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3"/>
  </bookViews>
  <sheets>
    <sheet name="Fiche descriptive station Recto" sheetId="1" r:id="rId1"/>
    <sheet name="1 - fiche terrain verso" sheetId="2" r:id="rId2"/>
    <sheet name="fiche terrain à imprimer" sheetId="3" r:id="rId3"/>
    <sheet name="fiche envoi CEMAGREF" sheetId="4" r:id="rId4"/>
    <sheet name="1 - Listes 12 Prelev IBG RCS" sheetId="5" r:id="rId5"/>
    <sheet name="2 - Listes Bocaux et IBGN" sheetId="6" r:id="rId6"/>
    <sheet name="3 - Structures Nb individus" sheetId="7" r:id="rId7"/>
    <sheet name="4 - Structures Nb taxa" sheetId="8" r:id="rId8"/>
    <sheet name="5 - Recapitulatif IBGN" sheetId="9" r:id="rId9"/>
    <sheet name="csv" sheetId="10" r:id="rId10"/>
    <sheet name="ListeTEMP" sheetId="11" r:id="rId11"/>
  </sheets>
  <definedNames>
    <definedName name="_xlnm.Print_Area" localSheetId="1">'1 - fiche terrain verso'!$A$1:$N$37</definedName>
    <definedName name="_xlnm.Print_Area" localSheetId="4">'1 - Listes 12 Prelev IBG RCS'!$A$1:$AA$504</definedName>
    <definedName name="_xlnm.Print_Area" localSheetId="5">'2 - Listes Bocaux et IBGN'!$A$1:$P$504</definedName>
    <definedName name="_xlnm.Print_Area" localSheetId="6">'3 - Structures Nb individus'!$A$1:$G$65</definedName>
    <definedName name="_xlnm.Print_Area" localSheetId="7">'4 - Structures Nb taxa'!$A$1:$G$62</definedName>
    <definedName name="_xlnm.Print_Area" localSheetId="8">'5 - Recapitulatif IBGN'!$A$1:$D$31</definedName>
    <definedName name="_xlnm.Print_Area" localSheetId="0">'Fiche descriptive station Recto'!$A$1:$H$64</definedName>
    <definedName name="_xlnm.Print_Area" localSheetId="2">'fiche terrain à imprimer'!$A$1:$R$63</definedName>
  </definedNames>
  <calcPr fullCalcOnLoad="1"/>
</workbook>
</file>

<file path=xl/sharedStrings.xml><?xml version="1.0" encoding="utf-8"?>
<sst xmlns="http://schemas.openxmlformats.org/spreadsheetml/2006/main" count="4041" uniqueCount="1392">
  <si>
    <t>P</t>
  </si>
  <si>
    <t>T</t>
  </si>
  <si>
    <t>E</t>
  </si>
  <si>
    <t>Da</t>
  </si>
  <si>
    <t>Dsi</t>
  </si>
  <si>
    <t>Dch</t>
  </si>
  <si>
    <t>Co</t>
  </si>
  <si>
    <t>Cr</t>
  </si>
  <si>
    <t>M</t>
  </si>
  <si>
    <t>O</t>
  </si>
  <si>
    <t>A</t>
  </si>
  <si>
    <t>N</t>
  </si>
  <si>
    <t>%</t>
  </si>
  <si>
    <t>PLECOPTERES</t>
  </si>
  <si>
    <t>Chloroperlidae</t>
  </si>
  <si>
    <t>Perlidae</t>
  </si>
  <si>
    <t>Perlodidae</t>
  </si>
  <si>
    <t>Taeniopterygidae</t>
  </si>
  <si>
    <t>Capniidae</t>
  </si>
  <si>
    <t>Leuctridae</t>
  </si>
  <si>
    <t>Nemouridae</t>
  </si>
  <si>
    <t>TRICHOPTERES</t>
  </si>
  <si>
    <t>Brachycentridae</t>
  </si>
  <si>
    <t>Odontoceridae</t>
  </si>
  <si>
    <t>Philopotamidae</t>
  </si>
  <si>
    <t>Glossosomatidae</t>
  </si>
  <si>
    <t>Beraeidae</t>
  </si>
  <si>
    <t>Goeridae</t>
  </si>
  <si>
    <t>Lepidostomatidae</t>
  </si>
  <si>
    <t>Sericostomatidae</t>
  </si>
  <si>
    <t>Hydroptilidae</t>
  </si>
  <si>
    <t>Leptoceridae</t>
  </si>
  <si>
    <t>Polycentropodidae</t>
  </si>
  <si>
    <t>Psychomyidae</t>
  </si>
  <si>
    <t>Rhyacophilidae</t>
  </si>
  <si>
    <t>Limnephilidae</t>
  </si>
  <si>
    <t>Hydropsychidae</t>
  </si>
  <si>
    <t>Calamoceratidae</t>
  </si>
  <si>
    <t>Ecnomidae</t>
  </si>
  <si>
    <t>Molannidae</t>
  </si>
  <si>
    <t>Phryganeidae</t>
  </si>
  <si>
    <t>EPHEMEROPTERES</t>
  </si>
  <si>
    <t>Leptophlebiidae</t>
  </si>
  <si>
    <t>Ephemeridae</t>
  </si>
  <si>
    <t>Heptageniidae</t>
  </si>
  <si>
    <t>Polymitarcidae</t>
  </si>
  <si>
    <t>Potamanthidae</t>
  </si>
  <si>
    <t>Ephemerellidae</t>
  </si>
  <si>
    <t>Baetidae</t>
  </si>
  <si>
    <t>Caenidae</t>
  </si>
  <si>
    <t>Ameletidae</t>
  </si>
  <si>
    <t>Isonychiidae</t>
  </si>
  <si>
    <t>Neoephemeridae</t>
  </si>
  <si>
    <t>Oligoneuriidae</t>
  </si>
  <si>
    <t>Prosopistomatidae</t>
  </si>
  <si>
    <t>Siphlonuridae</t>
  </si>
  <si>
    <t>DIPTERES</t>
  </si>
  <si>
    <t>Chironomidae</t>
  </si>
  <si>
    <t>Athericidae</t>
  </si>
  <si>
    <t>Blephariceridae</t>
  </si>
  <si>
    <t>Ceratopogonidae</t>
  </si>
  <si>
    <t>Chaoboridae</t>
  </si>
  <si>
    <t>Culicidae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</si>
  <si>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</si>
  <si>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</si>
  <si>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</si>
  <si>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</si>
  <si>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</si>
  <si>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</si>
  <si>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</si>
  <si>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Sciomyzidae</t>
  </si>
  <si>
    <t>Simuliidae</t>
  </si>
  <si>
    <t>Stratiomyidae</t>
  </si>
  <si>
    <t>Syrphidae</t>
  </si>
  <si>
    <t>Tabanidae</t>
  </si>
  <si>
    <t>Thaumaleidae</t>
  </si>
  <si>
    <t>Tipulidae</t>
  </si>
  <si>
    <t>COLEOPTERES</t>
  </si>
  <si>
    <t>Curculionidae</t>
  </si>
  <si>
    <t>Chrysomelidae</t>
  </si>
  <si>
    <t>Dryopidae</t>
  </si>
  <si>
    <t>Dytiscidae</t>
  </si>
  <si>
    <t>Elmidae</t>
  </si>
  <si>
    <t>Gyrinidae</t>
  </si>
  <si>
    <t>Haliplidae</t>
  </si>
  <si>
    <t>Helodidae</t>
  </si>
  <si>
    <t>Helophoridae</t>
  </si>
  <si>
    <t>Hydraenidae</t>
  </si>
  <si>
    <t>Hydrochidae</t>
  </si>
  <si>
    <t>Hydrophilidae</t>
  </si>
  <si>
    <t>Hydroscaphidae</t>
  </si>
  <si>
    <t>Hygrobiidae</t>
  </si>
  <si>
    <t>Noteridae</t>
  </si>
  <si>
    <t>Spercheidae</t>
  </si>
  <si>
    <t>ODONATES</t>
  </si>
  <si>
    <t>Aeschnidae</t>
  </si>
  <si>
    <t>Calopterygidae</t>
  </si>
  <si>
    <t>Coenagrionidae</t>
  </si>
  <si>
    <t>Cordulegasteridae</t>
  </si>
  <si>
    <t>Corduliidae</t>
  </si>
  <si>
    <t>Gomphidae</t>
  </si>
  <si>
    <t>Lestidae</t>
  </si>
  <si>
    <t>Libellulidae</t>
  </si>
  <si>
    <t>Platycnemididae</t>
  </si>
  <si>
    <t>MEGALOPTERES</t>
  </si>
  <si>
    <t>Sialidae</t>
  </si>
  <si>
    <t>PLANIPENNES</t>
  </si>
  <si>
    <t>Neurorthidae</t>
  </si>
  <si>
    <t>Osmylidae</t>
  </si>
  <si>
    <t>Sisyridae</t>
  </si>
  <si>
    <t>HETEROPTERES</t>
  </si>
  <si>
    <t>Aphelocheiridae</t>
  </si>
  <si>
    <t>Corixidae</t>
  </si>
  <si>
    <t>Gerridae</t>
  </si>
  <si>
    <t>Hebridae</t>
  </si>
  <si>
    <t>Hydrometridae</t>
  </si>
  <si>
    <t>Mesoveliidae</t>
  </si>
  <si>
    <t>Naucoridae</t>
  </si>
  <si>
    <t>Nepidae</t>
  </si>
  <si>
    <t>Notonectidae</t>
  </si>
  <si>
    <t>Pleidae</t>
  </si>
  <si>
    <t>Veliidae</t>
  </si>
  <si>
    <t>LEPIDOPTERES</t>
  </si>
  <si>
    <t>CRUSTACES</t>
  </si>
  <si>
    <t>Branchiopodes</t>
  </si>
  <si>
    <t>Corophiidae</t>
  </si>
  <si>
    <t>Crangonyctidae</t>
  </si>
  <si>
    <t>Gammaridae</t>
  </si>
  <si>
    <t>Niphargidae</t>
  </si>
  <si>
    <t>Talitridae</t>
  </si>
  <si>
    <t>Asellidae</t>
  </si>
  <si>
    <t>Astacidae</t>
  </si>
  <si>
    <t>Atyidae</t>
  </si>
  <si>
    <t>Cambaridae</t>
  </si>
  <si>
    <t>Grapsidae</t>
  </si>
  <si>
    <t>Potamonidae</t>
  </si>
  <si>
    <t>MOLLUSQUES</t>
  </si>
  <si>
    <t>Ancylidae</t>
  </si>
  <si>
    <t>Acroloxidae</t>
  </si>
  <si>
    <t>Bithyniidae</t>
  </si>
  <si>
    <t>Ferrissiidae</t>
  </si>
  <si>
    <t>Hydrobiidae</t>
  </si>
  <si>
    <t>Lymnaeidae</t>
  </si>
  <si>
    <t>Neritidae</t>
  </si>
  <si>
    <t>Physidae</t>
  </si>
  <si>
    <t>Planorbidae</t>
  </si>
  <si>
    <t>Valvatidae</t>
  </si>
  <si>
    <t>Viviparidae</t>
  </si>
  <si>
    <t>Corbiculidae</t>
  </si>
  <si>
    <t>Dreissenidae</t>
  </si>
  <si>
    <t>Margaritiferidae</t>
  </si>
  <si>
    <t>Sphaeridae</t>
  </si>
  <si>
    <t>Unionidae</t>
  </si>
  <si>
    <t>OLIGOCHETES</t>
  </si>
  <si>
    <t>ACHETES</t>
  </si>
  <si>
    <t>Branchiobdellidae</t>
  </si>
  <si>
    <t>Erpobdellidae</t>
  </si>
  <si>
    <t>Glossiphoniidae</t>
  </si>
  <si>
    <t>Hirudidae</t>
  </si>
  <si>
    <t>Piscicolidae</t>
  </si>
  <si>
    <t>TRICLADES</t>
  </si>
  <si>
    <t>Dendrocoelidae</t>
  </si>
  <si>
    <t>Dugesiidae</t>
  </si>
  <si>
    <t>Planariidae</t>
  </si>
  <si>
    <t>NEMATHELMINTHES</t>
  </si>
  <si>
    <t>Gordiacés</t>
  </si>
  <si>
    <t>Nématodes</t>
  </si>
  <si>
    <t>HYDRACARIENS</t>
  </si>
  <si>
    <t>HYDROZOAIRES</t>
  </si>
  <si>
    <t>SPONGIAIRES</t>
  </si>
  <si>
    <t>BRYOZOAIRES</t>
  </si>
  <si>
    <t>NEMERTIENS</t>
  </si>
  <si>
    <t>Effectif total</t>
  </si>
  <si>
    <t>Rhagionidae</t>
  </si>
  <si>
    <t>P : Plécoptères</t>
  </si>
  <si>
    <t>T : Trichoptères</t>
  </si>
  <si>
    <t>E : Ephéméroptères</t>
  </si>
  <si>
    <t>Da : Diptères autres</t>
  </si>
  <si>
    <t>Dsi : Simulies</t>
  </si>
  <si>
    <t>Dch : Chironomes</t>
  </si>
  <si>
    <t>Co : Coléoptères</t>
  </si>
  <si>
    <t>Cr : Crustacés</t>
  </si>
  <si>
    <t>M : Mollusques</t>
  </si>
  <si>
    <t>O : Oligochètes</t>
  </si>
  <si>
    <t>A : Autres</t>
  </si>
  <si>
    <t>Capnia</t>
  </si>
  <si>
    <t>Capnioneura</t>
  </si>
  <si>
    <t>Capnopsis</t>
  </si>
  <si>
    <t>Siphonoperla</t>
  </si>
  <si>
    <t>Chloroperla</t>
  </si>
  <si>
    <t>Xanthoperla</t>
  </si>
  <si>
    <t>Euleuctra</t>
  </si>
  <si>
    <t>Leuctra</t>
  </si>
  <si>
    <t>Pachyleuctra</t>
  </si>
  <si>
    <t>Amphinemura</t>
  </si>
  <si>
    <t>Protonemura</t>
  </si>
  <si>
    <t>Nemurella</t>
  </si>
  <si>
    <t>Perla</t>
  </si>
  <si>
    <t>Marthamea</t>
  </si>
  <si>
    <t>Dinocras</t>
  </si>
  <si>
    <t>Eoperla</t>
  </si>
  <si>
    <t>Perlodes</t>
  </si>
  <si>
    <t>Diura</t>
  </si>
  <si>
    <t>Isoperla</t>
  </si>
  <si>
    <t>Arcynopteryx</t>
  </si>
  <si>
    <t>Besdolus</t>
  </si>
  <si>
    <t>Isogenus</t>
  </si>
  <si>
    <t>Dictyogenus</t>
  </si>
  <si>
    <t>Taeniopteryx</t>
  </si>
  <si>
    <t>Brachyptera</t>
  </si>
  <si>
    <t>Rhabdiopteryx</t>
  </si>
  <si>
    <t>Beraea</t>
  </si>
  <si>
    <t>Beraeamyia</t>
  </si>
  <si>
    <t>Ernodes</t>
  </si>
  <si>
    <t>Beraeodina</t>
  </si>
  <si>
    <t>Beraeodes</t>
  </si>
  <si>
    <t>Oligoplectrum</t>
  </si>
  <si>
    <t>Brachycentrus</t>
  </si>
  <si>
    <t>Micrasema</t>
  </si>
  <si>
    <t>Calamoceras</t>
  </si>
  <si>
    <t>Ecnomus</t>
  </si>
  <si>
    <t>Pseudoneureclipsis</t>
  </si>
  <si>
    <t>Agapetus</t>
  </si>
  <si>
    <t>Glossosoma</t>
  </si>
  <si>
    <t>Synagapetus</t>
  </si>
  <si>
    <t>Catagapetus</t>
  </si>
  <si>
    <t>Goera</t>
  </si>
  <si>
    <t>Silo</t>
  </si>
  <si>
    <t>Lithax</t>
  </si>
  <si>
    <t>Silonella</t>
  </si>
  <si>
    <t>Helicopsyche</t>
  </si>
  <si>
    <t>Diplectrona</t>
  </si>
  <si>
    <t>Cheumatopsyche</t>
  </si>
  <si>
    <t>Hydropsyche</t>
  </si>
  <si>
    <t>Hydroptila</t>
  </si>
  <si>
    <t>Agraylea</t>
  </si>
  <si>
    <t>Allotrichia</t>
  </si>
  <si>
    <t>Stactobiella</t>
  </si>
  <si>
    <t>Orthotrichia</t>
  </si>
  <si>
    <t>Stactobia</t>
  </si>
  <si>
    <t>Oxyethira</t>
  </si>
  <si>
    <t>Ptilocolepus</t>
  </si>
  <si>
    <t>Tricholeiochiton</t>
  </si>
  <si>
    <t>Ithytrichia</t>
  </si>
  <si>
    <t>Lepidostoma</t>
  </si>
  <si>
    <t>Lasiocephala</t>
  </si>
  <si>
    <t>Crunoecia</t>
  </si>
  <si>
    <t>Athripsodes</t>
  </si>
  <si>
    <t>Ceraclea</t>
  </si>
  <si>
    <t>Leptocerus</t>
  </si>
  <si>
    <t>Mystacides</t>
  </si>
  <si>
    <t>Oecetis</t>
  </si>
  <si>
    <t>Setodes</t>
  </si>
  <si>
    <t>Triaenodes</t>
  </si>
  <si>
    <t>Ylodes</t>
  </si>
  <si>
    <t>Adicella</t>
  </si>
  <si>
    <t>Erotesis</t>
  </si>
  <si>
    <t>Apataniinae</t>
  </si>
  <si>
    <t>Drusinae</t>
  </si>
  <si>
    <t>Dicosmoecinae</t>
  </si>
  <si>
    <t>Limnephilinae</t>
  </si>
  <si>
    <t>Molanna</t>
  </si>
  <si>
    <t>Molannodes</t>
  </si>
  <si>
    <t>Odontocerum</t>
  </si>
  <si>
    <t>Chimarra</t>
  </si>
  <si>
    <t>Philopotamus</t>
  </si>
  <si>
    <t>Wormaldia</t>
  </si>
  <si>
    <t>Trichostegia</t>
  </si>
  <si>
    <t>Hagenella</t>
  </si>
  <si>
    <t>Oligostomis</t>
  </si>
  <si>
    <t>Agrypnia</t>
  </si>
  <si>
    <t>Phryganea</t>
  </si>
  <si>
    <t>Plectrocnemia</t>
  </si>
  <si>
    <t>Polycentropus</t>
  </si>
  <si>
    <t>Cyrnus</t>
  </si>
  <si>
    <t>Holocentropus</t>
  </si>
  <si>
    <t>Psychomyia</t>
  </si>
  <si>
    <t>Metalype</t>
  </si>
  <si>
    <t>Paduniella</t>
  </si>
  <si>
    <t>Lype</t>
  </si>
  <si>
    <t>Tinodes</t>
  </si>
  <si>
    <t>Rhyacophila</t>
  </si>
  <si>
    <t>Notidobia</t>
  </si>
  <si>
    <t>Sericostoma</t>
  </si>
  <si>
    <t>Ameletus</t>
  </si>
  <si>
    <t>Metreletus</t>
  </si>
  <si>
    <t>Baetis</t>
  </si>
  <si>
    <t>Acentrella</t>
  </si>
  <si>
    <t>Raptobaetopus</t>
  </si>
  <si>
    <t>Procloeon</t>
  </si>
  <si>
    <t>Centroptilum</t>
  </si>
  <si>
    <t>Cloeon</t>
  </si>
  <si>
    <t>Pseudocentroptilum</t>
  </si>
  <si>
    <t>Caenis</t>
  </si>
  <si>
    <t>Brachycercus</t>
  </si>
  <si>
    <t>Torleya</t>
  </si>
  <si>
    <t>Ephemera</t>
  </si>
  <si>
    <t>Heptagenia</t>
  </si>
  <si>
    <t>Electrogena</t>
  </si>
  <si>
    <t>Ecdyonurus</t>
  </si>
  <si>
    <t>Epeorus</t>
  </si>
  <si>
    <t>Rhithrogena</t>
  </si>
  <si>
    <t>Isonychia</t>
  </si>
  <si>
    <t>Leptophlebia</t>
  </si>
  <si>
    <t>Habroleptoides</t>
  </si>
  <si>
    <t>Paraleptophlebia</t>
  </si>
  <si>
    <t>Habrophlebia</t>
  </si>
  <si>
    <t>Choroterpes</t>
  </si>
  <si>
    <t>Thraulus</t>
  </si>
  <si>
    <t>Neoephemera</t>
  </si>
  <si>
    <t xml:space="preserve">Oligoneuriella </t>
  </si>
  <si>
    <t>Ephoron</t>
  </si>
  <si>
    <t>Potamanthus</t>
  </si>
  <si>
    <t>Prosopistoma</t>
  </si>
  <si>
    <t>Siphlonurus</t>
  </si>
  <si>
    <t>Micronectinae</t>
  </si>
  <si>
    <t>Cymatiinae</t>
  </si>
  <si>
    <t>Corixinae</t>
  </si>
  <si>
    <t>Macroplea</t>
  </si>
  <si>
    <t>Donacia</t>
  </si>
  <si>
    <t>Plateumaris</t>
  </si>
  <si>
    <t>Dryops</t>
  </si>
  <si>
    <t>Hydroporinae</t>
  </si>
  <si>
    <t>Laccophilinae</t>
  </si>
  <si>
    <t>Copelatinae</t>
  </si>
  <si>
    <t>Colymbetinae</t>
  </si>
  <si>
    <t>Dytiscinae</t>
  </si>
  <si>
    <t>Potamophilus</t>
  </si>
  <si>
    <t>Stenelmis</t>
  </si>
  <si>
    <t>Elmis</t>
  </si>
  <si>
    <t>Esolus</t>
  </si>
  <si>
    <t>Limnius</t>
  </si>
  <si>
    <t>Normandia</t>
  </si>
  <si>
    <t>Riolus</t>
  </si>
  <si>
    <t>Dupophilus</t>
  </si>
  <si>
    <t>Oulimnius</t>
  </si>
  <si>
    <t>Macronychus</t>
  </si>
  <si>
    <t>Aulonogyrus</t>
  </si>
  <si>
    <t>Gyrinus</t>
  </si>
  <si>
    <t>Orectochilus</t>
  </si>
  <si>
    <t>Haliplus</t>
  </si>
  <si>
    <t>Peltodytes</t>
  </si>
  <si>
    <t>Brychius</t>
  </si>
  <si>
    <t>Hydrocyphon</t>
  </si>
  <si>
    <t>Cyphon</t>
  </si>
  <si>
    <t>Microcara</t>
  </si>
  <si>
    <t>Scirtes</t>
  </si>
  <si>
    <t>Helophorus</t>
  </si>
  <si>
    <t>Limnebius</t>
  </si>
  <si>
    <t>Hydraena</t>
  </si>
  <si>
    <t>Ochthebius</t>
  </si>
  <si>
    <t>Hydrochus</t>
  </si>
  <si>
    <t>Hydrophilinae</t>
  </si>
  <si>
    <t>Sphaeridiinae</t>
  </si>
  <si>
    <t>Hydroscapha</t>
  </si>
  <si>
    <t>Hygrobia</t>
  </si>
  <si>
    <t>Noterus</t>
  </si>
  <si>
    <t>Spercheus</t>
  </si>
  <si>
    <t>Boyeria</t>
  </si>
  <si>
    <t>Brachytron</t>
  </si>
  <si>
    <t>Hemianax</t>
  </si>
  <si>
    <t>Anax</t>
  </si>
  <si>
    <t>Aeshna</t>
  </si>
  <si>
    <t>Anaciaeschna</t>
  </si>
  <si>
    <t>Calopteryx</t>
  </si>
  <si>
    <t>Cordulegaster</t>
  </si>
  <si>
    <t>Epitheca</t>
  </si>
  <si>
    <t>Somatochlora</t>
  </si>
  <si>
    <t>Oxygastra</t>
  </si>
  <si>
    <t>Cordulia</t>
  </si>
  <si>
    <t>Gomphus</t>
  </si>
  <si>
    <t>Paragomphus</t>
  </si>
  <si>
    <t>Ophiogomphus</t>
  </si>
  <si>
    <t>Onychogomphus</t>
  </si>
  <si>
    <t>Lestes</t>
  </si>
  <si>
    <t>Sympecma</t>
  </si>
  <si>
    <t>Libellula</t>
  </si>
  <si>
    <t>Orthetrum</t>
  </si>
  <si>
    <t>Brachythemis</t>
  </si>
  <si>
    <t>Sympetrum</t>
  </si>
  <si>
    <t>Leucorrhinia</t>
  </si>
  <si>
    <t>Diplacodes</t>
  </si>
  <si>
    <t>Crocothemis</t>
  </si>
  <si>
    <t>Sialis</t>
  </si>
  <si>
    <t>Neurorthus</t>
  </si>
  <si>
    <t>Osmylus</t>
  </si>
  <si>
    <t>Sisyra</t>
  </si>
  <si>
    <t>Astacus</t>
  </si>
  <si>
    <t>Austropotamobius</t>
  </si>
  <si>
    <t>Pacifastacus</t>
  </si>
  <si>
    <t xml:space="preserve">Atyaephyra </t>
  </si>
  <si>
    <t>Procambarus</t>
  </si>
  <si>
    <t>Orconectes</t>
  </si>
  <si>
    <t xml:space="preserve">Corophium </t>
  </si>
  <si>
    <t>Crangonyx</t>
  </si>
  <si>
    <t>Gammarus</t>
  </si>
  <si>
    <t>Echinogammarus</t>
  </si>
  <si>
    <t>Dikerogammarus</t>
  </si>
  <si>
    <t>Eriocheir</t>
  </si>
  <si>
    <t>Niphargus</t>
  </si>
  <si>
    <t>Potamon</t>
  </si>
  <si>
    <t>Corbicula</t>
  </si>
  <si>
    <t>Dreissena</t>
  </si>
  <si>
    <t>Congeria</t>
  </si>
  <si>
    <t>Margaritifera</t>
  </si>
  <si>
    <t>Sphaerium</t>
  </si>
  <si>
    <t>Pisidium</t>
  </si>
  <si>
    <t>Potomida</t>
  </si>
  <si>
    <t>Unio</t>
  </si>
  <si>
    <t>Anodonta</t>
  </si>
  <si>
    <t>Pseudanodonta</t>
  </si>
  <si>
    <t>Acroloxus</t>
  </si>
  <si>
    <t>Ancylus</t>
  </si>
  <si>
    <t>Bithynia</t>
  </si>
  <si>
    <t>Ferrissia</t>
  </si>
  <si>
    <t>Potamopyrgus</t>
  </si>
  <si>
    <t>Lithoglyphus</t>
  </si>
  <si>
    <t>Bythinella</t>
  </si>
  <si>
    <t>Bythiospeum</t>
  </si>
  <si>
    <t>Belgrandia</t>
  </si>
  <si>
    <t>Myxas</t>
  </si>
  <si>
    <t>Lymnaea</t>
  </si>
  <si>
    <t>Galba</t>
  </si>
  <si>
    <t>Radix</t>
  </si>
  <si>
    <t>Stagnicola</t>
  </si>
  <si>
    <t>Theodoxus</t>
  </si>
  <si>
    <t>Physa</t>
  </si>
  <si>
    <t>Aplexa</t>
  </si>
  <si>
    <t>Valvata</t>
  </si>
  <si>
    <t>Viviparus</t>
  </si>
  <si>
    <t>BOCAL</t>
  </si>
  <si>
    <t>2 - Supports dominants par ordre d'habitabilité</t>
  </si>
  <si>
    <t>3 - Supports dominants par représentativité des habitats</t>
  </si>
  <si>
    <t>Prélèvement</t>
  </si>
  <si>
    <r>
      <t>Effectif total / m</t>
    </r>
    <r>
      <rPr>
        <vertAlign val="superscript"/>
        <sz val="10"/>
        <rFont val="Times New Roman"/>
        <family val="1"/>
      </rPr>
      <t>2</t>
    </r>
  </si>
  <si>
    <t>Nombre total de taxons</t>
  </si>
  <si>
    <t>Nombre de taxons pour les Plécoptères</t>
  </si>
  <si>
    <t>Nombre de taxons pour les Trichoptères</t>
  </si>
  <si>
    <t>Nombre de taxons pour les Ephéméroptères</t>
  </si>
  <si>
    <t>Nombre de taxons pour les Diptères</t>
  </si>
  <si>
    <t>Nombre de taxons pour les Coléoptères</t>
  </si>
  <si>
    <t>Nombre de taxons pour les Crustacés</t>
  </si>
  <si>
    <t>Nombre de taxons pour les Mollusques</t>
  </si>
  <si>
    <t>Nombre de taxons pour les autres groupes</t>
  </si>
  <si>
    <t>1 - Supports marginaux par ordre d'habitabilité</t>
  </si>
  <si>
    <t>Perlidae sp.</t>
  </si>
  <si>
    <t>Chloroperlidae sp.</t>
  </si>
  <si>
    <t>Perlodidae sp.</t>
  </si>
  <si>
    <t>Taeniopterygidae sp.</t>
  </si>
  <si>
    <t>Capniidae sp.</t>
  </si>
  <si>
    <t>Leuctridae sp.</t>
  </si>
  <si>
    <t>Nemouridae sp.</t>
  </si>
  <si>
    <t>Brachycentridae sp.</t>
  </si>
  <si>
    <t>Philopotamidae sp.</t>
  </si>
  <si>
    <t>Glossosomatidae sp.</t>
  </si>
  <si>
    <t>Beraeidae sp.</t>
  </si>
  <si>
    <t>Goeridae sp.</t>
  </si>
  <si>
    <t>Lepidostomatidae sp.</t>
  </si>
  <si>
    <t>Sericostomatidae sp.</t>
  </si>
  <si>
    <t>Hydroptilidae sp.</t>
  </si>
  <si>
    <t>Leptoceridae sp.</t>
  </si>
  <si>
    <t>Polycentropodidae sp.</t>
  </si>
  <si>
    <t>Psychomyidae sp.</t>
  </si>
  <si>
    <t>Limnephilidae sp.</t>
  </si>
  <si>
    <t>Hydropsychidae sp.</t>
  </si>
  <si>
    <t>Ecnomidae sp.</t>
  </si>
  <si>
    <t>Molannidae sp.</t>
  </si>
  <si>
    <t>Phryganeidae sp.</t>
  </si>
  <si>
    <t>Thremma</t>
  </si>
  <si>
    <t>Leptophlebiidae sp.</t>
  </si>
  <si>
    <t>Heptageniidae sp.</t>
  </si>
  <si>
    <t>Ephemerellidae sp.</t>
  </si>
  <si>
    <t>Baetidae sp.</t>
  </si>
  <si>
    <t>Caenidae sp.</t>
  </si>
  <si>
    <t>Ameletidae sp.</t>
  </si>
  <si>
    <t>Cylindrotomidae</t>
  </si>
  <si>
    <t>Chrysomelidae sp.</t>
  </si>
  <si>
    <t>Dryopidae sp.</t>
  </si>
  <si>
    <t>Dytiscidae sp.</t>
  </si>
  <si>
    <t>Elmidae sp.</t>
  </si>
  <si>
    <t>Psephenidae (Eubriidae)</t>
  </si>
  <si>
    <t>Gyrinidae sp.</t>
  </si>
  <si>
    <t>Haliplidae sp.</t>
  </si>
  <si>
    <t>Helodidae sp.</t>
  </si>
  <si>
    <t>Hydraenidae sp.</t>
  </si>
  <si>
    <t>Hydrophilidae sp.</t>
  </si>
  <si>
    <t>Aeschnidae sp.</t>
  </si>
  <si>
    <t>Corduliidae sp.</t>
  </si>
  <si>
    <t>Gomphidae sp.</t>
  </si>
  <si>
    <t>Lestidae sp.</t>
  </si>
  <si>
    <t>Macromiidae</t>
  </si>
  <si>
    <t>Macromia</t>
  </si>
  <si>
    <t>Corixidae sp.</t>
  </si>
  <si>
    <t>Crambidae (Pyralidae)</t>
  </si>
  <si>
    <t>HYMENOPTERES</t>
  </si>
  <si>
    <t>Agriotypidae</t>
  </si>
  <si>
    <t>Gammaridae sp.</t>
  </si>
  <si>
    <t>Astacidae sp.</t>
  </si>
  <si>
    <t>Cambaridae sp.</t>
  </si>
  <si>
    <t>Hydrobiidae sp.</t>
  </si>
  <si>
    <t>Lymnaeidae sp.</t>
  </si>
  <si>
    <t>Physidae sp.</t>
  </si>
  <si>
    <t>Dreissenidae sp.</t>
  </si>
  <si>
    <t>Sphaeridae sp.</t>
  </si>
  <si>
    <t>Unionidae sp.</t>
  </si>
  <si>
    <t>Prostoma</t>
  </si>
  <si>
    <t>169</t>
  </si>
  <si>
    <t>174</t>
  </si>
  <si>
    <t>170</t>
  </si>
  <si>
    <t>178</t>
  </si>
  <si>
    <t>155</t>
  </si>
  <si>
    <t>164</t>
  </si>
  <si>
    <t>159</t>
  </si>
  <si>
    <t>156</t>
  </si>
  <si>
    <t>162</t>
  </si>
  <si>
    <t>127</t>
  </si>
  <si>
    <t>150</t>
  </si>
  <si>
    <t>136</t>
  </si>
  <si>
    <t>140</t>
  </si>
  <si>
    <t>128</t>
  </si>
  <si>
    <t>130</t>
  </si>
  <si>
    <t>138</t>
  </si>
  <si>
    <t>132</t>
  </si>
  <si>
    <t>2</t>
  </si>
  <si>
    <t>14</t>
  </si>
  <si>
    <t>3</t>
  </si>
  <si>
    <t>10</t>
  </si>
  <si>
    <t>115</t>
  </si>
  <si>
    <t>116</t>
  </si>
  <si>
    <t>122</t>
  </si>
  <si>
    <t>120</t>
  </si>
  <si>
    <t>66</t>
  </si>
  <si>
    <t>67</t>
  </si>
  <si>
    <t>69</t>
  </si>
  <si>
    <t>110</t>
  </si>
  <si>
    <t>20</t>
  </si>
  <si>
    <t>21</t>
  </si>
  <si>
    <t>46</t>
  </si>
  <si>
    <t>44</t>
  </si>
  <si>
    <t>262</t>
  </si>
  <si>
    <t>263</t>
  </si>
  <si>
    <t>265</t>
  </si>
  <si>
    <t>268</t>
  </si>
  <si>
    <t>338</t>
  </si>
  <si>
    <t>339</t>
  </si>
  <si>
    <t>206</t>
  </si>
  <si>
    <t>207</t>
  </si>
  <si>
    <t>209</t>
  </si>
  <si>
    <t>210</t>
  </si>
  <si>
    <t>189</t>
  </si>
  <si>
    <t>191</t>
  </si>
  <si>
    <t>190</t>
  </si>
  <si>
    <t>192</t>
  </si>
  <si>
    <t>5138</t>
  </si>
  <si>
    <t>327</t>
  </si>
  <si>
    <t>328</t>
  </si>
  <si>
    <t>333</t>
  </si>
  <si>
    <t>330</t>
  </si>
  <si>
    <t>331</t>
  </si>
  <si>
    <t>329</t>
  </si>
  <si>
    <t>286</t>
  </si>
  <si>
    <t>287</t>
  </si>
  <si>
    <t>292</t>
  </si>
  <si>
    <t>289</t>
  </si>
  <si>
    <t>298</t>
  </si>
  <si>
    <t>304</t>
  </si>
  <si>
    <t>305</t>
  </si>
  <si>
    <t>307</t>
  </si>
  <si>
    <t>309</t>
  </si>
  <si>
    <t>321</t>
  </si>
  <si>
    <t>325</t>
  </si>
  <si>
    <t>322</t>
  </si>
  <si>
    <t>193</t>
  </si>
  <si>
    <t>200</t>
  </si>
  <si>
    <t>201</t>
  </si>
  <si>
    <t>202</t>
  </si>
  <si>
    <t>5139</t>
  </si>
  <si>
    <t>197</t>
  </si>
  <si>
    <t>196</t>
  </si>
  <si>
    <t>199</t>
  </si>
  <si>
    <t>194</t>
  </si>
  <si>
    <t>204</t>
  </si>
  <si>
    <t>198</t>
  </si>
  <si>
    <t>310</t>
  </si>
  <si>
    <t>311</t>
  </si>
  <si>
    <t>313</t>
  </si>
  <si>
    <t>319</t>
  </si>
  <si>
    <t>312</t>
  </si>
  <si>
    <t>317</t>
  </si>
  <si>
    <t>318</t>
  </si>
  <si>
    <t>314</t>
  </si>
  <si>
    <t>5140</t>
  </si>
  <si>
    <t>320</t>
  </si>
  <si>
    <t>315</t>
  </si>
  <si>
    <t>223</t>
  </si>
  <si>
    <t>228</t>
  </si>
  <si>
    <t>231</t>
  </si>
  <si>
    <t>224</t>
  </si>
  <si>
    <t>235</t>
  </si>
  <si>
    <t>238</t>
  </si>
  <si>
    <t>239</t>
  </si>
  <si>
    <t>246</t>
  </si>
  <si>
    <t>5147</t>
  </si>
  <si>
    <t>241</t>
  </si>
  <si>
    <t>245</t>
  </si>
  <si>
    <t>182</t>
  </si>
  <si>
    <t>183</t>
  </si>
  <si>
    <t>276</t>
  </si>
  <si>
    <t>3136</t>
  </si>
  <si>
    <t>3120</t>
  </si>
  <si>
    <t>3121</t>
  </si>
  <si>
    <t>3163</t>
  </si>
  <si>
    <t>211</t>
  </si>
  <si>
    <t>2307</t>
  </si>
  <si>
    <t>221</t>
  </si>
  <si>
    <t>212</t>
  </si>
  <si>
    <t>341</t>
  </si>
  <si>
    <t>342</t>
  </si>
  <si>
    <t>248</t>
  </si>
  <si>
    <t>249</t>
  </si>
  <si>
    <t>5137</t>
  </si>
  <si>
    <t>336</t>
  </si>
  <si>
    <t>344</t>
  </si>
  <si>
    <t>345</t>
  </si>
  <si>
    <t>346</t>
  </si>
  <si>
    <t>251</t>
  </si>
  <si>
    <t>252</t>
  </si>
  <si>
    <t>258</t>
  </si>
  <si>
    <t>260</t>
  </si>
  <si>
    <t>254</t>
  </si>
  <si>
    <t>255</t>
  </si>
  <si>
    <t>301</t>
  </si>
  <si>
    <t>473</t>
  </si>
  <si>
    <t>478</t>
  </si>
  <si>
    <t>485</t>
  </si>
  <si>
    <t>481</t>
  </si>
  <si>
    <t>491</t>
  </si>
  <si>
    <t>474</t>
  </si>
  <si>
    <t>476</t>
  </si>
  <si>
    <t>501</t>
  </si>
  <si>
    <t>502</t>
  </si>
  <si>
    <t>399</t>
  </si>
  <si>
    <t>443</t>
  </si>
  <si>
    <t>3181</t>
  </si>
  <si>
    <t>421</t>
  </si>
  <si>
    <t>400</t>
  </si>
  <si>
    <t>404</t>
  </si>
  <si>
    <t>495</t>
  </si>
  <si>
    <t>496</t>
  </si>
  <si>
    <t>508</t>
  </si>
  <si>
    <t>509</t>
  </si>
  <si>
    <t>449</t>
  </si>
  <si>
    <t>450</t>
  </si>
  <si>
    <t>2391</t>
  </si>
  <si>
    <t>363</t>
  </si>
  <si>
    <t>364</t>
  </si>
  <si>
    <t>5151</t>
  </si>
  <si>
    <t>3198</t>
  </si>
  <si>
    <t>390</t>
  </si>
  <si>
    <t>383</t>
  </si>
  <si>
    <t>387</t>
  </si>
  <si>
    <t>3207</t>
  </si>
  <si>
    <t>456</t>
  </si>
  <si>
    <t>457</t>
  </si>
  <si>
    <t>468</t>
  </si>
  <si>
    <t>5110</t>
  </si>
  <si>
    <t>356</t>
  </si>
  <si>
    <t>358</t>
  </si>
  <si>
    <t>396</t>
  </si>
  <si>
    <t>397</t>
  </si>
  <si>
    <t>5111</t>
  </si>
  <si>
    <t>5112</t>
  </si>
  <si>
    <t>393</t>
  </si>
  <si>
    <t>394</t>
  </si>
  <si>
    <t>470</t>
  </si>
  <si>
    <t>471</t>
  </si>
  <si>
    <t>349</t>
  </si>
  <si>
    <t>350</t>
  </si>
  <si>
    <t>807</t>
  </si>
  <si>
    <t>838</t>
  </si>
  <si>
    <t>747</t>
  </si>
  <si>
    <t>819</t>
  </si>
  <si>
    <t>791</t>
  </si>
  <si>
    <t>796</t>
  </si>
  <si>
    <t>755</t>
  </si>
  <si>
    <t>793</t>
  </si>
  <si>
    <t>836</t>
  </si>
  <si>
    <t>831</t>
  </si>
  <si>
    <t>844</t>
  </si>
  <si>
    <t>757</t>
  </si>
  <si>
    <t>783</t>
  </si>
  <si>
    <t>789</t>
  </si>
  <si>
    <t>841</t>
  </si>
  <si>
    <t>845</t>
  </si>
  <si>
    <t>801</t>
  </si>
  <si>
    <t>824</t>
  </si>
  <si>
    <t>843</t>
  </si>
  <si>
    <t>837</t>
  </si>
  <si>
    <t>823</t>
  </si>
  <si>
    <t>753</t>
  </si>
  <si>
    <t>647</t>
  </si>
  <si>
    <t>642</t>
  </si>
  <si>
    <t>643</t>
  </si>
  <si>
    <t>645</t>
  </si>
  <si>
    <t>646</t>
  </si>
  <si>
    <t>610</t>
  </si>
  <si>
    <t>613</t>
  </si>
  <si>
    <t>527</t>
  </si>
  <si>
    <t>2393</t>
  </si>
  <si>
    <t>2394</t>
  </si>
  <si>
    <t>2395</t>
  </si>
  <si>
    <t>614</t>
  </si>
  <si>
    <t>615</t>
  </si>
  <si>
    <t>617</t>
  </si>
  <si>
    <t>618</t>
  </si>
  <si>
    <t>619</t>
  </si>
  <si>
    <t>623</t>
  </si>
  <si>
    <t>624</t>
  </si>
  <si>
    <t>625</t>
  </si>
  <si>
    <t>620</t>
  </si>
  <si>
    <t>622</t>
  </si>
  <si>
    <t>626</t>
  </si>
  <si>
    <t>512</t>
  </si>
  <si>
    <t>513</t>
  </si>
  <si>
    <t>514</t>
  </si>
  <si>
    <t>515</t>
  </si>
  <si>
    <t>517</t>
  </si>
  <si>
    <t>518</t>
  </si>
  <si>
    <t>519</t>
  </si>
  <si>
    <t>520</t>
  </si>
  <si>
    <t>634</t>
  </si>
  <si>
    <t>637</t>
  </si>
  <si>
    <t>635</t>
  </si>
  <si>
    <t>639</t>
  </si>
  <si>
    <t>641</t>
  </si>
  <si>
    <t>603</t>
  </si>
  <si>
    <t>604</t>
  </si>
  <si>
    <t>607</t>
  </si>
  <si>
    <t>599</t>
  </si>
  <si>
    <t>608</t>
  </si>
  <si>
    <t>609</t>
  </si>
  <si>
    <t>605</t>
  </si>
  <si>
    <t>606</t>
  </si>
  <si>
    <t>571</t>
  </si>
  <si>
    <t>2517</t>
  </si>
  <si>
    <t>628</t>
  </si>
  <si>
    <t>629</t>
  </si>
  <si>
    <t>522</t>
  </si>
  <si>
    <t>523</t>
  </si>
  <si>
    <t>525</t>
  </si>
  <si>
    <t>526</t>
  </si>
  <si>
    <t>600</t>
  </si>
  <si>
    <t>601</t>
  </si>
  <si>
    <t>669</t>
  </si>
  <si>
    <t>670</t>
  </si>
  <si>
    <t>672</t>
  </si>
  <si>
    <t>676</t>
  </si>
  <si>
    <t>675</t>
  </si>
  <si>
    <t>674</t>
  </si>
  <si>
    <t>5163</t>
  </si>
  <si>
    <t>649</t>
  </si>
  <si>
    <t>650</t>
  </si>
  <si>
    <t>658</t>
  </si>
  <si>
    <t>686</t>
  </si>
  <si>
    <t>687</t>
  </si>
  <si>
    <t>690</t>
  </si>
  <si>
    <t>2655</t>
  </si>
  <si>
    <t>693</t>
  </si>
  <si>
    <t>691</t>
  </si>
  <si>
    <t>2657</t>
  </si>
  <si>
    <t>678</t>
  </si>
  <si>
    <t>679</t>
  </si>
  <si>
    <t>683</t>
  </si>
  <si>
    <t>680</t>
  </si>
  <si>
    <t>682</t>
  </si>
  <si>
    <t>653</t>
  </si>
  <si>
    <t>655</t>
  </si>
  <si>
    <t>654</t>
  </si>
  <si>
    <t>696</t>
  </si>
  <si>
    <t>697</t>
  </si>
  <si>
    <t>698</t>
  </si>
  <si>
    <t>3175</t>
  </si>
  <si>
    <t>699</t>
  </si>
  <si>
    <t>2679</t>
  </si>
  <si>
    <t>5164</t>
  </si>
  <si>
    <t>2676</t>
  </si>
  <si>
    <t>5165</t>
  </si>
  <si>
    <t>694</t>
  </si>
  <si>
    <t>656</t>
  </si>
  <si>
    <t>703</t>
  </si>
  <si>
    <t>704</t>
  </si>
  <si>
    <t>857</t>
  </si>
  <si>
    <t>858</t>
  </si>
  <si>
    <t>853</t>
  </si>
  <si>
    <t>854</t>
  </si>
  <si>
    <t>855</t>
  </si>
  <si>
    <t>856</t>
  </si>
  <si>
    <t>720</t>
  </si>
  <si>
    <t>709</t>
  </si>
  <si>
    <t>734</t>
  </si>
  <si>
    <t>737</t>
  </si>
  <si>
    <t>739</t>
  </si>
  <si>
    <t>741</t>
  </si>
  <si>
    <t>722</t>
  </si>
  <si>
    <t>725</t>
  </si>
  <si>
    <t>728</t>
  </si>
  <si>
    <t>732</t>
  </si>
  <si>
    <t>743</t>
  </si>
  <si>
    <t>1081</t>
  </si>
  <si>
    <t>2971</t>
  </si>
  <si>
    <t>3211</t>
  </si>
  <si>
    <t>3212</t>
  </si>
  <si>
    <t>5115</t>
  </si>
  <si>
    <t>5116</t>
  </si>
  <si>
    <t>887</t>
  </si>
  <si>
    <t>892</t>
  </si>
  <si>
    <t>888</t>
  </si>
  <si>
    <t>4202</t>
  </si>
  <si>
    <t>5118</t>
  </si>
  <si>
    <t>902</t>
  </si>
  <si>
    <t>5119</t>
  </si>
  <si>
    <t>880</t>
  </si>
  <si>
    <t>864</t>
  </si>
  <si>
    <t>865</t>
  </si>
  <si>
    <t>867</t>
  </si>
  <si>
    <t>872</t>
  </si>
  <si>
    <t>860</t>
  </si>
  <si>
    <t>861</t>
  </si>
  <si>
    <t>2024</t>
  </si>
  <si>
    <t>2027</t>
  </si>
  <si>
    <t>870</t>
  </si>
  <si>
    <t>877</t>
  </si>
  <si>
    <t>878</t>
  </si>
  <si>
    <t>874</t>
  </si>
  <si>
    <t>875</t>
  </si>
  <si>
    <t>1027</t>
  </si>
  <si>
    <t>1028</t>
  </si>
  <si>
    <t>1032</t>
  </si>
  <si>
    <t>1033</t>
  </si>
  <si>
    <t>993</t>
  </si>
  <si>
    <t>994</t>
  </si>
  <si>
    <t>1030</t>
  </si>
  <si>
    <t>973</t>
  </si>
  <si>
    <t>978</t>
  </si>
  <si>
    <t>989</t>
  </si>
  <si>
    <t>992</t>
  </si>
  <si>
    <t>3130</t>
  </si>
  <si>
    <t>982</t>
  </si>
  <si>
    <t>998</t>
  </si>
  <si>
    <t>1007</t>
  </si>
  <si>
    <t>999</t>
  </si>
  <si>
    <t>1001</t>
  </si>
  <si>
    <t>1004</t>
  </si>
  <si>
    <t>5124</t>
  </si>
  <si>
    <t>966</t>
  </si>
  <si>
    <t>967</t>
  </si>
  <si>
    <t>995</t>
  </si>
  <si>
    <t>997</t>
  </si>
  <si>
    <t>996</t>
  </si>
  <si>
    <t>1009</t>
  </si>
  <si>
    <t>971</t>
  </si>
  <si>
    <t>972</t>
  </si>
  <si>
    <t>969</t>
  </si>
  <si>
    <t>970</t>
  </si>
  <si>
    <t>1050</t>
  </si>
  <si>
    <t>1051</t>
  </si>
  <si>
    <t>1045</t>
  </si>
  <si>
    <t>1046</t>
  </si>
  <si>
    <t>1048</t>
  </si>
  <si>
    <t>1035</t>
  </si>
  <si>
    <t>1036</t>
  </si>
  <si>
    <t>1044</t>
  </si>
  <si>
    <t>1043</t>
  </si>
  <si>
    <t>1037</t>
  </si>
  <si>
    <t>1039</t>
  </si>
  <si>
    <t>1041</t>
  </si>
  <si>
    <t>1038</t>
  </si>
  <si>
    <t>1040</t>
  </si>
  <si>
    <t>3132</t>
  </si>
  <si>
    <t>928</t>
  </si>
  <si>
    <t>908</t>
  </si>
  <si>
    <t>923</t>
  </si>
  <si>
    <t>918</t>
  </si>
  <si>
    <t>1054</t>
  </si>
  <si>
    <t>1071</t>
  </si>
  <si>
    <t>1055</t>
  </si>
  <si>
    <t>1061</t>
  </si>
  <si>
    <t>906</t>
  </si>
  <si>
    <t>3110</t>
  </si>
  <si>
    <t>Oligotrichia</t>
  </si>
  <si>
    <t>Pomatinus (=Helichus)</t>
  </si>
  <si>
    <t>Helodes</t>
  </si>
  <si>
    <t>Chalcholestes</t>
  </si>
  <si>
    <t>Platycnemis</t>
  </si>
  <si>
    <t>Helicopsychidae</t>
  </si>
  <si>
    <t>Neureclepsis</t>
  </si>
  <si>
    <t>Oecimus</t>
  </si>
  <si>
    <t>Nemoura</t>
  </si>
  <si>
    <t>Sandre</t>
  </si>
  <si>
    <t>Bocal 1 - Supports marginaux par ordre d'habitabilité</t>
  </si>
  <si>
    <t>Bocal 2 - Supports dominants par ordre d'habitabilité</t>
  </si>
  <si>
    <t>Bocal 3 - Supports dominants par représentativité des habitats</t>
  </si>
  <si>
    <t>Total</t>
  </si>
  <si>
    <t>Liste IBGN</t>
  </si>
  <si>
    <t>Liste habitats dominants</t>
  </si>
  <si>
    <t>Détermination GFI</t>
  </si>
  <si>
    <t>GFI</t>
  </si>
  <si>
    <t>Détermination taxon indicateur</t>
  </si>
  <si>
    <t>Taxon indicateur</t>
  </si>
  <si>
    <t>Nombre de taxons pour les Odonates</t>
  </si>
  <si>
    <t>Od: Odonates</t>
  </si>
  <si>
    <t>Od</t>
  </si>
  <si>
    <t>Structures des peuplements benthiques - Nombre de taxa</t>
  </si>
  <si>
    <t>Structures des peuplements benthiques - Pourcentage d'individus</t>
  </si>
  <si>
    <t>Dp</t>
  </si>
  <si>
    <t>Dp : Diptères</t>
  </si>
  <si>
    <t>Biomasse (g/m²)</t>
  </si>
  <si>
    <t>Nombre de taxons</t>
  </si>
  <si>
    <t>Classe de variété</t>
  </si>
  <si>
    <t>N° du groupe ind.</t>
  </si>
  <si>
    <t>Oligochètes</t>
  </si>
  <si>
    <t>Achètes</t>
  </si>
  <si>
    <t>Mollusques</t>
  </si>
  <si>
    <t>Glossomatidae</t>
  </si>
  <si>
    <t>Taenopterygidae</t>
  </si>
  <si>
    <t>Effectif total / m²</t>
  </si>
  <si>
    <t>B1</t>
  </si>
  <si>
    <t>B2</t>
  </si>
  <si>
    <t>B3</t>
  </si>
  <si>
    <t>&lt; 10%</t>
  </si>
  <si>
    <t>10-33%</t>
  </si>
  <si>
    <t>33-66%</t>
  </si>
  <si>
    <t>66-100%</t>
  </si>
  <si>
    <t>Co :Coléoptères</t>
  </si>
  <si>
    <t>Od : Odonates</t>
  </si>
  <si>
    <t>Récapitulatif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</si>
  <si>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</si>
  <si>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</si>
  <si>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</si>
  <si>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</si>
  <si>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</si>
  <si>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</si>
  <si>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</si>
  <si>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</si>
  <si>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</si>
  <si>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</si>
  <si>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</si>
  <si>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</si>
  <si>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</si>
  <si>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</si>
  <si>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</si>
  <si>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</si>
  <si>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</si>
  <si>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</si>
  <si>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</si>
  <si>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</si>
  <si>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</si>
  <si>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</si>
  <si>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</si>
  <si>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</si>
  <si>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</si>
  <si>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</si>
  <si>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</si>
  <si>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</si>
  <si>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</si>
  <si>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</si>
  <si>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</si>
  <si>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</si>
  <si>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</si>
  <si>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</si>
  <si>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</si>
  <si>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</si>
  <si>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</si>
  <si>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</si>
  <si>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</si>
  <si>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</si>
  <si>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</si>
  <si>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</si>
  <si>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</si>
  <si>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</si>
  <si>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</si>
  <si>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</si>
  <si>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</si>
  <si>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</si>
  <si>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</si>
  <si>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</si>
  <si>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</si>
  <si>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</si>
  <si>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</si>
  <si>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</si>
  <si>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</si>
  <si>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</si>
  <si>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</si>
  <si>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</si>
  <si>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</si>
  <si>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</si>
  <si>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</si>
  <si>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</si>
  <si>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</si>
  <si>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</si>
  <si>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</si>
  <si>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</si>
  <si>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</si>
  <si>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</si>
  <si>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</si>
  <si>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</si>
  <si>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</si>
  <si>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</si>
  <si>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</si>
  <si>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</si>
  <si>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</si>
  <si>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</si>
  <si>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</si>
  <si>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</si>
  <si>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</si>
  <si>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</si>
  <si>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</si>
  <si>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</si>
  <si>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</si>
  <si>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</si>
  <si>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</si>
  <si>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</si>
  <si>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</si>
  <si>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</si>
  <si>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</si>
  <si>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</si>
  <si>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</si>
  <si>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</si>
  <si>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</si>
  <si>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</si>
  <si>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</si>
  <si>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</si>
  <si>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</si>
  <si>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</si>
  <si>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</si>
  <si>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</si>
  <si>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</si>
  <si>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</si>
  <si>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</si>
  <si>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</si>
  <si>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</si>
  <si>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</si>
  <si>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</si>
  <si>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</si>
  <si>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</si>
  <si>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</si>
  <si>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</si>
  <si>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</si>
  <si>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</si>
  <si>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</si>
  <si>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</si>
  <si>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</si>
  <si>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</si>
  <si>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</si>
  <si>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</si>
  <si>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</si>
  <si>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</si>
  <si>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</si>
  <si>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</si>
  <si>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</si>
  <si>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</si>
  <si>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</si>
  <si>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</si>
  <si>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</si>
  <si>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</si>
  <si>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</si>
  <si>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</si>
  <si>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</si>
  <si>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</si>
  <si>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</si>
  <si>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</si>
  <si>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</si>
  <si>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</si>
  <si>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</si>
  <si>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</si>
  <si>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</si>
  <si>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</si>
  <si>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</si>
  <si>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</si>
  <si>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</si>
  <si>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</si>
  <si>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</si>
  <si>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</si>
  <si>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</si>
  <si>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</si>
  <si>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</si>
  <si>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</si>
  <si>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</si>
  <si>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</si>
  <si>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</si>
  <si>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</si>
  <si>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</si>
  <si>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</si>
  <si>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</si>
  <si>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</si>
  <si>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</si>
  <si>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</si>
  <si>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</si>
  <si>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</si>
  <si>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</si>
  <si>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</si>
  <si>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</si>
  <si>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</si>
  <si>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</si>
  <si>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</si>
  <si>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</si>
  <si>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</si>
  <si>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</si>
  <si>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</si>
  <si>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</si>
  <si>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</si>
  <si>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</si>
  <si>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</si>
  <si>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</si>
  <si>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</si>
  <si>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</si>
  <si>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</si>
  <si>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</si>
  <si>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</si>
  <si>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</si>
  <si>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</si>
  <si>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</si>
  <si>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</si>
  <si>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</si>
  <si>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</si>
  <si>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</si>
  <si>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</si>
  <si>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</si>
  <si>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</si>
  <si>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</si>
  <si>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</si>
  <si>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</si>
  <si>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</si>
  <si>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</si>
  <si>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</si>
  <si>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</si>
  <si>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</si>
  <si>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</si>
  <si>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</si>
  <si>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</si>
  <si>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</si>
  <si>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</si>
  <si>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</si>
  <si>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</si>
  <si>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</si>
  <si>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</si>
  <si>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</si>
  <si>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</si>
  <si>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</si>
  <si>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</si>
  <si>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</si>
  <si>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</si>
  <si>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</si>
  <si>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</si>
  <si>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</si>
  <si>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</si>
  <si>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</si>
  <si>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</si>
  <si>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</si>
  <si>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</si>
  <si>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</si>
  <si>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</si>
  <si>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</si>
  <si>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</si>
  <si>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</si>
  <si>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</si>
  <si>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</si>
  <si>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</si>
  <si>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</si>
  <si>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</si>
  <si>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</si>
  <si>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</si>
  <si>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</si>
  <si>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</si>
  <si>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</si>
  <si>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</si>
  <si>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</si>
  <si>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</si>
  <si>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</si>
  <si>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</si>
  <si>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</si>
  <si>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Substrat</t>
  </si>
  <si>
    <t>% recouv.</t>
  </si>
  <si>
    <t>Prél.</t>
  </si>
  <si>
    <t xml:space="preserve">Date : </t>
  </si>
  <si>
    <t>Opérateur :</t>
  </si>
  <si>
    <t>Code station :</t>
  </si>
  <si>
    <t>Cours d'eau :</t>
  </si>
  <si>
    <t>Localisation :</t>
  </si>
  <si>
    <t>Colmatage ou abondance :  0 = nul, 1 = très faible, 2 = faible, 3= modéré, 4= important, 5 = très important</t>
  </si>
  <si>
    <t>Num Boite</t>
  </si>
  <si>
    <t>Prélèv.</t>
  </si>
  <si>
    <t>Hteur eau (cm)</t>
  </si>
  <si>
    <t>Nature végétation</t>
  </si>
  <si>
    <t>Abond. Vgt°</t>
  </si>
  <si>
    <t>Colmatage</t>
  </si>
  <si>
    <t>Stabilité</t>
  </si>
  <si>
    <t>Agence de l'Eau RM &amp; C</t>
  </si>
  <si>
    <t>ANALYSES HYDROBIOLOGIQUES</t>
  </si>
  <si>
    <t>Identification de la station</t>
  </si>
  <si>
    <t>Localisation exacte :</t>
  </si>
  <si>
    <t>Commune :</t>
  </si>
  <si>
    <t>Département :</t>
  </si>
  <si>
    <t>Coordonnées Lambert II étendu</t>
  </si>
  <si>
    <t>Y (m) :</t>
  </si>
  <si>
    <t>X (m) :</t>
  </si>
  <si>
    <t>Station</t>
  </si>
  <si>
    <t>Limite amont IBG</t>
  </si>
  <si>
    <t>Limite aval IBG</t>
  </si>
  <si>
    <t>Altitude (m)</t>
  </si>
  <si>
    <t>Vues de la station</t>
  </si>
  <si>
    <t>FICHE DESCRIPTIVE DE LA STATION MACROINVERTEBRES</t>
  </si>
  <si>
    <t>Faciès :</t>
  </si>
  <si>
    <t>Ecoulement :</t>
  </si>
  <si>
    <t>Substrat mouillé :</t>
  </si>
  <si>
    <t>Colmatage minéral :</t>
  </si>
  <si>
    <t>Colmatage organique :</t>
  </si>
  <si>
    <t>Conditions de prélèvement</t>
  </si>
  <si>
    <t>Caractéristiques du substrat</t>
  </si>
  <si>
    <t>Caractéristiques du lit mouillé</t>
  </si>
  <si>
    <t>Du jour :</t>
  </si>
  <si>
    <t>Des jours précédents :</t>
  </si>
  <si>
    <t>Conditions météorologiques (Code SANDRE)</t>
  </si>
  <si>
    <t>De la semaine :</t>
  </si>
  <si>
    <t xml:space="preserve">Conditions de prélèvement : </t>
  </si>
  <si>
    <t>Limpidité (code SANDRE) :</t>
  </si>
  <si>
    <t>Si difficile pourquoi :</t>
  </si>
  <si>
    <t>1 = sec ensoleillé - 2 = sec couvert - 3 = humide - 4 = pluie</t>
  </si>
  <si>
    <t>1 = limpide - 2 = léger trouble - 3 = trouble</t>
  </si>
  <si>
    <t>Largeur mouillée (m) :</t>
  </si>
  <si>
    <t>Végétation aquatique</t>
  </si>
  <si>
    <t>Présence de bactéries</t>
  </si>
  <si>
    <t xml:space="preserve"> ou de champignons :</t>
  </si>
  <si>
    <t>Berges et environnement</t>
  </si>
  <si>
    <t>Berges :</t>
  </si>
  <si>
    <t>Végétation riveraine :</t>
  </si>
  <si>
    <t>Ensoleillement :</t>
  </si>
  <si>
    <t>Environnement :</t>
  </si>
  <si>
    <t>Limite amont</t>
  </si>
  <si>
    <t>Limite aval</t>
  </si>
  <si>
    <t>Longueur totale (m) :</t>
  </si>
  <si>
    <t>Largeur plein bord (m) :</t>
  </si>
  <si>
    <t xml:space="preserve">Site : </t>
  </si>
  <si>
    <t>INSEE :</t>
  </si>
  <si>
    <t>Nom station:</t>
  </si>
  <si>
    <t>Saisir les info dans les cases jaunes</t>
  </si>
  <si>
    <t>Bocal 2</t>
  </si>
  <si>
    <t>Bocal 1</t>
  </si>
  <si>
    <t>Bocal 3</t>
  </si>
  <si>
    <t>5 = orage - 6 = neige - 7 = gel</t>
  </si>
  <si>
    <t>Schizopelex</t>
  </si>
  <si>
    <t>Ephemerella / Seratella</t>
  </si>
  <si>
    <t>Aphelocheirus</t>
  </si>
  <si>
    <t>Micronecta</t>
  </si>
  <si>
    <t>Cymatia</t>
  </si>
  <si>
    <t>Gerris</t>
  </si>
  <si>
    <t>Hydrometra</t>
  </si>
  <si>
    <t>Mesovelia</t>
  </si>
  <si>
    <t>Plea</t>
  </si>
  <si>
    <t>Eubria</t>
  </si>
  <si>
    <t>Anthomyidae</t>
  </si>
  <si>
    <t>Scatophagidae</t>
  </si>
  <si>
    <t>Chalcolestes</t>
  </si>
  <si>
    <t>Crambidae</t>
  </si>
  <si>
    <t>Bivalvia sp.</t>
  </si>
  <si>
    <t>Gasteropoda sp.</t>
  </si>
  <si>
    <t>Hirudinae sp.</t>
  </si>
  <si>
    <t>Turbellaria sp.</t>
  </si>
  <si>
    <t>Nemathelminthes sp.</t>
  </si>
  <si>
    <t>% de recouvrement du prélèv.</t>
  </si>
  <si>
    <t>Habitabilité - Classe vitesse</t>
  </si>
  <si>
    <t>% de recouv. des 4 prélèv.</t>
  </si>
  <si>
    <t>Habitabilité - Classe vitesse 1</t>
  </si>
  <si>
    <t>Habitabilité - Classe vitesse 2</t>
  </si>
  <si>
    <t>Habitabilité - Classe vitesse 3</t>
  </si>
  <si>
    <t>Habitabilité - Classe vitesse 4</t>
  </si>
  <si>
    <t>Uenoidae</t>
  </si>
  <si>
    <t>Variabilité de l'habitabilité</t>
  </si>
  <si>
    <t>Variabilité des classes de vitesse</t>
  </si>
  <si>
    <t>Type CEMAGREF</t>
  </si>
  <si>
    <t>Equivalent IBGN</t>
  </si>
  <si>
    <t>Note sur 20</t>
  </si>
  <si>
    <t>Classe de qualité</t>
  </si>
  <si>
    <t>Equivalent IBGN corrigé (robustesse)</t>
  </si>
  <si>
    <t>IBG 12 habitats</t>
  </si>
  <si>
    <t>N° du matériel utilisé :</t>
  </si>
  <si>
    <t>Vérification du filet</t>
  </si>
  <si>
    <t>x</t>
  </si>
  <si>
    <t>nb prel</t>
  </si>
  <si>
    <t>Hydrologie apparente (Code SANDRE)</t>
  </si>
  <si>
    <t>0=inconnu - 1=pas d'eau - 2=trous d'eau flaques- 3 = basses</t>
  </si>
  <si>
    <t>eaux - 4=moyennes eaux - 5=hautes eaux - 6=crues débordantes</t>
  </si>
  <si>
    <t>Stabilité : stable ou instable</t>
  </si>
  <si>
    <t>1</t>
  </si>
  <si>
    <t>26</t>
  </si>
  <si>
    <t>181</t>
  </si>
  <si>
    <t>5148</t>
  </si>
  <si>
    <t>5149</t>
  </si>
  <si>
    <t>236</t>
  </si>
  <si>
    <t>335</t>
  </si>
  <si>
    <t>256</t>
  </si>
  <si>
    <t>300</t>
  </si>
  <si>
    <t>348</t>
  </si>
  <si>
    <t>746</t>
  </si>
  <si>
    <t>847</t>
  </si>
  <si>
    <t>846</t>
  </si>
  <si>
    <t>511</t>
  </si>
  <si>
    <t>611</t>
  </si>
  <si>
    <t>5195</t>
  </si>
  <si>
    <t>2396</t>
  </si>
  <si>
    <t>636</t>
  </si>
  <si>
    <t>5194</t>
  </si>
  <si>
    <t>631</t>
  </si>
  <si>
    <t>632</t>
  </si>
  <si>
    <t>648</t>
  </si>
  <si>
    <t>2611</t>
  </si>
  <si>
    <t>657</t>
  </si>
  <si>
    <t>702</t>
  </si>
  <si>
    <t>852</t>
  </si>
  <si>
    <t>3155</t>
  </si>
  <si>
    <t>721</t>
  </si>
  <si>
    <t>719</t>
  </si>
  <si>
    <t>5196</t>
  </si>
  <si>
    <t>735</t>
  </si>
  <si>
    <t>740</t>
  </si>
  <si>
    <t>742</t>
  </si>
  <si>
    <t>733</t>
  </si>
  <si>
    <t>5114</t>
  </si>
  <si>
    <t>849</t>
  </si>
  <si>
    <t>2947</t>
  </si>
  <si>
    <t>859</t>
  </si>
  <si>
    <t>965</t>
  </si>
  <si>
    <t>5123</t>
  </si>
  <si>
    <t>5122</t>
  </si>
  <si>
    <t>5125</t>
  </si>
  <si>
    <t>1042</t>
  </si>
  <si>
    <t>933</t>
  </si>
  <si>
    <t>907</t>
  </si>
  <si>
    <t>3111</t>
  </si>
  <si>
    <t>5189</t>
  </si>
  <si>
    <t>1089</t>
  </si>
  <si>
    <t>3166</t>
  </si>
  <si>
    <t>1090</t>
  </si>
  <si>
    <t>1087</t>
  </si>
  <si>
    <t>1052</t>
  </si>
  <si>
    <t>Recouvrement par la végétation aquatique :</t>
  </si>
  <si>
    <t>Réseau de Contrôle Opérationnel - 2010</t>
  </si>
  <si>
    <t>06150800</t>
  </si>
  <si>
    <t>Guil</t>
  </si>
  <si>
    <t>Pont N 94</t>
  </si>
  <si>
    <t>Amont et aval du pont</t>
  </si>
  <si>
    <t>Guil à Mont Dauphin</t>
  </si>
  <si>
    <t>Mont Dauphin</t>
  </si>
  <si>
    <t>05082</t>
  </si>
  <si>
    <t>05</t>
  </si>
  <si>
    <t>939475</t>
  </si>
  <si>
    <t>1972089</t>
  </si>
  <si>
    <t>Rapide, chenal lotique, radier</t>
  </si>
  <si>
    <t>turbulent</t>
  </si>
  <si>
    <t>artificielles</t>
  </si>
  <si>
    <t>inclinées à verticales</t>
  </si>
  <si>
    <t>éparse</t>
  </si>
  <si>
    <t>arbustive - arborée</t>
  </si>
  <si>
    <t>fort</t>
  </si>
  <si>
    <t>sub-urbain</t>
  </si>
  <si>
    <t>ouvert</t>
  </si>
  <si>
    <t>homogène</t>
  </si>
  <si>
    <t>stable</t>
  </si>
  <si>
    <t>faible</t>
  </si>
  <si>
    <t>moyen</t>
  </si>
  <si>
    <t>faciles</t>
  </si>
  <si>
    <t>-</t>
  </si>
  <si>
    <t>nul à faible</t>
  </si>
  <si>
    <t>non</t>
  </si>
  <si>
    <t>DP - JCB</t>
  </si>
  <si>
    <t>SUB002</t>
  </si>
  <si>
    <t>*</t>
  </si>
  <si>
    <t>P5 P9</t>
  </si>
  <si>
    <t>***</t>
  </si>
  <si>
    <t>P7 P10</t>
  </si>
  <si>
    <t>**</t>
  </si>
  <si>
    <t>P8 P11</t>
  </si>
  <si>
    <t>221R</t>
  </si>
  <si>
    <t>138R</t>
  </si>
  <si>
    <t>840R</t>
  </si>
  <si>
    <t>5</t>
  </si>
  <si>
    <t>4</t>
  </si>
  <si>
    <t>0</t>
  </si>
  <si>
    <t>instable</t>
  </si>
  <si>
    <t>Algues (hydrures)</t>
  </si>
  <si>
    <t>D</t>
  </si>
  <si>
    <t>G2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</si>
</sst>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64">
    <font>
      <sz val="10"/>
      <name val="Arial"/>
      <family val="0"/>
    </font>
    <font>
      <sz val="10"/>
      <name val="Palatino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Wingdings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6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75" fontId="7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5" fontId="7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20" applyFont="1">
      <alignment/>
      <protection/>
    </xf>
    <xf numFmtId="1" fontId="9" fillId="0" borderId="0" xfId="20" applyNumberFormat="1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1" fillId="0" borderId="4" xfId="20" applyFont="1" applyBorder="1" applyAlignment="1">
      <alignment horizontal="center" wrapText="1"/>
      <protection/>
    </xf>
    <xf numFmtId="175" fontId="11" fillId="0" borderId="5" xfId="20" applyNumberFormat="1" applyFont="1" applyBorder="1" applyAlignment="1">
      <alignment horizontal="center" wrapText="1"/>
      <protection/>
    </xf>
    <xf numFmtId="0" fontId="11" fillId="0" borderId="6" xfId="20" applyFont="1" applyBorder="1" applyAlignment="1">
      <alignment horizontal="center" wrapText="1"/>
      <protection/>
    </xf>
    <xf numFmtId="175" fontId="11" fillId="0" borderId="7" xfId="20" applyNumberFormat="1" applyFont="1" applyBorder="1" applyAlignment="1">
      <alignment horizontal="center" wrapText="1"/>
      <protection/>
    </xf>
    <xf numFmtId="0" fontId="11" fillId="0" borderId="5" xfId="20" applyFont="1" applyBorder="1" applyAlignment="1">
      <alignment horizontal="center" wrapText="1"/>
      <protection/>
    </xf>
    <xf numFmtId="175" fontId="11" fillId="0" borderId="8" xfId="20" applyNumberFormat="1" applyFont="1" applyBorder="1" applyAlignment="1">
      <alignment horizontal="center" wrapText="1"/>
      <protection/>
    </xf>
    <xf numFmtId="0" fontId="4" fillId="2" borderId="9" xfId="20" applyFont="1" applyFill="1" applyBorder="1" applyAlignment="1">
      <alignment horizontal="center"/>
      <protection/>
    </xf>
    <xf numFmtId="175" fontId="4" fillId="2" borderId="10" xfId="20" applyNumberFormat="1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center"/>
      <protection/>
    </xf>
    <xf numFmtId="175" fontId="4" fillId="2" borderId="12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175" fontId="4" fillId="2" borderId="1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9" fillId="0" borderId="14" xfId="20" applyFont="1" applyBorder="1" applyAlignment="1">
      <alignment horizontal="center"/>
      <protection/>
    </xf>
    <xf numFmtId="0" fontId="9" fillId="0" borderId="15" xfId="20" applyFont="1" applyBorder="1" applyAlignment="1">
      <alignment horizontal="center"/>
      <protection/>
    </xf>
    <xf numFmtId="0" fontId="9" fillId="0" borderId="16" xfId="20" applyFont="1" applyBorder="1" applyAlignment="1">
      <alignment horizontal="center"/>
      <protection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0" xfId="0" applyFont="1" applyFill="1" applyBorder="1" applyAlignment="1">
      <alignment horizontal="centerContinuous" vertical="center"/>
    </xf>
    <xf numFmtId="0" fontId="11" fillId="0" borderId="4" xfId="20" applyFont="1" applyBorder="1" applyAlignment="1">
      <alignment horizontal="centerContinuous" vertical="center" wrapText="1"/>
      <protection/>
    </xf>
    <xf numFmtId="0" fontId="4" fillId="2" borderId="9" xfId="20" applyFont="1" applyFill="1" applyBorder="1">
      <alignment/>
      <protection/>
    </xf>
    <xf numFmtId="0" fontId="4" fillId="0" borderId="17" xfId="20" applyFont="1" applyBorder="1">
      <alignment/>
      <protection/>
    </xf>
    <xf numFmtId="0" fontId="4" fillId="0" borderId="17" xfId="20" applyFont="1" applyFill="1" applyBorder="1">
      <alignment/>
      <protection/>
    </xf>
    <xf numFmtId="0" fontId="4" fillId="2" borderId="9" xfId="20" applyFont="1" applyFill="1" applyBorder="1" applyAlignment="1" quotePrefix="1">
      <alignment horizontal="left"/>
      <protection/>
    </xf>
    <xf numFmtId="0" fontId="4" fillId="0" borderId="4" xfId="20" applyFont="1" applyFill="1" applyBorder="1">
      <alignment/>
      <protection/>
    </xf>
    <xf numFmtId="0" fontId="4" fillId="0" borderId="4" xfId="20" applyFont="1" applyBorder="1">
      <alignment/>
      <protection/>
    </xf>
    <xf numFmtId="0" fontId="4" fillId="0" borderId="18" xfId="20" applyFont="1" applyBorder="1">
      <alignment/>
      <protection/>
    </xf>
    <xf numFmtId="0" fontId="11" fillId="0" borderId="5" xfId="20" applyFont="1" applyBorder="1" applyAlignment="1">
      <alignment horizontal="centerContinuous" vertical="center" wrapText="1"/>
      <protection/>
    </xf>
    <xf numFmtId="0" fontId="4" fillId="2" borderId="1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>
      <alignment/>
      <protection/>
    </xf>
    <xf numFmtId="0" fontId="15" fillId="0" borderId="5" xfId="20" applyFont="1" applyFill="1" applyBorder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2" borderId="10" xfId="20" applyFont="1" applyFill="1" applyBorder="1" applyAlignment="1" quotePrefix="1">
      <alignment horizontal="left"/>
      <protection/>
    </xf>
    <xf numFmtId="0" fontId="12" fillId="2" borderId="5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1" fontId="4" fillId="2" borderId="9" xfId="20" applyNumberFormat="1" applyFont="1" applyFill="1" applyBorder="1" applyAlignment="1">
      <alignment horizontal="center"/>
      <protection/>
    </xf>
    <xf numFmtId="1" fontId="4" fillId="2" borderId="10" xfId="20" applyNumberFormat="1" applyFont="1" applyFill="1" applyBorder="1" applyAlignment="1">
      <alignment horizontal="center"/>
      <protection/>
    </xf>
    <xf numFmtId="1" fontId="4" fillId="2" borderId="11" xfId="20" applyNumberFormat="1" applyFont="1" applyFill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175" fontId="4" fillId="0" borderId="0" xfId="20" applyNumberFormat="1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175" fontId="4" fillId="0" borderId="20" xfId="20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16" fillId="0" borderId="17" xfId="20" applyFont="1" applyBorder="1">
      <alignment/>
      <protection/>
    </xf>
    <xf numFmtId="0" fontId="17" fillId="0" borderId="17" xfId="20" applyFont="1" applyBorder="1" applyAlignment="1">
      <alignment horizontal="center"/>
      <protection/>
    </xf>
    <xf numFmtId="175" fontId="17" fillId="0" borderId="0" xfId="20" applyNumberFormat="1" applyFont="1" applyBorder="1" applyAlignment="1">
      <alignment horizontal="center"/>
      <protection/>
    </xf>
    <xf numFmtId="0" fontId="17" fillId="0" borderId="19" xfId="20" applyFont="1" applyBorder="1" applyAlignment="1">
      <alignment horizontal="center"/>
      <protection/>
    </xf>
    <xf numFmtId="175" fontId="17" fillId="0" borderId="20" xfId="20" applyNumberFormat="1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6" fillId="0" borderId="4" xfId="20" applyFont="1" applyBorder="1">
      <alignment/>
      <protection/>
    </xf>
    <xf numFmtId="0" fontId="16" fillId="0" borderId="17" xfId="20" applyFont="1" applyFill="1" applyBorder="1">
      <alignment/>
      <protection/>
    </xf>
    <xf numFmtId="1" fontId="17" fillId="0" borderId="17" xfId="20" applyNumberFormat="1" applyFont="1" applyFill="1" applyBorder="1" applyAlignment="1">
      <alignment horizontal="center"/>
      <protection/>
    </xf>
    <xf numFmtId="1" fontId="17" fillId="0" borderId="19" xfId="20" applyNumberFormat="1" applyFont="1" applyFill="1" applyBorder="1" applyAlignment="1">
      <alignment horizontal="center"/>
      <protection/>
    </xf>
    <xf numFmtId="1" fontId="17" fillId="0" borderId="0" xfId="20" applyNumberFormat="1" applyFont="1" applyFill="1" applyBorder="1" applyAlignment="1">
      <alignment horizontal="center"/>
      <protection/>
    </xf>
    <xf numFmtId="0" fontId="17" fillId="0" borderId="17" xfId="20" applyFont="1" applyFill="1" applyBorder="1" applyAlignment="1">
      <alignment horizontal="center"/>
      <protection/>
    </xf>
    <xf numFmtId="0" fontId="17" fillId="0" borderId="19" xfId="20" applyFont="1" applyFill="1" applyBorder="1" applyAlignment="1">
      <alignment horizontal="center"/>
      <protection/>
    </xf>
    <xf numFmtId="0" fontId="17" fillId="0" borderId="0" xfId="20" applyFont="1" applyFill="1" applyBorder="1" applyAlignment="1">
      <alignment horizontal="center"/>
      <protection/>
    </xf>
    <xf numFmtId="1" fontId="4" fillId="0" borderId="17" xfId="20" applyNumberFormat="1" applyFont="1" applyFill="1" applyBorder="1" applyAlignment="1">
      <alignment horizontal="center"/>
      <protection/>
    </xf>
    <xf numFmtId="1" fontId="4" fillId="0" borderId="19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17" xfId="20" applyNumberFormat="1" applyFont="1" applyBorder="1" applyAlignment="1">
      <alignment horizontal="center"/>
      <protection/>
    </xf>
    <xf numFmtId="1" fontId="4" fillId="0" borderId="19" xfId="20" applyNumberFormat="1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175" fontId="4" fillId="0" borderId="21" xfId="20" applyNumberFormat="1" applyFont="1" applyFill="1" applyBorder="1" applyAlignment="1">
      <alignment horizontal="center"/>
      <protection/>
    </xf>
    <xf numFmtId="0" fontId="4" fillId="0" borderId="21" xfId="20" applyFont="1" applyFill="1" applyBorder="1" applyAlignment="1">
      <alignment horizontal="center"/>
      <protection/>
    </xf>
    <xf numFmtId="175" fontId="4" fillId="0" borderId="0" xfId="20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175" fontId="4" fillId="0" borderId="22" xfId="20" applyNumberFormat="1" applyFont="1" applyBorder="1" applyAlignment="1">
      <alignment horizontal="center"/>
      <protection/>
    </xf>
    <xf numFmtId="175" fontId="17" fillId="0" borderId="22" xfId="20" applyNumberFormat="1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23" xfId="20" applyFont="1" applyBorder="1">
      <alignment/>
      <protection/>
    </xf>
    <xf numFmtId="0" fontId="17" fillId="0" borderId="5" xfId="0" applyFont="1" applyBorder="1" applyAlignment="1">
      <alignment/>
    </xf>
    <xf numFmtId="0" fontId="15" fillId="0" borderId="5" xfId="20" applyFont="1" applyBorder="1">
      <alignment/>
      <protection/>
    </xf>
    <xf numFmtId="0" fontId="9" fillId="0" borderId="24" xfId="20" applyFont="1" applyBorder="1" applyAlignment="1">
      <alignment horizontal="center"/>
      <protection/>
    </xf>
    <xf numFmtId="0" fontId="9" fillId="0" borderId="25" xfId="20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17" xfId="20" applyFont="1" applyFill="1" applyBorder="1" applyAlignment="1">
      <alignment horizontal="center"/>
      <protection/>
    </xf>
    <xf numFmtId="0" fontId="4" fillId="0" borderId="19" xfId="20" applyFont="1" applyFill="1" applyBorder="1" applyAlignment="1">
      <alignment horizontal="center"/>
      <protection/>
    </xf>
    <xf numFmtId="175" fontId="4" fillId="0" borderId="20" xfId="20" applyNumberFormat="1" applyFont="1" applyFill="1" applyBorder="1" applyAlignment="1">
      <alignment horizontal="center"/>
      <protection/>
    </xf>
    <xf numFmtId="175" fontId="4" fillId="0" borderId="22" xfId="2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2" borderId="18" xfId="20" applyFont="1" applyFill="1" applyBorder="1">
      <alignment/>
      <protection/>
    </xf>
    <xf numFmtId="0" fontId="12" fillId="2" borderId="23" xfId="20" applyFont="1" applyFill="1" applyBorder="1">
      <alignment/>
      <protection/>
    </xf>
    <xf numFmtId="0" fontId="4" fillId="2" borderId="18" xfId="20" applyFont="1" applyFill="1" applyBorder="1" applyAlignment="1">
      <alignment horizontal="center"/>
      <protection/>
    </xf>
    <xf numFmtId="175" fontId="4" fillId="2" borderId="23" xfId="20" applyNumberFormat="1" applyFont="1" applyFill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175" fontId="4" fillId="2" borderId="27" xfId="20" applyNumberFormat="1" applyFont="1" applyFill="1" applyBorder="1" applyAlignment="1">
      <alignment horizontal="center"/>
      <protection/>
    </xf>
    <xf numFmtId="0" fontId="4" fillId="2" borderId="23" xfId="20" applyFont="1" applyFill="1" applyBorder="1" applyAlignment="1">
      <alignment horizontal="center"/>
      <protection/>
    </xf>
    <xf numFmtId="175" fontId="4" fillId="2" borderId="28" xfId="20" applyNumberFormat="1" applyFont="1" applyFill="1" applyBorder="1" applyAlignment="1">
      <alignment horizontal="center"/>
      <protection/>
    </xf>
    <xf numFmtId="0" fontId="4" fillId="0" borderId="29" xfId="20" applyFont="1" applyFill="1" applyBorder="1">
      <alignment/>
      <protection/>
    </xf>
    <xf numFmtId="0" fontId="4" fillId="0" borderId="29" xfId="20" applyFont="1" applyFill="1" applyBorder="1" applyAlignment="1">
      <alignment horizontal="center"/>
      <protection/>
    </xf>
    <xf numFmtId="175" fontId="4" fillId="0" borderId="30" xfId="20" applyNumberFormat="1" applyFont="1" applyFill="1" applyBorder="1" applyAlignment="1">
      <alignment horizontal="center"/>
      <protection/>
    </xf>
    <xf numFmtId="0" fontId="4" fillId="0" borderId="31" xfId="20" applyFont="1" applyFill="1" applyBorder="1" applyAlignment="1">
      <alignment horizontal="center"/>
      <protection/>
    </xf>
    <xf numFmtId="175" fontId="4" fillId="0" borderId="32" xfId="20" applyNumberFormat="1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/>
      <protection/>
    </xf>
    <xf numFmtId="175" fontId="4" fillId="0" borderId="33" xfId="20" applyNumberFormat="1" applyFont="1" applyFill="1" applyBorder="1" applyAlignment="1">
      <alignment horizontal="center"/>
      <protection/>
    </xf>
    <xf numFmtId="0" fontId="17" fillId="0" borderId="30" xfId="20" applyFont="1" applyFill="1" applyBorder="1">
      <alignment/>
      <protection/>
    </xf>
    <xf numFmtId="0" fontId="9" fillId="0" borderId="14" xfId="20" applyNumberFormat="1" applyFont="1" applyBorder="1" applyAlignment="1">
      <alignment horizontal="center" vertical="center" wrapText="1"/>
      <protection/>
    </xf>
    <xf numFmtId="0" fontId="4" fillId="0" borderId="15" xfId="20" applyNumberFormat="1" applyFont="1" applyBorder="1" applyAlignment="1">
      <alignment horizontal="center" vertical="center" wrapText="1"/>
      <protection/>
    </xf>
    <xf numFmtId="0" fontId="4" fillId="0" borderId="16" xfId="20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20" applyFont="1" applyBorder="1" applyAlignment="1">
      <alignment horizontal="centerContinuous"/>
      <protection/>
    </xf>
    <xf numFmtId="0" fontId="9" fillId="0" borderId="0" xfId="0" applyFont="1" applyBorder="1" applyAlignment="1">
      <alignment/>
    </xf>
    <xf numFmtId="1" fontId="4" fillId="0" borderId="0" xfId="20" applyNumberFormat="1" applyFont="1" applyFill="1" applyBorder="1" applyAlignment="1">
      <alignment vertical="center" wrapText="1"/>
      <protection/>
    </xf>
    <xf numFmtId="175" fontId="11" fillId="0" borderId="0" xfId="20" applyNumberFormat="1" applyFont="1" applyFill="1" applyBorder="1" applyAlignment="1">
      <alignment horizontal="center" wrapText="1"/>
      <protection/>
    </xf>
    <xf numFmtId="175" fontId="17" fillId="0" borderId="0" xfId="20" applyNumberFormat="1" applyFont="1" applyFill="1" applyBorder="1" applyAlignment="1">
      <alignment horizontal="center"/>
      <protection/>
    </xf>
    <xf numFmtId="1" fontId="9" fillId="0" borderId="0" xfId="20" applyNumberFormat="1" applyFont="1" applyFill="1" applyBorder="1" applyAlignment="1">
      <alignment horizontal="center" vertical="center"/>
      <protection/>
    </xf>
    <xf numFmtId="1" fontId="4" fillId="0" borderId="0" xfId="2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7" fillId="0" borderId="34" xfId="20" applyFont="1" applyFill="1" applyBorder="1" applyAlignment="1">
      <alignment horizontal="center"/>
      <protection/>
    </xf>
    <xf numFmtId="175" fontId="17" fillId="0" borderId="35" xfId="20" applyNumberFormat="1" applyFont="1" applyFill="1" applyBorder="1" applyAlignment="1">
      <alignment horizontal="center"/>
      <protection/>
    </xf>
    <xf numFmtId="0" fontId="17" fillId="0" borderId="34" xfId="20" applyFont="1" applyBorder="1" applyAlignment="1">
      <alignment horizontal="center"/>
      <protection/>
    </xf>
    <xf numFmtId="175" fontId="17" fillId="0" borderId="35" xfId="20" applyNumberFormat="1" applyFont="1" applyBorder="1" applyAlignment="1">
      <alignment horizontal="center"/>
      <protection/>
    </xf>
    <xf numFmtId="0" fontId="17" fillId="0" borderId="36" xfId="20" applyFont="1" applyBorder="1" applyAlignment="1">
      <alignment horizontal="center"/>
      <protection/>
    </xf>
    <xf numFmtId="175" fontId="17" fillId="0" borderId="37" xfId="20" applyNumberFormat="1" applyFont="1" applyBorder="1" applyAlignment="1">
      <alignment horizontal="center"/>
      <protection/>
    </xf>
    <xf numFmtId="1" fontId="17" fillId="0" borderId="34" xfId="20" applyNumberFormat="1" applyFont="1" applyFill="1" applyBorder="1" applyAlignment="1">
      <alignment horizontal="center"/>
      <protection/>
    </xf>
    <xf numFmtId="175" fontId="17" fillId="0" borderId="38" xfId="20" applyNumberFormat="1" applyFont="1" applyBorder="1" applyAlignment="1">
      <alignment horizontal="center"/>
      <protection/>
    </xf>
    <xf numFmtId="0" fontId="4" fillId="0" borderId="39" xfId="20" applyFont="1" applyFill="1" applyBorder="1" applyAlignment="1">
      <alignment horizontal="center"/>
      <protection/>
    </xf>
    <xf numFmtId="175" fontId="4" fillId="0" borderId="40" xfId="20" applyNumberFormat="1" applyFont="1" applyFill="1" applyBorder="1" applyAlignment="1">
      <alignment horizontal="center"/>
      <protection/>
    </xf>
    <xf numFmtId="175" fontId="17" fillId="0" borderId="20" xfId="20" applyNumberFormat="1" applyFont="1" applyFill="1" applyBorder="1" applyAlignment="1">
      <alignment horizontal="center"/>
      <protection/>
    </xf>
    <xf numFmtId="175" fontId="17" fillId="0" borderId="22" xfId="20" applyNumberFormat="1" applyFont="1" applyFill="1" applyBorder="1" applyAlignment="1">
      <alignment horizontal="center"/>
      <protection/>
    </xf>
    <xf numFmtId="0" fontId="17" fillId="0" borderId="5" xfId="20" applyFont="1" applyFill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4" fillId="0" borderId="41" xfId="20" applyNumberFormat="1" applyFont="1" applyBorder="1" applyAlignment="1">
      <alignment vertical="center"/>
      <protection/>
    </xf>
    <xf numFmtId="0" fontId="4" fillId="0" borderId="15" xfId="20" applyNumberFormat="1" applyFont="1" applyBorder="1" applyAlignment="1">
      <alignment vertical="center"/>
      <protection/>
    </xf>
    <xf numFmtId="0" fontId="4" fillId="0" borderId="41" xfId="20" applyFont="1" applyBorder="1" applyAlignment="1">
      <alignment vertical="center"/>
      <protection/>
    </xf>
    <xf numFmtId="0" fontId="4" fillId="0" borderId="41" xfId="20" applyNumberFormat="1" applyFont="1" applyBorder="1" applyAlignment="1">
      <alignment horizontal="center" vertical="center"/>
      <protection/>
    </xf>
    <xf numFmtId="0" fontId="4" fillId="0" borderId="15" xfId="20" applyNumberFormat="1" applyFont="1" applyBorder="1" applyAlignment="1">
      <alignment horizontal="center" vertical="center"/>
      <protection/>
    </xf>
    <xf numFmtId="0" fontId="4" fillId="0" borderId="41" xfId="2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41" xfId="20" applyFont="1" applyBorder="1" applyAlignment="1">
      <alignment vertical="center"/>
      <protection/>
    </xf>
    <xf numFmtId="1" fontId="9" fillId="0" borderId="41" xfId="20" applyNumberFormat="1" applyFont="1" applyBorder="1" applyAlignment="1">
      <alignment horizontal="center" vertical="center"/>
      <protection/>
    </xf>
    <xf numFmtId="0" fontId="9" fillId="0" borderId="42" xfId="20" applyFont="1" applyBorder="1" applyAlignment="1">
      <alignment vertical="center"/>
      <protection/>
    </xf>
    <xf numFmtId="0" fontId="9" fillId="0" borderId="42" xfId="20" applyFont="1" applyBorder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center" vertical="center"/>
      <protection/>
    </xf>
    <xf numFmtId="0" fontId="9" fillId="0" borderId="43" xfId="20" applyFont="1" applyBorder="1" applyAlignment="1">
      <alignment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4" xfId="20" applyFont="1" applyBorder="1" applyAlignment="1">
      <alignment vertical="center"/>
      <protection/>
    </xf>
    <xf numFmtId="1" fontId="4" fillId="2" borderId="11" xfId="20" applyNumberFormat="1" applyFont="1" applyFill="1" applyBorder="1" applyAlignment="1">
      <alignment horizontal="center" vertical="center" wrapText="1"/>
      <protection/>
    </xf>
    <xf numFmtId="1" fontId="4" fillId="2" borderId="45" xfId="20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Continuous"/>
    </xf>
    <xf numFmtId="1" fontId="9" fillId="0" borderId="43" xfId="20" applyNumberFormat="1" applyFont="1" applyBorder="1" applyAlignment="1">
      <alignment horizontal="center" vertical="center"/>
      <protection/>
    </xf>
    <xf numFmtId="0" fontId="13" fillId="0" borderId="45" xfId="0" applyFont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46" xfId="21" applyFont="1" applyFill="1" applyBorder="1" applyAlignment="1" applyProtection="1">
      <alignment horizontal="center"/>
      <protection hidden="1"/>
    </xf>
    <xf numFmtId="0" fontId="25" fillId="0" borderId="47" xfId="21" applyFont="1" applyFill="1" applyBorder="1" applyAlignment="1" applyProtection="1">
      <alignment horizontal="center"/>
      <protection hidden="1"/>
    </xf>
    <xf numFmtId="0" fontId="25" fillId="0" borderId="48" xfId="21" applyFont="1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vertical="center"/>
      <protection/>
    </xf>
    <xf numFmtId="0" fontId="28" fillId="5" borderId="0" xfId="0" applyFont="1" applyFill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left"/>
      <protection hidden="1"/>
    </xf>
    <xf numFmtId="0" fontId="27" fillId="0" borderId="22" xfId="0" applyFont="1" applyFill="1" applyBorder="1" applyAlignment="1" applyProtection="1">
      <alignment vertical="center"/>
      <protection hidden="1"/>
    </xf>
    <xf numFmtId="0" fontId="29" fillId="5" borderId="26" xfId="0" applyFont="1" applyFill="1" applyBorder="1" applyAlignment="1" applyProtection="1">
      <alignment horizontal="left" vertical="center"/>
      <protection/>
    </xf>
    <xf numFmtId="0" fontId="26" fillId="5" borderId="23" xfId="0" applyFont="1" applyFill="1" applyBorder="1" applyAlignment="1" applyProtection="1">
      <alignment vertical="center"/>
      <protection/>
    </xf>
    <xf numFmtId="0" fontId="26" fillId="5" borderId="23" xfId="0" applyFont="1" applyFill="1" applyBorder="1" applyAlignment="1" applyProtection="1">
      <alignment vertical="center"/>
      <protection/>
    </xf>
    <xf numFmtId="0" fontId="0" fillId="6" borderId="23" xfId="0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horizontal="left"/>
      <protection hidden="1"/>
    </xf>
    <xf numFmtId="0" fontId="29" fillId="5" borderId="19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6" fillId="5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5" borderId="6" xfId="0" applyFont="1" applyFill="1" applyBorder="1" applyAlignment="1" applyProtection="1">
      <alignment horizontal="left" vertical="center"/>
      <protection/>
    </xf>
    <xf numFmtId="0" fontId="26" fillId="5" borderId="5" xfId="0" applyFont="1" applyFill="1" applyBorder="1" applyAlignment="1" applyProtection="1">
      <alignment vertical="center"/>
      <protection/>
    </xf>
    <xf numFmtId="0" fontId="26" fillId="5" borderId="5" xfId="0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vertical="center"/>
      <protection/>
    </xf>
    <xf numFmtId="0" fontId="0" fillId="6" borderId="2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vertical="center"/>
      <protection hidden="1"/>
    </xf>
    <xf numFmtId="0" fontId="0" fillId="6" borderId="7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22" xfId="0" applyFont="1" applyFill="1" applyBorder="1" applyAlignment="1" applyProtection="1">
      <alignment vertical="center"/>
      <protection hidden="1"/>
    </xf>
    <xf numFmtId="0" fontId="33" fillId="7" borderId="0" xfId="0" applyFont="1" applyFill="1" applyBorder="1" applyAlignment="1" applyProtection="1">
      <alignment horizontal="center" vertical="center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4" fillId="5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7" borderId="49" xfId="0" applyFont="1" applyFill="1" applyBorder="1" applyAlignment="1" applyProtection="1">
      <alignment vertical="center"/>
      <protection locked="0"/>
    </xf>
    <xf numFmtId="49" fontId="35" fillId="7" borderId="49" xfId="0" applyNumberFormat="1" applyFont="1" applyFill="1" applyBorder="1" applyAlignment="1" applyProtection="1">
      <alignment vertical="center"/>
      <protection locked="0"/>
    </xf>
    <xf numFmtId="0" fontId="35" fillId="7" borderId="4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5" borderId="27" xfId="0" applyFont="1" applyFill="1" applyBorder="1" applyAlignment="1" applyProtection="1">
      <alignment vertical="center"/>
      <protection/>
    </xf>
    <xf numFmtId="0" fontId="25" fillId="0" borderId="50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51" xfId="0" applyFont="1" applyBorder="1" applyAlignment="1" applyProtection="1">
      <alignment/>
      <protection/>
    </xf>
    <xf numFmtId="0" fontId="26" fillId="5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5" borderId="5" xfId="0" applyFont="1" applyFill="1" applyBorder="1" applyAlignment="1" applyProtection="1">
      <alignment vertical="center"/>
      <protection/>
    </xf>
    <xf numFmtId="0" fontId="26" fillId="5" borderId="7" xfId="0" applyFont="1" applyFill="1" applyBorder="1" applyAlignment="1" applyProtection="1">
      <alignment vertical="center"/>
      <protection/>
    </xf>
    <xf numFmtId="0" fontId="29" fillId="5" borderId="11" xfId="0" applyFont="1" applyFill="1" applyBorder="1" applyAlignment="1" applyProtection="1">
      <alignment horizontal="left" vertical="center"/>
      <protection/>
    </xf>
    <xf numFmtId="0" fontId="26" fillId="5" borderId="10" xfId="0" applyFont="1" applyFill="1" applyBorder="1" applyAlignment="1" applyProtection="1">
      <alignment horizontal="left" vertical="center"/>
      <protection/>
    </xf>
    <xf numFmtId="0" fontId="26" fillId="5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5" borderId="49" xfId="0" applyFont="1" applyFill="1" applyBorder="1" applyAlignment="1" applyProtection="1">
      <alignment horizontal="center" vertical="center" wrapText="1"/>
      <protection/>
    </xf>
    <xf numFmtId="0" fontId="37" fillId="8" borderId="49" xfId="0" applyFont="1" applyFill="1" applyBorder="1" applyAlignment="1" applyProtection="1">
      <alignment vertical="center"/>
      <protection/>
    </xf>
    <xf numFmtId="14" fontId="35" fillId="7" borderId="49" xfId="0" applyNumberFormat="1" applyFont="1" applyFill="1" applyBorder="1" applyAlignment="1" applyProtection="1">
      <alignment vertical="center"/>
      <protection locked="0"/>
    </xf>
    <xf numFmtId="0" fontId="37" fillId="5" borderId="49" xfId="0" applyFont="1" applyFill="1" applyBorder="1" applyAlignment="1" applyProtection="1">
      <alignment horizontal="left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175" fontId="35" fillId="7" borderId="49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90" fontId="25" fillId="0" borderId="0" xfId="0" applyNumberFormat="1" applyFont="1" applyFill="1" applyAlignment="1" applyProtection="1">
      <alignment vertical="center"/>
      <protection/>
    </xf>
    <xf numFmtId="0" fontId="38" fillId="5" borderId="0" xfId="0" applyFont="1" applyFill="1" applyAlignment="1" applyProtection="1">
      <alignment vertical="center"/>
      <protection/>
    </xf>
    <xf numFmtId="191" fontId="38" fillId="5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5" borderId="45" xfId="0" applyFont="1" applyFill="1" applyBorder="1" applyAlignment="1" applyProtection="1">
      <alignment horizontal="center" vertical="center"/>
      <protection/>
    </xf>
    <xf numFmtId="0" fontId="26" fillId="5" borderId="1" xfId="0" applyFont="1" applyFill="1" applyBorder="1" applyAlignment="1" applyProtection="1">
      <alignment horizontal="center" vertical="center" wrapText="1"/>
      <protection/>
    </xf>
    <xf numFmtId="0" fontId="26" fillId="5" borderId="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5" borderId="3" xfId="0" applyFont="1" applyFill="1" applyBorder="1" applyAlignment="1" applyProtection="1">
      <alignment horizontal="center" vertical="center" wrapText="1"/>
      <protection/>
    </xf>
    <xf numFmtId="0" fontId="41" fillId="5" borderId="5" xfId="0" applyFont="1" applyFill="1" applyBorder="1" applyAlignment="1" applyProtection="1">
      <alignment vertical="center"/>
      <protection/>
    </xf>
    <xf numFmtId="0" fontId="24" fillId="0" borderId="52" xfId="0" applyFont="1" applyFill="1" applyBorder="1" applyAlignment="1" applyProtection="1">
      <alignment vertical="center"/>
      <protection/>
    </xf>
    <xf numFmtId="0" fontId="37" fillId="9" borderId="0" xfId="0" applyFont="1" applyFill="1" applyBorder="1" applyAlignment="1" applyProtection="1">
      <alignment horizontal="center" vertical="center"/>
      <protection/>
    </xf>
    <xf numFmtId="0" fontId="34" fillId="5" borderId="53" xfId="0" applyFont="1" applyFill="1" applyBorder="1" applyAlignment="1" applyProtection="1">
      <alignment horizontal="center" vertical="center"/>
      <protection/>
    </xf>
    <xf numFmtId="14" fontId="37" fillId="8" borderId="49" xfId="0" applyNumberFormat="1" applyFont="1" applyFill="1" applyBorder="1" applyAlignment="1" applyProtection="1">
      <alignment vertical="center"/>
      <protection/>
    </xf>
    <xf numFmtId="0" fontId="37" fillId="5" borderId="53" xfId="0" applyFont="1" applyFill="1" applyBorder="1" applyAlignment="1" applyProtection="1">
      <alignment horizontal="center" vertical="center"/>
      <protection/>
    </xf>
    <xf numFmtId="0" fontId="35" fillId="7" borderId="53" xfId="0" applyFont="1" applyFill="1" applyBorder="1" applyAlignment="1" applyProtection="1">
      <alignment horizontal="center" vertical="center" wrapText="1"/>
      <protection locked="0"/>
    </xf>
    <xf numFmtId="0" fontId="35" fillId="7" borderId="53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90" fontId="25" fillId="0" borderId="0" xfId="0" applyNumberFormat="1" applyFont="1" applyAlignment="1" applyProtection="1">
      <alignment/>
      <protection/>
    </xf>
    <xf numFmtId="0" fontId="41" fillId="5" borderId="23" xfId="0" applyFont="1" applyFill="1" applyBorder="1" applyAlignment="1" applyProtection="1">
      <alignment vertical="center"/>
      <protection/>
    </xf>
    <xf numFmtId="0" fontId="26" fillId="5" borderId="2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5" borderId="0" xfId="0" applyFont="1" applyFill="1" applyBorder="1" applyAlignment="1" applyProtection="1">
      <alignment vertical="center"/>
      <protection/>
    </xf>
    <xf numFmtId="0" fontId="26" fillId="5" borderId="20" xfId="0" applyFont="1" applyFill="1" applyBorder="1" applyAlignment="1" applyProtection="1">
      <alignment vertical="center"/>
      <protection/>
    </xf>
    <xf numFmtId="0" fontId="26" fillId="5" borderId="7" xfId="0" applyFont="1" applyFill="1" applyBorder="1" applyAlignment="1" applyProtection="1">
      <alignment vertical="center"/>
      <protection/>
    </xf>
    <xf numFmtId="0" fontId="34" fillId="5" borderId="54" xfId="0" applyFont="1" applyFill="1" applyBorder="1" applyAlignment="1" applyProtection="1">
      <alignment horizontal="center" vertical="center"/>
      <protection/>
    </xf>
    <xf numFmtId="0" fontId="34" fillId="5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6" fillId="0" borderId="0" xfId="2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6" fillId="0" borderId="0" xfId="2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5" fillId="7" borderId="26" xfId="0" applyFont="1" applyFill="1" applyBorder="1" applyAlignment="1" applyProtection="1">
      <alignment horizontal="center" vertical="center"/>
      <protection locked="0"/>
    </xf>
    <xf numFmtId="0" fontId="45" fillId="7" borderId="23" xfId="0" applyFont="1" applyFill="1" applyBorder="1" applyAlignment="1" applyProtection="1">
      <alignment horizontal="center" vertical="center"/>
      <protection locked="0"/>
    </xf>
    <xf numFmtId="0" fontId="45" fillId="7" borderId="23" xfId="0" applyFont="1" applyFill="1" applyBorder="1" applyAlignment="1" applyProtection="1">
      <alignment horizontal="center" vertical="center" wrapText="1"/>
      <protection locked="0"/>
    </xf>
    <xf numFmtId="0" fontId="45" fillId="7" borderId="27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3" fillId="5" borderId="56" xfId="0" applyFont="1" applyFill="1" applyBorder="1" applyAlignment="1" applyProtection="1">
      <alignment horizontal="center" vertical="center"/>
      <protection locked="0"/>
    </xf>
    <xf numFmtId="0" fontId="43" fillId="5" borderId="49" xfId="0" applyFont="1" applyFill="1" applyBorder="1" applyAlignment="1" applyProtection="1">
      <alignment horizontal="center" vertical="center"/>
      <protection locked="0"/>
    </xf>
    <xf numFmtId="0" fontId="43" fillId="5" borderId="54" xfId="0" applyFont="1" applyFill="1" applyBorder="1" applyAlignment="1" applyProtection="1">
      <alignment horizontal="center" vertical="center"/>
      <protection locked="0"/>
    </xf>
    <xf numFmtId="0" fontId="43" fillId="5" borderId="5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9" fillId="5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0" fillId="5" borderId="26" xfId="0" applyFont="1" applyFill="1" applyBorder="1" applyAlignment="1" applyProtection="1">
      <alignment horizontal="left" vertical="center"/>
      <protection locked="0"/>
    </xf>
    <xf numFmtId="0" fontId="50" fillId="5" borderId="23" xfId="0" applyFont="1" applyFill="1" applyBorder="1" applyAlignment="1" applyProtection="1">
      <alignment vertical="center"/>
      <protection locked="0"/>
    </xf>
    <xf numFmtId="0" fontId="50" fillId="5" borderId="23" xfId="0" applyFont="1" applyFill="1" applyBorder="1" applyAlignment="1" applyProtection="1">
      <alignment vertical="center"/>
      <protection locked="0"/>
    </xf>
    <xf numFmtId="0" fontId="14" fillId="6" borderId="23" xfId="0" applyFont="1" applyFill="1" applyBorder="1" applyAlignment="1" applyProtection="1">
      <alignment vertical="center" wrapText="1"/>
      <protection locked="0"/>
    </xf>
    <xf numFmtId="0" fontId="50" fillId="5" borderId="27" xfId="0" applyFont="1" applyFill="1" applyBorder="1" applyAlignment="1" applyProtection="1">
      <alignment vertical="center"/>
      <protection locked="0"/>
    </xf>
    <xf numFmtId="0" fontId="50" fillId="5" borderId="19" xfId="0" applyFont="1" applyFill="1" applyBorder="1" applyAlignment="1" applyProtection="1">
      <alignment horizontal="left" vertical="center"/>
      <protection locked="0"/>
    </xf>
    <xf numFmtId="0" fontId="50" fillId="5" borderId="0" xfId="0" applyFont="1" applyFill="1" applyBorder="1" applyAlignment="1" applyProtection="1">
      <alignment vertical="center"/>
      <protection locked="0"/>
    </xf>
    <xf numFmtId="0" fontId="50" fillId="5" borderId="0" xfId="0" applyFont="1" applyFill="1" applyBorder="1" applyAlignment="1" applyProtection="1">
      <alignment vertical="center"/>
      <protection locked="0"/>
    </xf>
    <xf numFmtId="0" fontId="14" fillId="6" borderId="0" xfId="0" applyFont="1" applyFill="1" applyBorder="1" applyAlignment="1" applyProtection="1">
      <alignment vertical="center" wrapText="1"/>
      <protection locked="0"/>
    </xf>
    <xf numFmtId="0" fontId="50" fillId="5" borderId="20" xfId="0" applyFont="1" applyFill="1" applyBorder="1" applyAlignment="1" applyProtection="1">
      <alignment vertical="center"/>
      <protection locked="0"/>
    </xf>
    <xf numFmtId="0" fontId="43" fillId="5" borderId="58" xfId="0" applyFont="1" applyFill="1" applyBorder="1" applyAlignment="1" applyProtection="1">
      <alignment horizontal="left" vertical="center"/>
      <protection locked="0"/>
    </xf>
    <xf numFmtId="0" fontId="47" fillId="7" borderId="59" xfId="0" applyFont="1" applyFill="1" applyBorder="1" applyAlignment="1" applyProtection="1">
      <alignment vertical="center"/>
      <protection locked="0"/>
    </xf>
    <xf numFmtId="0" fontId="45" fillId="7" borderId="19" xfId="0" applyFont="1" applyFill="1" applyBorder="1" applyAlignment="1" applyProtection="1">
      <alignment horizontal="center" vertical="center"/>
      <protection locked="0"/>
    </xf>
    <xf numFmtId="0" fontId="43" fillId="5" borderId="49" xfId="0" applyFont="1" applyFill="1" applyBorder="1" applyAlignment="1" applyProtection="1">
      <alignment horizontal="left" vertical="center"/>
      <protection locked="0"/>
    </xf>
    <xf numFmtId="0" fontId="47" fillId="7" borderId="57" xfId="0" applyFont="1" applyFill="1" applyBorder="1" applyAlignment="1" applyProtection="1">
      <alignment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7" fillId="8" borderId="57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50" fillId="5" borderId="6" xfId="0" applyFont="1" applyFill="1" applyBorder="1" applyAlignment="1" applyProtection="1">
      <alignment horizontal="left" vertical="center"/>
      <protection locked="0"/>
    </xf>
    <xf numFmtId="0" fontId="50" fillId="5" borderId="5" xfId="0" applyFont="1" applyFill="1" applyBorder="1" applyAlignment="1" applyProtection="1">
      <alignment vertical="center"/>
      <protection locked="0"/>
    </xf>
    <xf numFmtId="0" fontId="51" fillId="5" borderId="5" xfId="0" applyFont="1" applyFill="1" applyBorder="1" applyAlignment="1" applyProtection="1">
      <alignment vertical="center"/>
      <protection locked="0"/>
    </xf>
    <xf numFmtId="0" fontId="50" fillId="5" borderId="5" xfId="0" applyFont="1" applyFill="1" applyBorder="1" applyAlignment="1" applyProtection="1">
      <alignment vertical="center"/>
      <protection locked="0"/>
    </xf>
    <xf numFmtId="0" fontId="14" fillId="6" borderId="5" xfId="0" applyFont="1" applyFill="1" applyBorder="1" applyAlignment="1" applyProtection="1">
      <alignment vertical="center" wrapText="1"/>
      <protection locked="0"/>
    </xf>
    <xf numFmtId="0" fontId="50" fillId="5" borderId="7" xfId="0" applyFont="1" applyFill="1" applyBorder="1" applyAlignment="1" applyProtection="1">
      <alignment vertical="center"/>
      <protection locked="0"/>
    </xf>
    <xf numFmtId="0" fontId="45" fillId="0" borderId="6" xfId="0" applyFont="1" applyFill="1" applyBorder="1" applyAlignment="1" applyProtection="1">
      <alignment horizontal="center" vertical="center"/>
      <protection locked="0"/>
    </xf>
    <xf numFmtId="0" fontId="43" fillId="5" borderId="60" xfId="0" applyFont="1" applyFill="1" applyBorder="1" applyAlignment="1" applyProtection="1">
      <alignment horizontal="left" vertical="center"/>
      <protection locked="0"/>
    </xf>
    <xf numFmtId="0" fontId="47" fillId="8" borderId="61" xfId="0" applyFont="1" applyFill="1" applyBorder="1" applyAlignment="1" applyProtection="1">
      <alignment vertical="center"/>
      <protection locked="0"/>
    </xf>
    <xf numFmtId="0" fontId="14" fillId="0" borderId="5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>
      <alignment horizontal="center" vertical="center"/>
      <protection locked="0"/>
    </xf>
    <xf numFmtId="0" fontId="47" fillId="9" borderId="0" xfId="0" applyFont="1" applyFill="1" applyBorder="1" applyAlignment="1" applyProtection="1">
      <alignment horizontal="center" vertical="center"/>
      <protection locked="0"/>
    </xf>
    <xf numFmtId="0" fontId="43" fillId="5" borderId="45" xfId="0" applyFont="1" applyFill="1" applyBorder="1" applyAlignment="1" applyProtection="1">
      <alignment horizontal="center" vertical="center" wrapText="1"/>
      <protection locked="0"/>
    </xf>
    <xf numFmtId="0" fontId="43" fillId="5" borderId="62" xfId="0" applyFont="1" applyFill="1" applyBorder="1" applyAlignment="1" applyProtection="1">
      <alignment horizontal="center" vertical="center" wrapText="1"/>
      <protection locked="0"/>
    </xf>
    <xf numFmtId="0" fontId="43" fillId="5" borderId="63" xfId="0" applyFont="1" applyFill="1" applyBorder="1" applyAlignment="1" applyProtection="1">
      <alignment horizontal="center" vertical="center" wrapText="1"/>
      <protection locked="0"/>
    </xf>
    <xf numFmtId="0" fontId="43" fillId="5" borderId="64" xfId="0" applyFont="1" applyFill="1" applyBorder="1" applyAlignment="1" applyProtection="1">
      <alignment horizontal="center" vertical="center" wrapText="1"/>
      <protection locked="0"/>
    </xf>
    <xf numFmtId="0" fontId="47" fillId="5" borderId="6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20" xfId="0" applyFont="1" applyFill="1" applyBorder="1" applyAlignment="1" applyProtection="1">
      <alignment vertical="center" wrapText="1"/>
      <protection locked="0"/>
    </xf>
    <xf numFmtId="0" fontId="47" fillId="5" borderId="66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vertical="center" wrapText="1"/>
      <protection locked="0"/>
    </xf>
    <xf numFmtId="0" fontId="52" fillId="6" borderId="27" xfId="0" applyFont="1" applyFill="1" applyBorder="1" applyAlignment="1" applyProtection="1">
      <alignment vertical="center" wrapText="1"/>
      <protection locked="0"/>
    </xf>
    <xf numFmtId="0" fontId="50" fillId="5" borderId="0" xfId="0" applyFont="1" applyFill="1" applyBorder="1" applyAlignment="1" applyProtection="1">
      <alignment horizontal="left" vertical="center"/>
      <protection locked="0"/>
    </xf>
    <xf numFmtId="0" fontId="52" fillId="6" borderId="20" xfId="0" applyFont="1" applyFill="1" applyBorder="1" applyAlignment="1" applyProtection="1">
      <alignment vertical="center" wrapText="1"/>
      <protection locked="0"/>
    </xf>
    <xf numFmtId="0" fontId="47" fillId="5" borderId="67" xfId="0" applyFont="1" applyFill="1" applyBorder="1" applyAlignment="1" applyProtection="1">
      <alignment horizontal="center" vertical="center"/>
      <protection locked="0"/>
    </xf>
    <xf numFmtId="0" fontId="45" fillId="7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49" fillId="5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49" fillId="5" borderId="45" xfId="0" applyFont="1" applyFill="1" applyBorder="1" applyAlignment="1" applyProtection="1">
      <alignment horizontal="center" vertical="center"/>
      <protection/>
    </xf>
    <xf numFmtId="0" fontId="50" fillId="5" borderId="26" xfId="0" applyFont="1" applyFill="1" applyBorder="1" applyAlignment="1" applyProtection="1">
      <alignment horizontal="center" vertical="center" wrapText="1"/>
      <protection/>
    </xf>
    <xf numFmtId="0" fontId="50" fillId="5" borderId="27" xfId="0" applyFont="1" applyFill="1" applyBorder="1" applyAlignment="1" applyProtection="1">
      <alignment horizontal="center" vertical="center" wrapText="1"/>
      <protection/>
    </xf>
    <xf numFmtId="0" fontId="50" fillId="5" borderId="1" xfId="0" applyFont="1" applyFill="1" applyBorder="1" applyAlignment="1" applyProtection="1">
      <alignment horizontal="center" vertical="center" wrapText="1"/>
      <protection/>
    </xf>
    <xf numFmtId="0" fontId="50" fillId="5" borderId="19" xfId="0" applyFont="1" applyFill="1" applyBorder="1" applyAlignment="1" applyProtection="1">
      <alignment horizontal="center" vertical="center" wrapText="1"/>
      <protection/>
    </xf>
    <xf numFmtId="0" fontId="50" fillId="5" borderId="20" xfId="0" applyFont="1" applyFill="1" applyBorder="1" applyAlignment="1" applyProtection="1">
      <alignment horizontal="center" vertical="center" wrapText="1"/>
      <protection/>
    </xf>
    <xf numFmtId="0" fontId="50" fillId="5" borderId="2" xfId="0" applyFont="1" applyFill="1" applyBorder="1" applyAlignment="1" applyProtection="1">
      <alignment horizontal="center" vertical="center" wrapText="1"/>
      <protection/>
    </xf>
    <xf numFmtId="0" fontId="50" fillId="5" borderId="5" xfId="0" applyFont="1" applyFill="1" applyBorder="1" applyAlignment="1" applyProtection="1">
      <alignment horizontal="left" vertical="center"/>
      <protection locked="0"/>
    </xf>
    <xf numFmtId="0" fontId="14" fillId="6" borderId="7" xfId="0" applyFont="1" applyFill="1" applyBorder="1" applyAlignment="1" applyProtection="1">
      <alignment vertical="center" wrapText="1"/>
      <protection locked="0"/>
    </xf>
    <xf numFmtId="0" fontId="50" fillId="5" borderId="6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50" fillId="5" borderId="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53" fillId="2" borderId="46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vertical="center"/>
      <protection locked="0"/>
    </xf>
    <xf numFmtId="0" fontId="47" fillId="5" borderId="68" xfId="0" applyFont="1" applyFill="1" applyBorder="1" applyAlignment="1" applyProtection="1">
      <alignment horizontal="left" vertical="center" wrapText="1"/>
      <protection locked="0"/>
    </xf>
    <xf numFmtId="0" fontId="47" fillId="5" borderId="69" xfId="0" applyFont="1" applyFill="1" applyBorder="1" applyAlignment="1" applyProtection="1">
      <alignment horizontal="left" vertical="center" wrapText="1"/>
      <protection locked="0"/>
    </xf>
    <xf numFmtId="0" fontId="47" fillId="5" borderId="70" xfId="0" applyFont="1" applyFill="1" applyBorder="1" applyAlignment="1" applyProtection="1">
      <alignment horizontal="center" vertical="center" wrapText="1"/>
      <protection locked="0"/>
    </xf>
    <xf numFmtId="0" fontId="47" fillId="5" borderId="71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vertical="center" wrapText="1"/>
      <protection locked="0"/>
    </xf>
    <xf numFmtId="0" fontId="14" fillId="0" borderId="72" xfId="0" applyFont="1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vertical="center" wrapText="1"/>
      <protection locked="0"/>
    </xf>
    <xf numFmtId="0" fontId="47" fillId="5" borderId="74" xfId="0" applyFont="1" applyFill="1" applyBorder="1" applyAlignment="1" applyProtection="1">
      <alignment horizontal="left" vertical="center" wrapText="1"/>
      <protection locked="0"/>
    </xf>
    <xf numFmtId="0" fontId="47" fillId="5" borderId="9" xfId="0" applyFont="1" applyFill="1" applyBorder="1" applyAlignment="1" applyProtection="1">
      <alignment horizontal="left" vertical="center" wrapText="1"/>
      <protection locked="0"/>
    </xf>
    <xf numFmtId="0" fontId="47" fillId="5" borderId="10" xfId="0" applyFont="1" applyFill="1" applyBorder="1" applyAlignment="1" applyProtection="1">
      <alignment horizontal="center" vertical="center" wrapText="1"/>
      <protection locked="0"/>
    </xf>
    <xf numFmtId="0" fontId="47" fillId="5" borderId="13" xfId="0" applyFont="1" applyFill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0" fontId="14" fillId="0" borderId="76" xfId="0" applyFont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5" borderId="77" xfId="0" applyFont="1" applyFill="1" applyBorder="1" applyAlignment="1" applyProtection="1">
      <alignment horizontal="left" vertical="center" wrapText="1"/>
      <protection locked="0"/>
    </xf>
    <xf numFmtId="0" fontId="47" fillId="5" borderId="29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47" fillId="5" borderId="33" xfId="0" applyFont="1" applyFill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vertical="center" wrapText="1"/>
      <protection locked="0"/>
    </xf>
    <xf numFmtId="0" fontId="14" fillId="0" borderId="78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0" fontId="54" fillId="2" borderId="43" xfId="0" applyFont="1" applyFill="1" applyBorder="1" applyAlignment="1" applyProtection="1">
      <alignment horizontal="center" vertical="center" wrapText="1"/>
      <protection locked="0"/>
    </xf>
    <xf numFmtId="0" fontId="56" fillId="5" borderId="72" xfId="0" applyFont="1" applyFill="1" applyBorder="1" applyAlignment="1" applyProtection="1">
      <alignment horizontal="center" vertical="center" wrapText="1"/>
      <protection locked="0"/>
    </xf>
    <xf numFmtId="0" fontId="56" fillId="5" borderId="73" xfId="0" applyFont="1" applyFill="1" applyBorder="1" applyAlignment="1" applyProtection="1">
      <alignment horizontal="center" vertical="center" wrapText="1"/>
      <protection locked="0"/>
    </xf>
    <xf numFmtId="0" fontId="56" fillId="5" borderId="80" xfId="0" applyFont="1" applyFill="1" applyBorder="1" applyAlignment="1" applyProtection="1">
      <alignment horizontal="center" vertical="center" wrapText="1"/>
      <protection locked="0"/>
    </xf>
    <xf numFmtId="0" fontId="56" fillId="2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0" fontId="55" fillId="0" borderId="0" xfId="0" applyFont="1" applyAlignment="1" applyProtection="1">
      <alignment vertical="center"/>
      <protection locked="0"/>
    </xf>
    <xf numFmtId="0" fontId="54" fillId="0" borderId="22" xfId="0" applyFont="1" applyFill="1" applyBorder="1" applyAlignment="1" applyProtection="1">
      <alignment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vertical="center"/>
      <protection locked="0"/>
    </xf>
    <xf numFmtId="0" fontId="54" fillId="0" borderId="51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17" fillId="0" borderId="0" xfId="0" applyFont="1" applyAlignment="1" applyProtection="1">
      <alignment vertical="center" wrapText="1"/>
      <protection locked="0"/>
    </xf>
    <xf numFmtId="0" fontId="3" fillId="2" borderId="11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10" borderId="0" xfId="0" applyFont="1" applyFill="1" applyAlignment="1">
      <alignment/>
    </xf>
    <xf numFmtId="0" fontId="58" fillId="10" borderId="0" xfId="0" applyFont="1" applyFill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59" fillId="0" borderId="26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6" xfId="0" applyFont="1" applyBorder="1" applyAlignment="1">
      <alignment/>
    </xf>
    <xf numFmtId="0" fontId="59" fillId="0" borderId="26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9" fillId="11" borderId="11" xfId="0" applyFont="1" applyFill="1" applyBorder="1" applyAlignment="1">
      <alignment horizontal="centerContinuous"/>
    </xf>
    <xf numFmtId="0" fontId="9" fillId="11" borderId="12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0" xfId="0" applyFont="1" applyFill="1" applyBorder="1" applyAlignment="1">
      <alignment/>
    </xf>
    <xf numFmtId="0" fontId="9" fillId="11" borderId="0" xfId="0" applyFont="1" applyFill="1" applyBorder="1" applyAlignment="1">
      <alignment horizontal="left"/>
    </xf>
    <xf numFmtId="49" fontId="9" fillId="11" borderId="23" xfId="0" applyNumberFormat="1" applyFont="1" applyFill="1" applyBorder="1" applyAlignment="1">
      <alignment horizontal="left"/>
    </xf>
    <xf numFmtId="49" fontId="9" fillId="11" borderId="0" xfId="0" applyNumberFormat="1" applyFont="1" applyFill="1" applyBorder="1" applyAlignment="1">
      <alignment horizontal="left"/>
    </xf>
    <xf numFmtId="175" fontId="9" fillId="11" borderId="0" xfId="0" applyNumberFormat="1" applyFont="1" applyFill="1" applyBorder="1" applyAlignment="1">
      <alignment horizontal="left"/>
    </xf>
    <xf numFmtId="1" fontId="9" fillId="11" borderId="5" xfId="0" applyNumberFormat="1" applyFont="1" applyFill="1" applyBorder="1" applyAlignment="1">
      <alignment horizontal="left"/>
    </xf>
    <xf numFmtId="0" fontId="9" fillId="11" borderId="23" xfId="0" applyFont="1" applyFill="1" applyBorder="1" applyAlignment="1">
      <alignment horizontal="left"/>
    </xf>
    <xf numFmtId="0" fontId="9" fillId="11" borderId="0" xfId="0" applyFont="1" applyFill="1" applyBorder="1" applyAlignment="1">
      <alignment/>
    </xf>
    <xf numFmtId="0" fontId="9" fillId="11" borderId="5" xfId="0" applyFont="1" applyFill="1" applyBorder="1" applyAlignment="1">
      <alignment horizontal="left"/>
    </xf>
    <xf numFmtId="0" fontId="9" fillId="11" borderId="27" xfId="0" applyFont="1" applyFill="1" applyBorder="1" applyAlignment="1">
      <alignment horizontal="left"/>
    </xf>
    <xf numFmtId="0" fontId="9" fillId="11" borderId="5" xfId="0" applyFont="1" applyFill="1" applyBorder="1" applyAlignment="1">
      <alignment/>
    </xf>
    <xf numFmtId="0" fontId="55" fillId="11" borderId="0" xfId="0" applyFont="1" applyFill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horizontal="centerContinuous" vertical="center" wrapText="1"/>
      <protection locked="0"/>
    </xf>
    <xf numFmtId="0" fontId="55" fillId="0" borderId="12" xfId="0" applyFont="1" applyFill="1" applyBorder="1" applyAlignment="1" applyProtection="1">
      <alignment horizontal="centerContinuous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1" fontId="4" fillId="0" borderId="0" xfId="20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1" fillId="0" borderId="0" xfId="20" applyFont="1" applyBorder="1" applyAlignment="1">
      <alignment horizontal="center" wrapText="1"/>
      <protection/>
    </xf>
    <xf numFmtId="175" fontId="11" fillId="0" borderId="0" xfId="20" applyNumberFormat="1" applyFont="1" applyBorder="1" applyAlignment="1">
      <alignment horizontal="center" wrapText="1"/>
      <protection/>
    </xf>
    <xf numFmtId="0" fontId="9" fillId="11" borderId="0" xfId="0" applyFont="1" applyFill="1" applyAlignment="1">
      <alignment horizontal="left"/>
    </xf>
    <xf numFmtId="49" fontId="9" fillId="11" borderId="0" xfId="0" applyNumberFormat="1" applyFont="1" applyFill="1" applyAlignment="1">
      <alignment horizontal="left"/>
    </xf>
    <xf numFmtId="193" fontId="9" fillId="11" borderId="0" xfId="0" applyNumberFormat="1" applyFont="1" applyFill="1" applyAlignment="1">
      <alignment/>
    </xf>
    <xf numFmtId="0" fontId="9" fillId="0" borderId="17" xfId="20" applyNumberFormat="1" applyFont="1" applyBorder="1" applyAlignment="1">
      <alignment horizontal="center" vertical="center" wrapText="1"/>
      <protection/>
    </xf>
    <xf numFmtId="0" fontId="9" fillId="0" borderId="0" xfId="20" applyNumberFormat="1" applyFont="1" applyBorder="1" applyAlignment="1">
      <alignment horizontal="center" vertical="center" wrapText="1"/>
      <protection/>
    </xf>
    <xf numFmtId="0" fontId="9" fillId="11" borderId="0" xfId="0" applyFont="1" applyFill="1" applyAlignment="1">
      <alignment vertical="center"/>
    </xf>
    <xf numFmtId="175" fontId="15" fillId="0" borderId="0" xfId="20" applyNumberFormat="1" applyFont="1" applyFill="1" applyBorder="1" applyAlignment="1">
      <alignment horizontal="center"/>
      <protection/>
    </xf>
    <xf numFmtId="175" fontId="12" fillId="0" borderId="20" xfId="20" applyNumberFormat="1" applyFont="1" applyFill="1" applyBorder="1" applyAlignment="1">
      <alignment horizontal="center"/>
      <protection/>
    </xf>
    <xf numFmtId="175" fontId="12" fillId="0" borderId="0" xfId="20" applyNumberFormat="1" applyFont="1" applyFill="1" applyBorder="1" applyAlignment="1">
      <alignment horizontal="center"/>
      <protection/>
    </xf>
    <xf numFmtId="175" fontId="12" fillId="0" borderId="22" xfId="20" applyNumberFormat="1" applyFont="1" applyFill="1" applyBorder="1" applyAlignment="1">
      <alignment horizontal="center"/>
      <protection/>
    </xf>
    <xf numFmtId="0" fontId="16" fillId="10" borderId="17" xfId="20" applyFont="1" applyFill="1" applyBorder="1">
      <alignment/>
      <protection/>
    </xf>
    <xf numFmtId="0" fontId="17" fillId="10" borderId="0" xfId="0" applyFont="1" applyFill="1" applyBorder="1" applyAlignment="1">
      <alignment/>
    </xf>
    <xf numFmtId="0" fontId="9" fillId="6" borderId="0" xfId="0" applyFont="1" applyFill="1" applyAlignment="1">
      <alignment/>
    </xf>
    <xf numFmtId="0" fontId="12" fillId="10" borderId="23" xfId="20" applyFont="1" applyFill="1" applyBorder="1">
      <alignment/>
      <protection/>
    </xf>
    <xf numFmtId="0" fontId="15" fillId="10" borderId="18" xfId="20" applyFont="1" applyFill="1" applyBorder="1">
      <alignment/>
      <protection/>
    </xf>
    <xf numFmtId="0" fontId="15" fillId="10" borderId="23" xfId="20" applyFont="1" applyFill="1" applyBorder="1">
      <alignment/>
      <protection/>
    </xf>
    <xf numFmtId="0" fontId="15" fillId="10" borderId="18" xfId="20" applyFont="1" applyFill="1" applyBorder="1" applyAlignment="1">
      <alignment horizontal="center"/>
      <protection/>
    </xf>
    <xf numFmtId="175" fontId="15" fillId="10" borderId="27" xfId="20" applyNumberFormat="1" applyFont="1" applyFill="1" applyBorder="1" applyAlignment="1">
      <alignment horizontal="center"/>
      <protection/>
    </xf>
    <xf numFmtId="0" fontId="15" fillId="10" borderId="26" xfId="20" applyFont="1" applyFill="1" applyBorder="1" applyAlignment="1">
      <alignment horizontal="center"/>
      <protection/>
    </xf>
    <xf numFmtId="0" fontId="15" fillId="10" borderId="23" xfId="20" applyFont="1" applyFill="1" applyBorder="1" applyAlignment="1">
      <alignment horizontal="center"/>
      <protection/>
    </xf>
    <xf numFmtId="175" fontId="15" fillId="10" borderId="23" xfId="20" applyNumberFormat="1" applyFont="1" applyFill="1" applyBorder="1" applyAlignment="1">
      <alignment horizontal="center"/>
      <protection/>
    </xf>
    <xf numFmtId="175" fontId="15" fillId="10" borderId="28" xfId="20" applyNumberFormat="1" applyFont="1" applyFill="1" applyBorder="1" applyAlignment="1">
      <alignment horizontal="center"/>
      <protection/>
    </xf>
    <xf numFmtId="0" fontId="15" fillId="10" borderId="17" xfId="20" applyFont="1" applyFill="1" applyBorder="1" applyAlignment="1">
      <alignment horizontal="center"/>
      <protection/>
    </xf>
    <xf numFmtId="175" fontId="15" fillId="10" borderId="20" xfId="20" applyNumberFormat="1" applyFont="1" applyFill="1" applyBorder="1" applyAlignment="1">
      <alignment horizontal="center"/>
      <protection/>
    </xf>
    <xf numFmtId="0" fontId="15" fillId="10" borderId="19" xfId="20" applyFont="1" applyFill="1" applyBorder="1" applyAlignment="1">
      <alignment horizontal="center"/>
      <protection/>
    </xf>
    <xf numFmtId="0" fontId="15" fillId="10" borderId="0" xfId="20" applyFont="1" applyFill="1" applyBorder="1" applyAlignment="1">
      <alignment horizontal="center"/>
      <protection/>
    </xf>
    <xf numFmtId="175" fontId="15" fillId="10" borderId="0" xfId="20" applyNumberFormat="1" applyFont="1" applyFill="1" applyBorder="1" applyAlignment="1">
      <alignment horizontal="center"/>
      <protection/>
    </xf>
    <xf numFmtId="175" fontId="15" fillId="10" borderId="22" xfId="2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15" fillId="10" borderId="17" xfId="20" applyFont="1" applyFill="1" applyBorder="1">
      <alignment/>
      <protection/>
    </xf>
    <xf numFmtId="0" fontId="12" fillId="10" borderId="0" xfId="20" applyFont="1" applyFill="1" applyBorder="1">
      <alignment/>
      <protection/>
    </xf>
    <xf numFmtId="0" fontId="15" fillId="10" borderId="81" xfId="20" applyFont="1" applyFill="1" applyBorder="1" applyAlignment="1">
      <alignment horizontal="center"/>
      <protection/>
    </xf>
    <xf numFmtId="175" fontId="15" fillId="10" borderId="82" xfId="20" applyNumberFormat="1" applyFont="1" applyFill="1" applyBorder="1" applyAlignment="1">
      <alignment horizontal="center"/>
      <protection/>
    </xf>
    <xf numFmtId="0" fontId="16" fillId="10" borderId="0" xfId="0" applyFont="1" applyFill="1" applyBorder="1" applyAlignment="1">
      <alignment/>
    </xf>
    <xf numFmtId="0" fontId="16" fillId="10" borderId="17" xfId="20" applyFont="1" applyFill="1" applyBorder="1" applyAlignment="1">
      <alignment horizontal="center"/>
      <protection/>
    </xf>
    <xf numFmtId="175" fontId="16" fillId="10" borderId="0" xfId="20" applyNumberFormat="1" applyFont="1" applyFill="1" applyBorder="1" applyAlignment="1">
      <alignment horizontal="center"/>
      <protection/>
    </xf>
    <xf numFmtId="0" fontId="16" fillId="10" borderId="19" xfId="20" applyFont="1" applyFill="1" applyBorder="1" applyAlignment="1">
      <alignment horizontal="center"/>
      <protection/>
    </xf>
    <xf numFmtId="175" fontId="16" fillId="10" borderId="20" xfId="20" applyNumberFormat="1" applyFont="1" applyFill="1" applyBorder="1" applyAlignment="1">
      <alignment horizontal="center"/>
      <protection/>
    </xf>
    <xf numFmtId="0" fontId="16" fillId="10" borderId="0" xfId="20" applyFont="1" applyFill="1" applyBorder="1" applyAlignment="1">
      <alignment horizontal="center"/>
      <protection/>
    </xf>
    <xf numFmtId="175" fontId="16" fillId="10" borderId="22" xfId="20" applyNumberFormat="1" applyFont="1" applyFill="1" applyBorder="1" applyAlignment="1">
      <alignment horizontal="center"/>
      <protection/>
    </xf>
    <xf numFmtId="175" fontId="16" fillId="0" borderId="0" xfId="20" applyNumberFormat="1" applyFont="1" applyFill="1" applyBorder="1" applyAlignment="1">
      <alignment horizontal="center"/>
      <protection/>
    </xf>
    <xf numFmtId="0" fontId="16" fillId="10" borderId="34" xfId="20" applyFont="1" applyFill="1" applyBorder="1" applyAlignment="1">
      <alignment horizontal="center"/>
      <protection/>
    </xf>
    <xf numFmtId="175" fontId="16" fillId="10" borderId="35" xfId="20" applyNumberFormat="1" applyFont="1" applyFill="1" applyBorder="1" applyAlignment="1">
      <alignment horizontal="center"/>
      <protection/>
    </xf>
    <xf numFmtId="1" fontId="15" fillId="10" borderId="20" xfId="20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10" borderId="0" xfId="20" applyFont="1" applyFill="1" applyBorder="1">
      <alignment/>
      <protection/>
    </xf>
    <xf numFmtId="0" fontId="56" fillId="12" borderId="83" xfId="19" applyFont="1" applyFill="1" applyBorder="1" applyAlignment="1">
      <alignment horizontal="center"/>
      <protection/>
    </xf>
    <xf numFmtId="0" fontId="17" fillId="0" borderId="0" xfId="20" applyFont="1" applyFill="1" applyBorder="1">
      <alignment/>
      <protection/>
    </xf>
    <xf numFmtId="0" fontId="4" fillId="0" borderId="0" xfId="20" applyNumberFormat="1" applyFont="1" applyBorder="1" applyAlignment="1">
      <alignment horizontal="right" vertical="center"/>
      <protection/>
    </xf>
    <xf numFmtId="1" fontId="4" fillId="0" borderId="4" xfId="20" applyNumberFormat="1" applyFont="1" applyBorder="1" applyAlignment="1">
      <alignment horizontal="center" vertical="center"/>
      <protection/>
    </xf>
    <xf numFmtId="1" fontId="4" fillId="0" borderId="5" xfId="20" applyNumberFormat="1" applyFont="1" applyBorder="1" applyAlignment="1">
      <alignment horizontal="center" vertical="center"/>
      <protection/>
    </xf>
    <xf numFmtId="1" fontId="4" fillId="0" borderId="6" xfId="20" applyNumberFormat="1" applyFont="1" applyBorder="1" applyAlignment="1">
      <alignment horizontal="center" vertical="center"/>
      <protection/>
    </xf>
    <xf numFmtId="1" fontId="4" fillId="0" borderId="7" xfId="20" applyNumberFormat="1" applyFont="1" applyBorder="1" applyAlignment="1">
      <alignment horizontal="center" vertical="center"/>
      <protection/>
    </xf>
    <xf numFmtId="1" fontId="4" fillId="0" borderId="8" xfId="20" applyNumberFormat="1" applyFont="1" applyBorder="1" applyAlignment="1">
      <alignment horizontal="center" vertical="center"/>
      <protection/>
    </xf>
    <xf numFmtId="0" fontId="4" fillId="0" borderId="46" xfId="20" applyNumberFormat="1" applyFont="1" applyBorder="1" applyAlignment="1">
      <alignment horizontal="center" vertical="center"/>
      <protection/>
    </xf>
    <xf numFmtId="0" fontId="4" fillId="0" borderId="47" xfId="0" applyFont="1" applyBorder="1" applyAlignment="1">
      <alignment/>
    </xf>
    <xf numFmtId="0" fontId="4" fillId="0" borderId="48" xfId="20" applyNumberFormat="1" applyFont="1" applyBorder="1" applyAlignment="1">
      <alignment horizontal="right" vertical="center"/>
      <protection/>
    </xf>
    <xf numFmtId="0" fontId="4" fillId="0" borderId="17" xfId="2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22" xfId="20" applyNumberFormat="1" applyFont="1" applyBorder="1" applyAlignment="1">
      <alignment horizontal="right" vertical="center"/>
      <protection/>
    </xf>
    <xf numFmtId="1" fontId="4" fillId="0" borderId="9" xfId="20" applyNumberFormat="1" applyFont="1" applyBorder="1" applyAlignment="1">
      <alignment horizontal="center" vertical="center"/>
      <protection/>
    </xf>
    <xf numFmtId="1" fontId="4" fillId="0" borderId="12" xfId="20" applyNumberFormat="1" applyFont="1" applyBorder="1" applyAlignment="1">
      <alignment horizontal="center" vertical="center"/>
      <protection/>
    </xf>
    <xf numFmtId="1" fontId="4" fillId="0" borderId="11" xfId="20" applyNumberFormat="1" applyFont="1" applyBorder="1" applyAlignment="1">
      <alignment horizontal="center" vertical="center"/>
      <protection/>
    </xf>
    <xf numFmtId="1" fontId="4" fillId="0" borderId="13" xfId="20" applyNumberFormat="1" applyFont="1" applyBorder="1" applyAlignment="1">
      <alignment horizontal="center" vertical="center"/>
      <protection/>
    </xf>
    <xf numFmtId="0" fontId="9" fillId="0" borderId="0" xfId="20" applyNumberFormat="1" applyFont="1" applyBorder="1" applyAlignment="1">
      <alignment horizontal="right" vertical="center"/>
      <protection/>
    </xf>
    <xf numFmtId="0" fontId="4" fillId="0" borderId="15" xfId="20" applyFont="1" applyFill="1" applyBorder="1">
      <alignment/>
      <protection/>
    </xf>
    <xf numFmtId="0" fontId="12" fillId="0" borderId="15" xfId="20" applyFont="1" applyFill="1" applyBorder="1">
      <alignment/>
      <protection/>
    </xf>
    <xf numFmtId="0" fontId="4" fillId="0" borderId="15" xfId="20" applyFont="1" applyFill="1" applyBorder="1" applyAlignment="1">
      <alignment horizontal="center"/>
      <protection/>
    </xf>
    <xf numFmtId="175" fontId="4" fillId="0" borderId="15" xfId="20" applyNumberFormat="1" applyFont="1" applyFill="1" applyBorder="1" applyAlignment="1">
      <alignment horizontal="center"/>
      <protection/>
    </xf>
    <xf numFmtId="0" fontId="9" fillId="0" borderId="50" xfId="20" applyNumberFormat="1" applyFont="1" applyBorder="1" applyAlignment="1">
      <alignment horizontal="center" vertical="center" wrapText="1"/>
      <protection/>
    </xf>
    <xf numFmtId="0" fontId="9" fillId="0" borderId="21" xfId="20" applyNumberFormat="1" applyFont="1" applyBorder="1" applyAlignment="1">
      <alignment horizontal="center" vertical="center" wrapText="1"/>
      <protection/>
    </xf>
    <xf numFmtId="0" fontId="9" fillId="0" borderId="21" xfId="20" applyNumberFormat="1" applyFont="1" applyBorder="1" applyAlignment="1">
      <alignment horizontal="right" vertical="center"/>
      <protection/>
    </xf>
    <xf numFmtId="0" fontId="9" fillId="0" borderId="41" xfId="20" applyNumberFormat="1" applyFont="1" applyBorder="1" applyAlignment="1">
      <alignment vertical="center"/>
      <protection/>
    </xf>
    <xf numFmtId="0" fontId="9" fillId="13" borderId="41" xfId="20" applyNumberFormat="1" applyFont="1" applyFill="1" applyBorder="1" applyAlignment="1">
      <alignment horizontal="center" vertical="center"/>
      <protection/>
    </xf>
    <xf numFmtId="0" fontId="9" fillId="13" borderId="43" xfId="20" applyFont="1" applyFill="1" applyBorder="1" applyAlignment="1">
      <alignment horizontal="center" vertical="center"/>
      <protection/>
    </xf>
    <xf numFmtId="0" fontId="9" fillId="13" borderId="44" xfId="20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8" xfId="20" applyFont="1" applyFill="1" applyBorder="1">
      <alignment/>
      <protection/>
    </xf>
    <xf numFmtId="0" fontId="15" fillId="0" borderId="23" xfId="20" applyFont="1" applyFill="1" applyBorder="1">
      <alignment/>
      <protection/>
    </xf>
    <xf numFmtId="0" fontId="12" fillId="0" borderId="17" xfId="20" applyFont="1" applyFill="1" applyBorder="1" applyAlignment="1">
      <alignment horizontal="center"/>
      <protection/>
    </xf>
    <xf numFmtId="0" fontId="12" fillId="0" borderId="19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1" fontId="12" fillId="0" borderId="17" xfId="20" applyNumberFormat="1" applyFont="1" applyFill="1" applyBorder="1" applyAlignment="1">
      <alignment horizontal="center"/>
      <protection/>
    </xf>
    <xf numFmtId="1" fontId="12" fillId="0" borderId="19" xfId="20" applyNumberFormat="1" applyFont="1" applyFill="1" applyBorder="1" applyAlignment="1">
      <alignment horizontal="center"/>
      <protection/>
    </xf>
    <xf numFmtId="1" fontId="12" fillId="0" borderId="0" xfId="20" applyNumberFormat="1" applyFont="1" applyFill="1" applyBorder="1" applyAlignment="1">
      <alignment horizontal="center"/>
      <protection/>
    </xf>
    <xf numFmtId="0" fontId="16" fillId="0" borderId="4" xfId="20" applyFont="1" applyFill="1" applyBorder="1">
      <alignment/>
      <protection/>
    </xf>
    <xf numFmtId="0" fontId="17" fillId="0" borderId="5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41" xfId="20" applyFont="1" applyBorder="1" applyAlignment="1">
      <alignment horizontal="left" vertical="center"/>
      <protection/>
    </xf>
    <xf numFmtId="0" fontId="4" fillId="13" borderId="41" xfId="20" applyFont="1" applyFill="1" applyBorder="1" applyAlignment="1">
      <alignment horizontal="center" vertical="center"/>
      <protection/>
    </xf>
    <xf numFmtId="1" fontId="9" fillId="0" borderId="47" xfId="20" applyNumberFormat="1" applyFont="1" applyFill="1" applyBorder="1" applyAlignment="1">
      <alignment horizontal="center" vertical="center"/>
      <protection/>
    </xf>
    <xf numFmtId="1" fontId="9" fillId="0" borderId="48" xfId="20" applyNumberFormat="1" applyFont="1" applyFill="1" applyBorder="1" applyAlignment="1">
      <alignment horizontal="center" vertical="center"/>
      <protection/>
    </xf>
    <xf numFmtId="1" fontId="9" fillId="0" borderId="46" xfId="20" applyNumberFormat="1" applyFont="1" applyFill="1" applyBorder="1" applyAlignment="1">
      <alignment horizontal="center" vertical="center"/>
      <protection/>
    </xf>
    <xf numFmtId="1" fontId="9" fillId="0" borderId="84" xfId="20" applyNumberFormat="1" applyFont="1" applyFill="1" applyBorder="1" applyAlignment="1">
      <alignment horizontal="center" vertical="center"/>
      <protection/>
    </xf>
    <xf numFmtId="1" fontId="9" fillId="0" borderId="19" xfId="20" applyNumberFormat="1" applyFont="1" applyFill="1" applyBorder="1" applyAlignment="1">
      <alignment horizontal="center" vertical="center"/>
      <protection/>
    </xf>
    <xf numFmtId="1" fontId="9" fillId="0" borderId="22" xfId="20" applyNumberFormat="1" applyFont="1" applyFill="1" applyBorder="1" applyAlignment="1">
      <alignment horizontal="center" vertical="center"/>
      <protection/>
    </xf>
    <xf numFmtId="1" fontId="9" fillId="0" borderId="17" xfId="20" applyNumberFormat="1" applyFont="1" applyFill="1" applyBorder="1" applyAlignment="1">
      <alignment horizontal="center" vertical="center"/>
      <protection/>
    </xf>
    <xf numFmtId="1" fontId="9" fillId="0" borderId="21" xfId="20" applyNumberFormat="1" applyFont="1" applyFill="1" applyBorder="1" applyAlignment="1">
      <alignment horizontal="center" vertical="center"/>
      <protection/>
    </xf>
    <xf numFmtId="1" fontId="9" fillId="0" borderId="51" xfId="20" applyNumberFormat="1" applyFont="1" applyFill="1" applyBorder="1" applyAlignment="1">
      <alignment horizontal="center" vertical="center"/>
      <protection/>
    </xf>
    <xf numFmtId="1" fontId="9" fillId="0" borderId="50" xfId="20" applyNumberFormat="1" applyFont="1" applyFill="1" applyBorder="1" applyAlignment="1">
      <alignment horizontal="center" vertical="center"/>
      <protection/>
    </xf>
    <xf numFmtId="1" fontId="9" fillId="0" borderId="85" xfId="20" applyNumberFormat="1" applyFont="1" applyFill="1" applyBorder="1" applyAlignment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5" fillId="11" borderId="45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left" vertical="center"/>
      <protection locked="0"/>
    </xf>
    <xf numFmtId="0" fontId="9" fillId="11" borderId="0" xfId="0" applyFont="1" applyFill="1" applyAlignment="1" applyProtection="1">
      <alignment vertical="center"/>
      <protection locked="0"/>
    </xf>
    <xf numFmtId="49" fontId="9" fillId="13" borderId="9" xfId="20" applyNumberFormat="1" applyFont="1" applyFill="1" applyBorder="1" applyAlignment="1">
      <alignment horizontal="center" vertical="center" wrapText="1"/>
      <protection/>
    </xf>
    <xf numFmtId="49" fontId="9" fillId="13" borderId="10" xfId="20" applyNumberFormat="1" applyFont="1" applyFill="1" applyBorder="1" applyAlignment="1">
      <alignment horizontal="center" vertical="center" wrapText="1"/>
      <protection/>
    </xf>
    <xf numFmtId="49" fontId="9" fillId="13" borderId="11" xfId="20" applyNumberFormat="1" applyFont="1" applyFill="1" applyBorder="1" applyAlignment="1">
      <alignment horizontal="center" vertical="center" wrapText="1"/>
      <protection/>
    </xf>
    <xf numFmtId="49" fontId="9" fillId="13" borderId="12" xfId="20" applyNumberFormat="1" applyFont="1" applyFill="1" applyBorder="1" applyAlignment="1">
      <alignment horizontal="center" vertical="center" wrapText="1"/>
      <protection/>
    </xf>
    <xf numFmtId="1" fontId="4" fillId="0" borderId="69" xfId="20" applyNumberFormat="1" applyFont="1" applyBorder="1" applyAlignment="1">
      <alignment vertical="center"/>
      <protection/>
    </xf>
    <xf numFmtId="0" fontId="9" fillId="0" borderId="9" xfId="0" applyFont="1" applyBorder="1" applyAlignment="1">
      <alignment vertical="center"/>
    </xf>
    <xf numFmtId="1" fontId="9" fillId="0" borderId="29" xfId="0" applyNumberFormat="1" applyFont="1" applyBorder="1" applyAlignment="1">
      <alignment vertical="center"/>
    </xf>
    <xf numFmtId="1" fontId="4" fillId="0" borderId="0" xfId="20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49" fontId="4" fillId="11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55" fillId="11" borderId="45" xfId="0" applyNumberFormat="1" applyFont="1" applyFill="1" applyBorder="1" applyAlignment="1" applyProtection="1">
      <alignment horizontal="center" vertical="center"/>
      <protection locked="0"/>
    </xf>
    <xf numFmtId="49" fontId="55" fillId="11" borderId="45" xfId="0" applyNumberFormat="1" applyFont="1" applyFill="1" applyBorder="1" applyAlignment="1" applyProtection="1">
      <alignment horizontal="center" vertical="center" wrapText="1"/>
      <protection locked="0"/>
    </xf>
    <xf numFmtId="49" fontId="54" fillId="2" borderId="86" xfId="0" applyNumberFormat="1" applyFont="1" applyFill="1" applyBorder="1" applyAlignment="1">
      <alignment horizontal="right"/>
    </xf>
    <xf numFmtId="49" fontId="57" fillId="0" borderId="28" xfId="19" applyNumberFormat="1" applyFont="1" applyFill="1" applyBorder="1" applyAlignment="1">
      <alignment horizontal="right" wrapText="1"/>
      <protection/>
    </xf>
    <xf numFmtId="49" fontId="57" fillId="0" borderId="22" xfId="19" applyNumberFormat="1" applyFont="1" applyFill="1" applyBorder="1" applyAlignment="1">
      <alignment horizontal="right" wrapText="1"/>
      <protection/>
    </xf>
    <xf numFmtId="49" fontId="57" fillId="0" borderId="22" xfId="19" applyNumberFormat="1" applyFont="1" applyFill="1" applyBorder="1" applyAlignment="1">
      <alignment horizontal="right" wrapText="1"/>
      <protection/>
    </xf>
    <xf numFmtId="49" fontId="57" fillId="0" borderId="8" xfId="19" applyNumberFormat="1" applyFont="1" applyFill="1" applyBorder="1" applyAlignment="1">
      <alignment horizontal="right" wrapText="1"/>
      <protection/>
    </xf>
    <xf numFmtId="49" fontId="56" fillId="14" borderId="13" xfId="19" applyNumberFormat="1" applyFont="1" applyFill="1" applyBorder="1" applyAlignment="1">
      <alignment horizontal="right" wrapText="1"/>
      <protection/>
    </xf>
    <xf numFmtId="49" fontId="57" fillId="0" borderId="28" xfId="19" applyNumberFormat="1" applyFont="1" applyFill="1" applyBorder="1" applyAlignment="1">
      <alignment horizontal="right" wrapText="1"/>
      <protection/>
    </xf>
    <xf numFmtId="49" fontId="57" fillId="14" borderId="13" xfId="19" applyNumberFormat="1" applyFont="1" applyFill="1" applyBorder="1" applyAlignment="1">
      <alignment horizontal="right" wrapText="1"/>
      <protection/>
    </xf>
    <xf numFmtId="49" fontId="57" fillId="0" borderId="87" xfId="19" applyNumberFormat="1" applyFont="1" applyFill="1" applyBorder="1" applyAlignment="1">
      <alignment horizontal="right" wrapText="1"/>
      <protection/>
    </xf>
    <xf numFmtId="49" fontId="60" fillId="10" borderId="28" xfId="19" applyNumberFormat="1" applyFont="1" applyFill="1" applyBorder="1" applyAlignment="1">
      <alignment horizontal="right" wrapText="1"/>
      <protection/>
    </xf>
    <xf numFmtId="49" fontId="61" fillId="15" borderId="22" xfId="19" applyNumberFormat="1" applyFont="1" applyFill="1" applyBorder="1" applyAlignment="1">
      <alignment horizontal="right" wrapText="1"/>
      <protection/>
    </xf>
    <xf numFmtId="49" fontId="57" fillId="0" borderId="8" xfId="19" applyNumberFormat="1" applyFont="1" applyFill="1" applyBorder="1" applyAlignment="1">
      <alignment horizontal="right" wrapText="1"/>
      <protection/>
    </xf>
    <xf numFmtId="49" fontId="57" fillId="0" borderId="88" xfId="19" applyNumberFormat="1" applyFont="1" applyFill="1" applyBorder="1" applyAlignment="1">
      <alignment horizontal="right" wrapText="1"/>
      <protection/>
    </xf>
    <xf numFmtId="0" fontId="4" fillId="0" borderId="26" xfId="0" applyFont="1" applyBorder="1" applyAlignment="1">
      <alignment horizontal="right" vertical="center" wrapText="1"/>
    </xf>
    <xf numFmtId="0" fontId="9" fillId="11" borderId="23" xfId="0" applyFont="1" applyFill="1" applyBorder="1" applyAlignment="1">
      <alignment horizontal="left" vertical="center"/>
    </xf>
    <xf numFmtId="193" fontId="9" fillId="0" borderId="20" xfId="0" applyNumberFormat="1" applyFont="1" applyFill="1" applyBorder="1" applyAlignment="1">
      <alignment horizontal="center"/>
    </xf>
    <xf numFmtId="0" fontId="57" fillId="0" borderId="68" xfId="0" applyFont="1" applyFill="1" applyBorder="1" applyAlignment="1" applyProtection="1">
      <alignment horizontal="center" vertical="center" wrapText="1"/>
      <protection locked="0"/>
    </xf>
    <xf numFmtId="0" fontId="55" fillId="0" borderId="72" xfId="0" applyFont="1" applyFill="1" applyBorder="1" applyAlignment="1" applyProtection="1">
      <alignment horizontal="center" vertical="center" wrapText="1"/>
      <protection locked="0"/>
    </xf>
    <xf numFmtId="0" fontId="55" fillId="0" borderId="73" xfId="0" applyFont="1" applyFill="1" applyBorder="1" applyAlignment="1" applyProtection="1">
      <alignment horizontal="center" vertical="center" wrapText="1"/>
      <protection locked="0"/>
    </xf>
    <xf numFmtId="0" fontId="57" fillId="0" borderId="74" xfId="0" applyFont="1" applyFill="1" applyBorder="1" applyAlignment="1" applyProtection="1">
      <alignment horizontal="center" vertical="center" wrapText="1"/>
      <protection locked="0"/>
    </xf>
    <xf numFmtId="0" fontId="55" fillId="0" borderId="75" xfId="0" applyFont="1" applyFill="1" applyBorder="1" applyAlignment="1" applyProtection="1">
      <alignment horizontal="center" vertical="center" wrapText="1"/>
      <protection locked="0"/>
    </xf>
    <xf numFmtId="0" fontId="55" fillId="0" borderId="76" xfId="0" applyFont="1" applyFill="1" applyBorder="1" applyAlignment="1" applyProtection="1">
      <alignment horizontal="center" vertical="center" wrapText="1"/>
      <protection locked="0"/>
    </xf>
    <xf numFmtId="0" fontId="57" fillId="0" borderId="89" xfId="0" applyFont="1" applyFill="1" applyBorder="1" applyAlignment="1" applyProtection="1">
      <alignment horizontal="center" vertical="center" wrapText="1"/>
      <protection locked="0"/>
    </xf>
    <xf numFmtId="0" fontId="55" fillId="0" borderId="78" xfId="0" applyFont="1" applyFill="1" applyBorder="1" applyAlignment="1" applyProtection="1">
      <alignment horizontal="center" vertical="center" wrapText="1"/>
      <protection locked="0"/>
    </xf>
    <xf numFmtId="0" fontId="55" fillId="0" borderId="79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55" fillId="6" borderId="90" xfId="0" applyFont="1" applyFill="1" applyBorder="1" applyAlignment="1" applyProtection="1">
      <alignment horizontal="center" vertical="center" wrapText="1"/>
      <protection locked="0"/>
    </xf>
    <xf numFmtId="0" fontId="55" fillId="6" borderId="91" xfId="0" applyFont="1" applyFill="1" applyBorder="1" applyAlignment="1" applyProtection="1">
      <alignment horizontal="center" vertical="center" wrapText="1"/>
      <protection locked="0"/>
    </xf>
    <xf numFmtId="0" fontId="55" fillId="6" borderId="22" xfId="0" applyFont="1" applyFill="1" applyBorder="1" applyAlignment="1" applyProtection="1">
      <alignment horizontal="center" vertical="center" wrapText="1"/>
      <protection locked="0"/>
    </xf>
    <xf numFmtId="0" fontId="55" fillId="6" borderId="20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6" xfId="0" applyFont="1" applyFill="1" applyBorder="1" applyAlignment="1" applyProtection="1">
      <alignment horizontal="center" vertical="center" wrapText="1"/>
      <protection locked="0"/>
    </xf>
    <xf numFmtId="0" fontId="55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8" fillId="10" borderId="0" xfId="0" applyFont="1" applyFill="1" applyAlignment="1">
      <alignment horizontal="center"/>
    </xf>
    <xf numFmtId="0" fontId="58" fillId="1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0" fontId="55" fillId="0" borderId="48" xfId="0" applyFont="1" applyFill="1" applyBorder="1" applyAlignment="1" applyProtection="1">
      <alignment horizontal="center" vertical="center" wrapText="1"/>
      <protection locked="0"/>
    </xf>
    <xf numFmtId="0" fontId="55" fillId="6" borderId="92" xfId="0" applyFont="1" applyFill="1" applyBorder="1" applyAlignment="1" applyProtection="1">
      <alignment horizontal="center" vertical="center" wrapText="1"/>
      <protection locked="0"/>
    </xf>
    <xf numFmtId="0" fontId="55" fillId="6" borderId="93" xfId="0" applyFont="1" applyFill="1" applyBorder="1" applyAlignment="1" applyProtection="1">
      <alignment horizontal="center" vertical="center" wrapText="1"/>
      <protection locked="0"/>
    </xf>
    <xf numFmtId="0" fontId="55" fillId="6" borderId="46" xfId="0" applyFont="1" applyFill="1" applyBorder="1" applyAlignment="1" applyProtection="1">
      <alignment horizontal="center" vertical="center" wrapText="1"/>
      <protection locked="0"/>
    </xf>
    <xf numFmtId="0" fontId="55" fillId="6" borderId="48" xfId="0" applyFont="1" applyFill="1" applyBorder="1" applyAlignment="1" applyProtection="1">
      <alignment horizontal="center" vertical="center" wrapText="1"/>
      <protection locked="0"/>
    </xf>
    <xf numFmtId="0" fontId="55" fillId="6" borderId="80" xfId="0" applyFont="1" applyFill="1" applyBorder="1" applyAlignment="1" applyProtection="1">
      <alignment horizontal="center" vertical="center" wrapText="1"/>
      <protection locked="0"/>
    </xf>
    <xf numFmtId="0" fontId="55" fillId="13" borderId="14" xfId="0" applyFont="1" applyFill="1" applyBorder="1" applyAlignment="1" applyProtection="1">
      <alignment horizontal="center" vertical="center" wrapText="1"/>
      <protection locked="0"/>
    </xf>
    <xf numFmtId="0" fontId="55" fillId="13" borderId="16" xfId="0" applyFont="1" applyFill="1" applyBorder="1" applyAlignment="1" applyProtection="1">
      <alignment horizontal="center" vertical="center" wrapText="1"/>
      <protection locked="0"/>
    </xf>
    <xf numFmtId="0" fontId="54" fillId="2" borderId="14" xfId="0" applyFont="1" applyFill="1" applyBorder="1" applyAlignment="1" applyProtection="1">
      <alignment horizontal="center" vertical="center" wrapText="1"/>
      <protection locked="0"/>
    </xf>
    <xf numFmtId="0" fontId="56" fillId="5" borderId="50" xfId="0" applyFont="1" applyFill="1" applyBorder="1" applyAlignment="1" applyProtection="1">
      <alignment horizontal="center" vertical="center"/>
      <protection locked="0"/>
    </xf>
    <xf numFmtId="0" fontId="56" fillId="5" borderId="51" xfId="0" applyFont="1" applyFill="1" applyBorder="1" applyAlignment="1" applyProtection="1">
      <alignment horizontal="center" vertical="center"/>
      <protection locked="0"/>
    </xf>
    <xf numFmtId="0" fontId="56" fillId="5" borderId="94" xfId="0" applyFont="1" applyFill="1" applyBorder="1" applyAlignment="1" applyProtection="1">
      <alignment horizontal="center" vertical="center"/>
      <protection locked="0"/>
    </xf>
    <xf numFmtId="0" fontId="56" fillId="5" borderId="95" xfId="0" applyFont="1" applyFill="1" applyBorder="1" applyAlignment="1" applyProtection="1">
      <alignment horizontal="center" vertical="center"/>
      <protection locked="0"/>
    </xf>
    <xf numFmtId="0" fontId="56" fillId="5" borderId="9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5" borderId="69" xfId="0" applyFont="1" applyFill="1" applyBorder="1" applyAlignment="1" applyProtection="1">
      <alignment horizontal="left" vertical="center" wrapText="1"/>
      <protection locked="0"/>
    </xf>
    <xf numFmtId="0" fontId="57" fillId="5" borderId="70" xfId="0" applyFont="1" applyFill="1" applyBorder="1" applyAlignment="1" applyProtection="1">
      <alignment horizontal="left" vertical="center" wrapText="1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57" fillId="5" borderId="9" xfId="0" applyFont="1" applyFill="1" applyBorder="1" applyAlignment="1" applyProtection="1">
      <alignment horizontal="left" vertical="center" wrapText="1"/>
      <protection locked="0"/>
    </xf>
    <xf numFmtId="0" fontId="57" fillId="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6" fillId="2" borderId="11" xfId="0" applyFont="1" applyFill="1" applyBorder="1" applyAlignment="1" applyProtection="1">
      <alignment horizontal="center" vertical="center" wrapText="1"/>
      <protection locked="0"/>
    </xf>
    <xf numFmtId="0" fontId="56" fillId="2" borderId="10" xfId="0" applyFont="1" applyFill="1" applyBorder="1" applyAlignment="1" applyProtection="1">
      <alignment horizontal="center" vertical="center" wrapText="1"/>
      <protection locked="0"/>
    </xf>
    <xf numFmtId="0" fontId="56" fillId="2" borderId="12" xfId="0" applyFont="1" applyFill="1" applyBorder="1" applyAlignment="1" applyProtection="1">
      <alignment horizontal="center" vertical="center" wrapText="1"/>
      <protection locked="0"/>
    </xf>
    <xf numFmtId="0" fontId="57" fillId="5" borderId="29" xfId="0" applyFont="1" applyFill="1" applyBorder="1" applyAlignment="1" applyProtection="1">
      <alignment horizontal="left" vertical="center" wrapText="1"/>
      <protection locked="0"/>
    </xf>
    <xf numFmtId="0" fontId="57" fillId="5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14" fontId="47" fillId="7" borderId="97" xfId="0" applyNumberFormat="1" applyFont="1" applyFill="1" applyBorder="1" applyAlignment="1" applyProtection="1">
      <alignment horizontal="center" vertical="center"/>
      <protection locked="0"/>
    </xf>
    <xf numFmtId="14" fontId="47" fillId="7" borderId="0" xfId="0" applyNumberFormat="1" applyFont="1" applyFill="1" applyBorder="1" applyAlignment="1" applyProtection="1">
      <alignment horizontal="center" vertical="center"/>
      <protection locked="0"/>
    </xf>
    <xf numFmtId="14" fontId="47" fillId="7" borderId="5" xfId="0" applyNumberFormat="1" applyFont="1" applyFill="1" applyBorder="1" applyAlignment="1" applyProtection="1">
      <alignment horizontal="center" vertical="center"/>
      <protection locked="0"/>
    </xf>
    <xf numFmtId="0" fontId="49" fillId="5" borderId="11" xfId="0" applyFont="1" applyFill="1" applyBorder="1" applyAlignment="1" applyProtection="1">
      <alignment horizontal="center" vertical="center"/>
      <protection/>
    </xf>
    <xf numFmtId="0" fontId="49" fillId="5" borderId="12" xfId="0" applyFont="1" applyFill="1" applyBorder="1" applyAlignment="1" applyProtection="1">
      <alignment horizontal="center" vertical="center"/>
      <protection/>
    </xf>
    <xf numFmtId="0" fontId="50" fillId="5" borderId="26" xfId="0" applyFont="1" applyFill="1" applyBorder="1" applyAlignment="1" applyProtection="1">
      <alignment horizontal="left" vertical="center"/>
      <protection locked="0"/>
    </xf>
    <xf numFmtId="0" fontId="50" fillId="5" borderId="23" xfId="0" applyFont="1" applyFill="1" applyBorder="1" applyAlignment="1" applyProtection="1">
      <alignment horizontal="left" vertical="center"/>
      <protection locked="0"/>
    </xf>
    <xf numFmtId="0" fontId="50" fillId="5" borderId="19" xfId="0" applyFont="1" applyFill="1" applyBorder="1" applyAlignment="1" applyProtection="1">
      <alignment horizontal="left" vertical="center"/>
      <protection locked="0"/>
    </xf>
    <xf numFmtId="0" fontId="50" fillId="5" borderId="0" xfId="0" applyFont="1" applyFill="1" applyBorder="1" applyAlignment="1" applyProtection="1">
      <alignment horizontal="left" vertical="center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53" fillId="2" borderId="17" xfId="0" applyFont="1" applyFill="1" applyBorder="1" applyAlignment="1" applyProtection="1">
      <alignment horizontal="center" vertical="center" wrapText="1"/>
      <protection locked="0"/>
    </xf>
    <xf numFmtId="0" fontId="53" fillId="2" borderId="50" xfId="0" applyFont="1" applyFill="1" applyBorder="1" applyAlignment="1" applyProtection="1">
      <alignment horizontal="center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47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14" fillId="6" borderId="92" xfId="0" applyFont="1" applyFill="1" applyBorder="1" applyAlignment="1" applyProtection="1">
      <alignment horizontal="center" vertical="center" wrapText="1"/>
      <protection locked="0"/>
    </xf>
    <xf numFmtId="0" fontId="14" fillId="6" borderId="93" xfId="0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90" xfId="0" applyFont="1" applyFill="1" applyBorder="1" applyAlignment="1" applyProtection="1">
      <alignment horizontal="center" vertical="center" wrapText="1"/>
      <protection locked="0"/>
    </xf>
    <xf numFmtId="0" fontId="14" fillId="6" borderId="46" xfId="0" applyFont="1" applyFill="1" applyBorder="1" applyAlignment="1" applyProtection="1">
      <alignment horizontal="center" vertical="center" wrapText="1"/>
      <protection locked="0"/>
    </xf>
    <xf numFmtId="0" fontId="14" fillId="6" borderId="48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0" fontId="47" fillId="7" borderId="98" xfId="0" applyFont="1" applyFill="1" applyBorder="1" applyAlignment="1" applyProtection="1">
      <alignment horizontal="center" vertical="center"/>
      <protection locked="0"/>
    </xf>
    <xf numFmtId="0" fontId="47" fillId="7" borderId="19" xfId="0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 applyProtection="1">
      <alignment horizontal="center" vertical="center"/>
      <protection locked="0"/>
    </xf>
    <xf numFmtId="0" fontId="47" fillId="7" borderId="97" xfId="0" applyFont="1" applyFill="1" applyBorder="1" applyAlignment="1" applyProtection="1">
      <alignment horizontal="center" vertical="center"/>
      <protection locked="0"/>
    </xf>
    <xf numFmtId="0" fontId="47" fillId="7" borderId="0" xfId="0" applyFont="1" applyFill="1" applyBorder="1" applyAlignment="1" applyProtection="1">
      <alignment horizontal="center" vertical="center"/>
      <protection locked="0"/>
    </xf>
    <xf numFmtId="0" fontId="47" fillId="7" borderId="5" xfId="0" applyFont="1" applyFill="1" applyBorder="1" applyAlignment="1" applyProtection="1">
      <alignment horizontal="center" vertical="center"/>
      <protection locked="0"/>
    </xf>
    <xf numFmtId="1" fontId="47" fillId="7" borderId="97" xfId="0" applyNumberFormat="1" applyFont="1" applyFill="1" applyBorder="1" applyAlignment="1" applyProtection="1">
      <alignment horizontal="center" vertical="center"/>
      <protection locked="0"/>
    </xf>
    <xf numFmtId="1" fontId="47" fillId="7" borderId="0" xfId="0" applyNumberFormat="1" applyFont="1" applyFill="1" applyBorder="1" applyAlignment="1" applyProtection="1">
      <alignment horizontal="center" vertical="center"/>
      <protection locked="0"/>
    </xf>
    <xf numFmtId="1" fontId="47" fillId="7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43" fillId="5" borderId="96" xfId="0" applyFont="1" applyFill="1" applyBorder="1" applyAlignment="1" applyProtection="1">
      <alignment horizontal="center" vertical="center"/>
      <protection locked="0"/>
    </xf>
    <xf numFmtId="0" fontId="43" fillId="5" borderId="95" xfId="0" applyFont="1" applyFill="1" applyBorder="1" applyAlignment="1" applyProtection="1">
      <alignment horizontal="center" vertical="center"/>
      <protection locked="0"/>
    </xf>
    <xf numFmtId="0" fontId="43" fillId="5" borderId="50" xfId="0" applyFont="1" applyFill="1" applyBorder="1" applyAlignment="1" applyProtection="1">
      <alignment horizontal="center" vertical="center"/>
      <protection locked="0"/>
    </xf>
    <xf numFmtId="0" fontId="43" fillId="5" borderId="51" xfId="0" applyFont="1" applyFill="1" applyBorder="1" applyAlignment="1" applyProtection="1">
      <alignment horizontal="center" vertical="center"/>
      <protection locked="0"/>
    </xf>
    <xf numFmtId="0" fontId="43" fillId="5" borderId="94" xfId="0" applyFont="1" applyFill="1" applyBorder="1" applyAlignment="1" applyProtection="1">
      <alignment horizontal="center" vertical="center"/>
      <protection locked="0"/>
    </xf>
    <xf numFmtId="0" fontId="14" fillId="6" borderId="91" xfId="0" applyFont="1" applyFill="1" applyBorder="1" applyAlignment="1" applyProtection="1">
      <alignment horizontal="center" vertical="center" wrapText="1"/>
      <protection locked="0"/>
    </xf>
    <xf numFmtId="0" fontId="14" fillId="6" borderId="80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43" fillId="5" borderId="46" xfId="0" applyFont="1" applyFill="1" applyBorder="1" applyAlignment="1" applyProtection="1">
      <alignment horizontal="center" vertical="center"/>
      <protection locked="0"/>
    </xf>
    <xf numFmtId="0" fontId="43" fillId="5" borderId="47" xfId="0" applyFont="1" applyFill="1" applyBorder="1" applyAlignment="1" applyProtection="1">
      <alignment horizontal="center" vertical="center"/>
      <protection locked="0"/>
    </xf>
    <xf numFmtId="0" fontId="43" fillId="5" borderId="21" xfId="0" applyFont="1" applyFill="1" applyBorder="1" applyAlignment="1" applyProtection="1">
      <alignment horizontal="center" vertical="center"/>
      <protection locked="0"/>
    </xf>
    <xf numFmtId="0" fontId="43" fillId="5" borderId="48" xfId="0" applyFont="1" applyFill="1" applyBorder="1" applyAlignment="1" applyProtection="1">
      <alignment horizontal="center" vertical="center"/>
      <protection locked="0"/>
    </xf>
    <xf numFmtId="0" fontId="43" fillId="5" borderId="99" xfId="0" applyFont="1" applyFill="1" applyBorder="1" applyAlignment="1" applyProtection="1">
      <alignment horizontal="center" vertical="center"/>
      <protection locked="0"/>
    </xf>
    <xf numFmtId="0" fontId="43" fillId="5" borderId="77" xfId="0" applyFont="1" applyFill="1" applyBorder="1" applyAlignment="1" applyProtection="1">
      <alignment horizontal="center" vertical="center"/>
      <protection locked="0"/>
    </xf>
    <xf numFmtId="0" fontId="43" fillId="5" borderId="42" xfId="0" applyFont="1" applyFill="1" applyBorder="1" applyAlignment="1" applyProtection="1">
      <alignment horizontal="center" vertical="center" wrapText="1"/>
      <protection locked="0"/>
    </xf>
    <xf numFmtId="0" fontId="43" fillId="5" borderId="44" xfId="0" applyFont="1" applyFill="1" applyBorder="1" applyAlignment="1" applyProtection="1">
      <alignment horizontal="center" vertical="center" wrapText="1"/>
      <protection locked="0"/>
    </xf>
    <xf numFmtId="0" fontId="53" fillId="16" borderId="46" xfId="0" applyFont="1" applyFill="1" applyBorder="1" applyAlignment="1" applyProtection="1">
      <alignment horizontal="center" vertical="center" wrapText="1"/>
      <protection locked="0"/>
    </xf>
    <xf numFmtId="0" fontId="53" fillId="16" borderId="47" xfId="0" applyFont="1" applyFill="1" applyBorder="1" applyAlignment="1" applyProtection="1">
      <alignment horizontal="center" vertical="center" wrapText="1"/>
      <protection locked="0"/>
    </xf>
    <xf numFmtId="0" fontId="53" fillId="16" borderId="48" xfId="0" applyFont="1" applyFill="1" applyBorder="1" applyAlignment="1" applyProtection="1">
      <alignment horizontal="center" vertical="center" wrapText="1"/>
      <protection locked="0"/>
    </xf>
    <xf numFmtId="0" fontId="53" fillId="16" borderId="50" xfId="0" applyFont="1" applyFill="1" applyBorder="1" applyAlignment="1" applyProtection="1">
      <alignment horizontal="center" vertical="center" wrapText="1"/>
      <protection locked="0"/>
    </xf>
    <xf numFmtId="0" fontId="53" fillId="16" borderId="21" xfId="0" applyFont="1" applyFill="1" applyBorder="1" applyAlignment="1" applyProtection="1">
      <alignment horizontal="center" vertical="center" wrapText="1"/>
      <protection locked="0"/>
    </xf>
    <xf numFmtId="0" fontId="53" fillId="16" borderId="51" xfId="0" applyFont="1" applyFill="1" applyBorder="1" applyAlignment="1" applyProtection="1">
      <alignment horizontal="center" vertical="center" wrapText="1"/>
      <protection locked="0"/>
    </xf>
    <xf numFmtId="1" fontId="47" fillId="7" borderId="100" xfId="0" applyNumberFormat="1" applyFont="1" applyFill="1" applyBorder="1" applyAlignment="1" applyProtection="1">
      <alignment horizontal="center" vertical="center"/>
      <protection locked="0"/>
    </xf>
    <xf numFmtId="1" fontId="47" fillId="7" borderId="20" xfId="0" applyNumberFormat="1" applyFont="1" applyFill="1" applyBorder="1" applyAlignment="1" applyProtection="1">
      <alignment horizontal="center" vertical="center"/>
      <protection locked="0"/>
    </xf>
    <xf numFmtId="1" fontId="47" fillId="7" borderId="7" xfId="0" applyNumberFormat="1" applyFont="1" applyFill="1" applyBorder="1" applyAlignment="1" applyProtection="1">
      <alignment horizontal="center" vertical="center"/>
      <protection locked="0"/>
    </xf>
    <xf numFmtId="0" fontId="43" fillId="17" borderId="42" xfId="0" applyFont="1" applyFill="1" applyBorder="1" applyAlignment="1" applyProtection="1">
      <alignment horizontal="center" vertical="center" wrapText="1"/>
      <protection locked="0"/>
    </xf>
    <xf numFmtId="0" fontId="43" fillId="17" borderId="44" xfId="0" applyFont="1" applyFill="1" applyBorder="1" applyAlignment="1" applyProtection="1">
      <alignment horizontal="center" vertical="center" wrapText="1"/>
      <protection locked="0"/>
    </xf>
    <xf numFmtId="0" fontId="43" fillId="5" borderId="42" xfId="0" applyFont="1" applyFill="1" applyBorder="1" applyAlignment="1" applyProtection="1">
      <alignment horizontal="center" vertical="center"/>
      <protection locked="0"/>
    </xf>
    <xf numFmtId="0" fontId="43" fillId="5" borderId="43" xfId="0" applyFont="1" applyFill="1" applyBorder="1" applyAlignment="1" applyProtection="1">
      <alignment horizontal="center" vertical="center"/>
      <protection locked="0"/>
    </xf>
    <xf numFmtId="0" fontId="43" fillId="5" borderId="93" xfId="0" applyFont="1" applyFill="1" applyBorder="1" applyAlignment="1" applyProtection="1">
      <alignment horizontal="center" vertical="center"/>
      <protection locked="0"/>
    </xf>
    <xf numFmtId="0" fontId="43" fillId="5" borderId="8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30" fillId="0" borderId="1" xfId="0" applyFont="1" applyFill="1" applyBorder="1" applyAlignment="1" applyProtection="1">
      <alignment horizontal="center" vertical="center" wrapText="1"/>
      <protection/>
    </xf>
    <xf numFmtId="0" fontId="30" fillId="0" borderId="2" xfId="0" applyFont="1" applyFill="1" applyBorder="1" applyAlignment="1" applyProtection="1">
      <alignment horizontal="center" vertical="center" wrapText="1"/>
      <protection/>
    </xf>
    <xf numFmtId="0" fontId="30" fillId="0" borderId="3" xfId="0" applyFont="1" applyFill="1" applyBorder="1" applyAlignment="1" applyProtection="1">
      <alignment horizontal="center" vertical="center" wrapText="1"/>
      <protection/>
    </xf>
    <xf numFmtId="0" fontId="33" fillId="7" borderId="101" xfId="0" applyFont="1" applyFill="1" applyBorder="1" applyAlignment="1" applyProtection="1">
      <alignment horizontal="center" vertical="center" wrapText="1"/>
      <protection/>
    </xf>
    <xf numFmtId="0" fontId="33" fillId="8" borderId="10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20" applyFont="1" applyBorder="1" applyAlignment="1">
      <alignment horizontal="right"/>
      <protection/>
    </xf>
    <xf numFmtId="0" fontId="9" fillId="0" borderId="15" xfId="20" applyFont="1" applyBorder="1" applyAlignment="1">
      <alignment horizontal="right"/>
      <protection/>
    </xf>
    <xf numFmtId="0" fontId="9" fillId="0" borderId="16" xfId="20" applyFont="1" applyBorder="1" applyAlignment="1">
      <alignment horizontal="right"/>
      <protection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1" fontId="9" fillId="0" borderId="24" xfId="20" applyNumberFormat="1" applyFont="1" applyBorder="1" applyAlignment="1">
      <alignment horizontal="center" vertical="center"/>
      <protection/>
    </xf>
    <xf numFmtId="1" fontId="9" fillId="0" borderId="25" xfId="20" applyNumberFormat="1" applyFont="1" applyBorder="1" applyAlignment="1">
      <alignment horizontal="center" vertical="center"/>
      <protection/>
    </xf>
    <xf numFmtId="1" fontId="9" fillId="0" borderId="15" xfId="20" applyNumberFormat="1" applyFont="1" applyBorder="1" applyAlignment="1">
      <alignment horizontal="center" vertical="center"/>
      <protection/>
    </xf>
    <xf numFmtId="1" fontId="4" fillId="0" borderId="102" xfId="20" applyNumberFormat="1" applyFont="1" applyBorder="1" applyAlignment="1">
      <alignment horizontal="center" vertical="center"/>
      <protection/>
    </xf>
    <xf numFmtId="1" fontId="4" fillId="0" borderId="103" xfId="20" applyNumberFormat="1" applyFont="1" applyBorder="1" applyAlignment="1">
      <alignment horizontal="center" vertical="center"/>
      <protection/>
    </xf>
    <xf numFmtId="1" fontId="4" fillId="0" borderId="70" xfId="20" applyNumberFormat="1" applyFont="1" applyBorder="1" applyAlignment="1">
      <alignment horizontal="center" vertical="center"/>
      <protection/>
    </xf>
    <xf numFmtId="1" fontId="4" fillId="0" borderId="71" xfId="20" applyNumberFormat="1" applyFont="1" applyBorder="1" applyAlignment="1">
      <alignment horizontal="center" vertical="center"/>
      <protection/>
    </xf>
    <xf numFmtId="1" fontId="4" fillId="0" borderId="69" xfId="20" applyNumberFormat="1" applyFont="1" applyBorder="1" applyAlignment="1">
      <alignment horizontal="center" vertical="center"/>
      <protection/>
    </xf>
    <xf numFmtId="1" fontId="9" fillId="0" borderId="16" xfId="20" applyNumberFormat="1" applyFont="1" applyBorder="1" applyAlignment="1">
      <alignment horizontal="center" vertical="center"/>
      <protection/>
    </xf>
    <xf numFmtId="1" fontId="9" fillId="0" borderId="14" xfId="20" applyNumberFormat="1" applyFont="1" applyBorder="1" applyAlignment="1">
      <alignment horizontal="center" vertical="center"/>
      <protection/>
    </xf>
    <xf numFmtId="1" fontId="4" fillId="0" borderId="14" xfId="20" applyNumberFormat="1" applyFont="1" applyBorder="1" applyAlignment="1">
      <alignment horizontal="center" vertical="center" wrapText="1"/>
      <protection/>
    </xf>
    <xf numFmtId="1" fontId="4" fillId="0" borderId="15" xfId="20" applyNumberFormat="1" applyFont="1" applyBorder="1" applyAlignment="1">
      <alignment horizontal="center" vertical="center" wrapText="1"/>
      <protection/>
    </xf>
    <xf numFmtId="1" fontId="4" fillId="0" borderId="16" xfId="20" applyNumberFormat="1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69" xfId="20" applyFont="1" applyBorder="1" applyAlignment="1">
      <alignment horizontal="right"/>
      <protection/>
    </xf>
    <xf numFmtId="0" fontId="4" fillId="0" borderId="70" xfId="20" applyFont="1" applyBorder="1" applyAlignment="1">
      <alignment horizontal="right"/>
      <protection/>
    </xf>
    <xf numFmtId="0" fontId="4" fillId="0" borderId="71" xfId="20" applyFont="1" applyBorder="1" applyAlignment="1">
      <alignment horizontal="right"/>
      <protection/>
    </xf>
    <xf numFmtId="1" fontId="4" fillId="0" borderId="11" xfId="20" applyNumberFormat="1" applyFont="1" applyBorder="1" applyAlignment="1">
      <alignment horizontal="center" vertical="center"/>
      <protection/>
    </xf>
    <xf numFmtId="1" fontId="4" fillId="0" borderId="13" xfId="20" applyNumberFormat="1" applyFont="1" applyBorder="1" applyAlignment="1">
      <alignment horizontal="center" vertical="center"/>
      <protection/>
    </xf>
    <xf numFmtId="1" fontId="4" fillId="0" borderId="9" xfId="20" applyNumberFormat="1" applyFont="1" applyBorder="1" applyAlignment="1">
      <alignment horizontal="center" vertical="center"/>
      <protection/>
    </xf>
    <xf numFmtId="1" fontId="4" fillId="0" borderId="12" xfId="20" applyNumberFormat="1" applyFont="1" applyBorder="1" applyAlignment="1">
      <alignment horizontal="center" vertical="center"/>
      <protection/>
    </xf>
    <xf numFmtId="1" fontId="9" fillId="0" borderId="78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" fontId="9" fillId="0" borderId="104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1" fontId="4" fillId="0" borderId="105" xfId="20" applyNumberFormat="1" applyFont="1" applyBorder="1" applyAlignment="1">
      <alignment horizontal="center" vertical="center"/>
      <protection/>
    </xf>
    <xf numFmtId="1" fontId="4" fillId="0" borderId="73" xfId="20" applyNumberFormat="1" applyFont="1" applyBorder="1" applyAlignment="1">
      <alignment horizontal="center" vertical="center"/>
      <protection/>
    </xf>
    <xf numFmtId="1" fontId="4" fillId="0" borderId="72" xfId="20" applyNumberFormat="1" applyFont="1" applyBorder="1" applyAlignment="1">
      <alignment horizontal="center" vertical="center"/>
      <protection/>
    </xf>
    <xf numFmtId="1" fontId="9" fillId="13" borderId="11" xfId="20" applyNumberFormat="1" applyFont="1" applyFill="1" applyBorder="1" applyAlignment="1">
      <alignment horizontal="center" vertical="center" wrapText="1"/>
      <protection/>
    </xf>
    <xf numFmtId="1" fontId="9" fillId="13" borderId="12" xfId="20" applyNumberFormat="1" applyFont="1" applyFill="1" applyBorder="1" applyAlignment="1">
      <alignment horizontal="center" vertical="center" wrapText="1"/>
      <protection/>
    </xf>
    <xf numFmtId="1" fontId="9" fillId="0" borderId="29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9" fillId="0" borderId="46" xfId="20" applyNumberFormat="1" applyFont="1" applyBorder="1" applyAlignment="1">
      <alignment horizontal="center" vertical="center" wrapText="1"/>
      <protection/>
    </xf>
    <xf numFmtId="0" fontId="9" fillId="0" borderId="47" xfId="20" applyNumberFormat="1" applyFont="1" applyBorder="1" applyAlignment="1">
      <alignment horizontal="center" vertical="center" wrapText="1"/>
      <protection/>
    </xf>
    <xf numFmtId="0" fontId="9" fillId="0" borderId="48" xfId="20" applyNumberFormat="1" applyFont="1" applyBorder="1" applyAlignment="1">
      <alignment horizontal="center" vertical="center" wrapText="1"/>
      <protection/>
    </xf>
    <xf numFmtId="0" fontId="9" fillId="0" borderId="17" xfId="20" applyNumberFormat="1" applyFont="1" applyBorder="1" applyAlignment="1">
      <alignment horizontal="center" vertical="center" wrapText="1"/>
      <protection/>
    </xf>
    <xf numFmtId="0" fontId="9" fillId="0" borderId="0" xfId="20" applyNumberFormat="1" applyFont="1" applyBorder="1" applyAlignment="1">
      <alignment horizontal="center" vertical="center" wrapText="1"/>
      <protection/>
    </xf>
    <xf numFmtId="0" fontId="9" fillId="0" borderId="22" xfId="20" applyNumberFormat="1" applyFont="1" applyBorder="1" applyAlignment="1">
      <alignment horizontal="center" vertical="center" wrapText="1"/>
      <protection/>
    </xf>
    <xf numFmtId="1" fontId="9" fillId="13" borderId="31" xfId="20" applyNumberFormat="1" applyFont="1" applyFill="1" applyBorder="1" applyAlignment="1">
      <alignment horizontal="center" vertical="center" wrapText="1"/>
      <protection/>
    </xf>
    <xf numFmtId="1" fontId="9" fillId="13" borderId="32" xfId="20" applyNumberFormat="1" applyFont="1" applyFill="1" applyBorder="1" applyAlignment="1">
      <alignment horizontal="center" vertical="center" wrapText="1"/>
      <protection/>
    </xf>
    <xf numFmtId="1" fontId="9" fillId="13" borderId="9" xfId="20" applyNumberFormat="1" applyFont="1" applyFill="1" applyBorder="1" applyAlignment="1">
      <alignment horizontal="center" vertical="center" wrapText="1"/>
      <protection/>
    </xf>
    <xf numFmtId="1" fontId="4" fillId="2" borderId="46" xfId="20" applyNumberFormat="1" applyFont="1" applyFill="1" applyBorder="1" applyAlignment="1">
      <alignment horizontal="center" vertical="center" textRotation="180" wrapText="1"/>
      <protection/>
    </xf>
    <xf numFmtId="1" fontId="4" fillId="2" borderId="92" xfId="20" applyNumberFormat="1" applyFont="1" applyFill="1" applyBorder="1" applyAlignment="1">
      <alignment horizontal="center" vertical="center" textRotation="180" wrapText="1"/>
      <protection/>
    </xf>
    <xf numFmtId="1" fontId="4" fillId="2" borderId="50" xfId="20" applyNumberFormat="1" applyFont="1" applyFill="1" applyBorder="1" applyAlignment="1">
      <alignment horizontal="center" vertical="center" textRotation="180" wrapText="1"/>
      <protection/>
    </xf>
    <xf numFmtId="1" fontId="4" fillId="2" borderId="94" xfId="20" applyNumberFormat="1" applyFont="1" applyFill="1" applyBorder="1" applyAlignment="1">
      <alignment horizontal="center" vertical="center" textRotation="180" wrapText="1"/>
      <protection/>
    </xf>
    <xf numFmtId="1" fontId="4" fillId="2" borderId="84" xfId="20" applyNumberFormat="1" applyFont="1" applyFill="1" applyBorder="1" applyAlignment="1">
      <alignment horizontal="center" vertical="center" textRotation="180" wrapText="1"/>
      <protection/>
    </xf>
    <xf numFmtId="1" fontId="4" fillId="2" borderId="48" xfId="20" applyNumberFormat="1" applyFont="1" applyFill="1" applyBorder="1" applyAlignment="1">
      <alignment horizontal="center" vertical="center" textRotation="180" wrapText="1"/>
      <protection/>
    </xf>
    <xf numFmtId="1" fontId="4" fillId="2" borderId="85" xfId="20" applyNumberFormat="1" applyFont="1" applyFill="1" applyBorder="1" applyAlignment="1">
      <alignment horizontal="center" vertical="center" textRotation="180" wrapText="1"/>
      <protection/>
    </xf>
    <xf numFmtId="1" fontId="4" fillId="2" borderId="51" xfId="20" applyNumberFormat="1" applyFont="1" applyFill="1" applyBorder="1" applyAlignment="1">
      <alignment horizontal="center" vertical="center" textRotation="180" wrapText="1"/>
      <protection/>
    </xf>
    <xf numFmtId="175" fontId="9" fillId="13" borderId="102" xfId="20" applyNumberFormat="1" applyFont="1" applyFill="1" applyBorder="1" applyAlignment="1">
      <alignment horizontal="center" vertical="center" wrapText="1"/>
      <protection/>
    </xf>
    <xf numFmtId="175" fontId="9" fillId="13" borderId="103" xfId="20" applyNumberFormat="1" applyFont="1" applyFill="1" applyBorder="1" applyAlignment="1">
      <alignment horizontal="center" vertical="center" wrapText="1"/>
      <protection/>
    </xf>
    <xf numFmtId="1" fontId="4" fillId="0" borderId="46" xfId="20" applyNumberFormat="1" applyFont="1" applyBorder="1" applyAlignment="1">
      <alignment horizontal="center" vertical="center" wrapText="1"/>
      <protection/>
    </xf>
    <xf numFmtId="1" fontId="4" fillId="0" borderId="92" xfId="20" applyNumberFormat="1" applyFont="1" applyBorder="1" applyAlignment="1">
      <alignment horizontal="center" vertical="center" wrapText="1"/>
      <protection/>
    </xf>
    <xf numFmtId="1" fontId="4" fillId="0" borderId="50" xfId="20" applyNumberFormat="1" applyFont="1" applyBorder="1" applyAlignment="1">
      <alignment horizontal="center" vertical="center" wrapText="1"/>
      <protection/>
    </xf>
    <xf numFmtId="1" fontId="4" fillId="0" borderId="94" xfId="20" applyNumberFormat="1" applyFont="1" applyBorder="1" applyAlignment="1">
      <alignment horizontal="center" vertical="center" wrapText="1"/>
      <protection/>
    </xf>
    <xf numFmtId="1" fontId="4" fillId="0" borderId="84" xfId="20" applyNumberFormat="1" applyFont="1" applyBorder="1" applyAlignment="1">
      <alignment horizontal="center" vertical="center" wrapText="1"/>
      <protection/>
    </xf>
    <xf numFmtId="1" fontId="4" fillId="0" borderId="85" xfId="20" applyNumberFormat="1" applyFont="1" applyBorder="1" applyAlignment="1">
      <alignment horizontal="center" vertical="center" wrapText="1"/>
      <protection/>
    </xf>
    <xf numFmtId="175" fontId="9" fillId="13" borderId="69" xfId="20" applyNumberFormat="1" applyFont="1" applyFill="1" applyBorder="1" applyAlignment="1">
      <alignment horizontal="center" vertical="center" wrapText="1"/>
      <protection/>
    </xf>
    <xf numFmtId="1" fontId="9" fillId="13" borderId="29" xfId="20" applyNumberFormat="1" applyFont="1" applyFill="1" applyBorder="1" applyAlignment="1">
      <alignment horizontal="center" vertical="center" wrapText="1"/>
      <protection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s 12 Prelevements IBGN RCS" xfId="19"/>
    <cellStyle name="Normal_Listes Girondan" xfId="20"/>
    <cellStyle name="Normal_résultats" xfId="21"/>
    <cellStyle name="Percent" xfId="22"/>
  </cellStyles>
  <dxfs count="5">
    <dxf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marginaux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5"/>
          <c:w val="1"/>
          <c:h val="0.7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1186585"/>
        <c:axId val="63343618"/>
      </c:bar3DChart>
      <c:catAx>
        <c:axId val="2118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43618"/>
        <c:crosses val="autoZero"/>
        <c:auto val="1"/>
        <c:lblOffset val="100"/>
        <c:noMultiLvlLbl val="0"/>
      </c:catAx>
      <c:valAx>
        <c:axId val="633436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186585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marginaux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086947"/>
        <c:axId val="33347100"/>
      </c:bar3DChart>
      <c:catAx>
        <c:axId val="40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347100"/>
        <c:crosses val="autoZero"/>
        <c:auto val="1"/>
        <c:lblOffset val="100"/>
        <c:noMultiLvlLbl val="0"/>
      </c:catAx>
      <c:valAx>
        <c:axId val="3334710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8694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Total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taxa'!$E$9:$E$17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5053821"/>
        <c:axId val="20573702"/>
      </c:bar3DChart>
      <c:catAx>
        <c:axId val="25053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73702"/>
        <c:crosses val="autoZero"/>
        <c:auto val="1"/>
        <c:lblOffset val="100"/>
        <c:noMultiLvlLbl val="0"/>
      </c:catAx>
      <c:valAx>
        <c:axId val="2057370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5382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Liste IBGN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taxa'!$F$9:$F$17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8215415"/>
        <c:axId val="23328144"/>
      </c:bar3DChart>
      <c:catAx>
        <c:axId val="3821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28144"/>
        <c:crosses val="autoZero"/>
        <c:auto val="1"/>
        <c:lblOffset val="100"/>
        <c:noMultiLvlLbl val="0"/>
      </c:catAx>
      <c:valAx>
        <c:axId val="233281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1541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individus'!$C$9:$C$20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6951507"/>
        <c:axId val="45963596"/>
      </c:bar3DChart>
      <c:catAx>
        <c:axId val="4695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63596"/>
        <c:crosses val="autoZero"/>
        <c:auto val="1"/>
        <c:lblOffset val="100"/>
        <c:noMultiLvlLbl val="0"/>
      </c:catAx>
      <c:valAx>
        <c:axId val="459635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51507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représentativité des habitats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individus'!$D$9:$D$20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459245"/>
        <c:axId val="22502454"/>
      </c:bar3DChart>
      <c:catAx>
        <c:axId val="545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02454"/>
        <c:crosses val="autoZero"/>
        <c:auto val="1"/>
        <c:lblOffset val="100"/>
        <c:noMultiLvlLbl val="0"/>
      </c:catAx>
      <c:valAx>
        <c:axId val="225024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9245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Total - 12 prélèvements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individus'!$E$9:$E$20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0185383"/>
        <c:axId val="44334784"/>
      </c:bar3DChart>
      <c:catAx>
        <c:axId val="5018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34784"/>
        <c:crosses val="autoZero"/>
        <c:auto val="1"/>
        <c:lblOffset val="100"/>
        <c:noMultiLvlLbl val="0"/>
      </c:catAx>
      <c:valAx>
        <c:axId val="443347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85383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IBGN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individus'!$F$9:$F$20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786817"/>
        <c:axId val="35932906"/>
      </c:bar3DChart>
      <c:catAx>
        <c:axId val="578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32906"/>
        <c:crosses val="autoZero"/>
        <c:auto val="1"/>
        <c:lblOffset val="100"/>
        <c:noMultiLvlLbl val="0"/>
      </c:catAx>
      <c:valAx>
        <c:axId val="359329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86817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habitats dominants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individus'!$G$9:$G$20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3963003"/>
        <c:axId val="5237428"/>
      </c:bar3DChart>
      <c:catAx>
        <c:axId val="63963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7428"/>
        <c:crosses val="autoZero"/>
        <c:auto val="1"/>
        <c:lblOffset val="100"/>
        <c:noMultiLvlLbl val="0"/>
      </c:catAx>
      <c:valAx>
        <c:axId val="52374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63003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13407957"/>
        <c:axId val="12855326"/>
      </c:bar3DChart>
      <c:catAx>
        <c:axId val="1340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55326"/>
        <c:crosses val="autoZero"/>
        <c:auto val="1"/>
        <c:lblOffset val="100"/>
        <c:noMultiLvlLbl val="0"/>
      </c:catAx>
      <c:valAx>
        <c:axId val="1285532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0795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représentativité des habitats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taxa'!$D$9:$D$17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7306319"/>
        <c:axId val="748840"/>
      </c:bar3DChart>
      <c:catAx>
        <c:axId val="5730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8840"/>
        <c:crosses val="autoZero"/>
        <c:auto val="1"/>
        <c:lblOffset val="100"/>
        <c:noMultiLvlLbl val="0"/>
      </c:catAx>
      <c:valAx>
        <c:axId val="74884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30631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habitats dominants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taxa'!$G$9:$G$17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0702441"/>
        <c:axId val="50840530"/>
      </c:bar3DChart>
      <c:catAx>
        <c:axId val="3070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40530"/>
        <c:crosses val="autoZero"/>
        <c:auto val="1"/>
        <c:lblOffset val="100"/>
        <c:noMultiLvlLbl val="0"/>
      </c:catAx>
      <c:valAx>
        <c:axId val="5084053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0244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8</xdr:col>
      <xdr:colOff>9525</xdr:colOff>
      <xdr:row>31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219325"/>
          <a:ext cx="32385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7</xdr:col>
      <xdr:colOff>1190625</xdr:colOff>
      <xdr:row>47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4848225"/>
          <a:ext cx="3219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8</xdr:col>
      <xdr:colOff>0</xdr:colOff>
      <xdr:row>62</xdr:row>
      <xdr:rowOff>114300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7439025"/>
          <a:ext cx="32289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745807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9525</xdr:colOff>
      <xdr:row>38</xdr:row>
      <xdr:rowOff>9525</xdr:rowOff>
    </xdr:to>
    <xdr:graphicFrame>
      <xdr:nvGraphicFramePr>
        <xdr:cNvPr id="2" name="Chart 10"/>
        <xdr:cNvGraphicFramePr/>
      </xdr:nvGraphicFramePr>
      <xdr:xfrm>
        <a:off x="0" y="6543675"/>
        <a:ext cx="746760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7</xdr:col>
      <xdr:colOff>9525</xdr:colOff>
      <xdr:row>45</xdr:row>
      <xdr:rowOff>9525</xdr:rowOff>
    </xdr:to>
    <xdr:graphicFrame>
      <xdr:nvGraphicFramePr>
        <xdr:cNvPr id="3" name="Chart 11"/>
        <xdr:cNvGraphicFramePr/>
      </xdr:nvGraphicFramePr>
      <xdr:xfrm>
        <a:off x="0" y="8210550"/>
        <a:ext cx="746760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9525</xdr:colOff>
      <xdr:row>52</xdr:row>
      <xdr:rowOff>9525</xdr:rowOff>
    </xdr:to>
    <xdr:graphicFrame>
      <xdr:nvGraphicFramePr>
        <xdr:cNvPr id="4" name="Chart 12"/>
        <xdr:cNvGraphicFramePr/>
      </xdr:nvGraphicFramePr>
      <xdr:xfrm>
        <a:off x="0" y="9877425"/>
        <a:ext cx="7467600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9525</xdr:colOff>
      <xdr:row>59</xdr:row>
      <xdr:rowOff>9525</xdr:rowOff>
    </xdr:to>
    <xdr:graphicFrame>
      <xdr:nvGraphicFramePr>
        <xdr:cNvPr id="5" name="Chart 13"/>
        <xdr:cNvGraphicFramePr/>
      </xdr:nvGraphicFramePr>
      <xdr:xfrm>
        <a:off x="0" y="11544300"/>
        <a:ext cx="746760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7</xdr:col>
      <xdr:colOff>9525</xdr:colOff>
      <xdr:row>65</xdr:row>
      <xdr:rowOff>104775</xdr:rowOff>
    </xdr:to>
    <xdr:graphicFrame>
      <xdr:nvGraphicFramePr>
        <xdr:cNvPr id="6" name="Chart 14"/>
        <xdr:cNvGraphicFramePr/>
      </xdr:nvGraphicFramePr>
      <xdr:xfrm>
        <a:off x="0" y="13211175"/>
        <a:ext cx="746760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7</xdr:col>
      <xdr:colOff>9525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0" y="6029325"/>
        <a:ext cx="74676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2" name="Chart 3"/>
        <xdr:cNvGraphicFramePr/>
      </xdr:nvGraphicFramePr>
      <xdr:xfrm>
        <a:off x="0" y="7696200"/>
        <a:ext cx="746760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9525</xdr:colOff>
      <xdr:row>62</xdr:row>
      <xdr:rowOff>104775</xdr:rowOff>
    </xdr:to>
    <xdr:graphicFrame>
      <xdr:nvGraphicFramePr>
        <xdr:cNvPr id="3" name="Chart 6"/>
        <xdr:cNvGraphicFramePr/>
      </xdr:nvGraphicFramePr>
      <xdr:xfrm>
        <a:off x="0" y="12696825"/>
        <a:ext cx="746760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19050</xdr:colOff>
      <xdr:row>28</xdr:row>
      <xdr:rowOff>19050</xdr:rowOff>
    </xdr:to>
    <xdr:graphicFrame>
      <xdr:nvGraphicFramePr>
        <xdr:cNvPr id="4" name="Chart 7"/>
        <xdr:cNvGraphicFramePr/>
      </xdr:nvGraphicFramePr>
      <xdr:xfrm>
        <a:off x="0" y="4362450"/>
        <a:ext cx="747712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7</xdr:col>
      <xdr:colOff>19050</xdr:colOff>
      <xdr:row>49</xdr:row>
      <xdr:rowOff>47625</xdr:rowOff>
    </xdr:to>
    <xdr:graphicFrame>
      <xdr:nvGraphicFramePr>
        <xdr:cNvPr id="5" name="Chart 8"/>
        <xdr:cNvGraphicFramePr/>
      </xdr:nvGraphicFramePr>
      <xdr:xfrm>
        <a:off x="0" y="9391650"/>
        <a:ext cx="7477125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7</xdr:col>
      <xdr:colOff>19050</xdr:colOff>
      <xdr:row>56</xdr:row>
      <xdr:rowOff>19050</xdr:rowOff>
    </xdr:to>
    <xdr:graphicFrame>
      <xdr:nvGraphicFramePr>
        <xdr:cNvPr id="6" name="Chart 9"/>
        <xdr:cNvGraphicFramePr/>
      </xdr:nvGraphicFramePr>
      <xdr:xfrm>
        <a:off x="0" y="11029950"/>
        <a:ext cx="747712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J64"/>
  <sheetViews>
    <sheetView workbookViewId="0" topLeftCell="A4">
      <selection activeCell="C43" sqref="C43"/>
    </sheetView>
  </sheetViews>
  <sheetFormatPr defaultColWidth="11.421875" defaultRowHeight="12.75"/>
  <cols>
    <col min="1" max="1" width="19.28125" style="16" customWidth="1"/>
    <col min="2" max="2" width="7.00390625" style="16" customWidth="1"/>
    <col min="3" max="3" width="14.7109375" style="16" customWidth="1"/>
    <col min="4" max="5" width="7.7109375" style="16" customWidth="1"/>
    <col min="6" max="6" width="14.7109375" style="16" customWidth="1"/>
    <col min="7" max="7" width="8.00390625" style="16" customWidth="1"/>
    <col min="8" max="8" width="18.00390625" style="16" customWidth="1"/>
    <col min="9" max="16384" width="11.421875" style="16" customWidth="1"/>
  </cols>
  <sheetData>
    <row r="1" spans="1:8" ht="15.75">
      <c r="A1" s="649" t="s">
        <v>1211</v>
      </c>
      <c r="B1" s="649"/>
      <c r="C1" s="649"/>
      <c r="D1" s="649"/>
      <c r="E1" s="649"/>
      <c r="F1" s="649"/>
      <c r="G1" s="649"/>
      <c r="H1" s="649"/>
    </row>
    <row r="2" ht="6.75" customHeight="1"/>
    <row r="3" spans="1:8" ht="14.25">
      <c r="A3" s="454" t="s">
        <v>1199</v>
      </c>
      <c r="B3" s="453"/>
      <c r="C3" s="453"/>
      <c r="D3" s="453"/>
      <c r="E3" s="453"/>
      <c r="F3" s="453"/>
      <c r="G3" s="453"/>
      <c r="H3" s="453"/>
    </row>
    <row r="4" spans="1:8" ht="4.5" customHeight="1">
      <c r="A4" s="438"/>
      <c r="B4" s="439"/>
      <c r="C4" s="439"/>
      <c r="D4" s="439"/>
      <c r="E4" s="439"/>
      <c r="F4" s="439"/>
      <c r="G4" s="439"/>
      <c r="H4" s="440"/>
    </row>
    <row r="5" spans="1:8" ht="12.75">
      <c r="A5" s="441" t="s">
        <v>1186</v>
      </c>
      <c r="B5" s="612" t="s">
        <v>1347</v>
      </c>
      <c r="C5" s="442"/>
      <c r="D5" s="442"/>
      <c r="E5" s="443" t="s">
        <v>1187</v>
      </c>
      <c r="F5" s="472" t="s">
        <v>1348</v>
      </c>
      <c r="G5" s="442"/>
      <c r="H5" s="445"/>
    </row>
    <row r="6" spans="1:8" ht="12.75">
      <c r="A6" s="441" t="s">
        <v>1200</v>
      </c>
      <c r="B6" s="472" t="s">
        <v>1349</v>
      </c>
      <c r="C6" s="442"/>
      <c r="D6" s="442"/>
      <c r="E6" s="442"/>
      <c r="F6" s="442"/>
      <c r="G6" s="442"/>
      <c r="H6" s="445"/>
    </row>
    <row r="7" spans="1:10" ht="12.75">
      <c r="A7" s="441" t="s">
        <v>1242</v>
      </c>
      <c r="B7" s="471" t="s">
        <v>1350</v>
      </c>
      <c r="C7" s="442"/>
      <c r="D7" s="442"/>
      <c r="E7" s="443" t="s">
        <v>1244</v>
      </c>
      <c r="F7" s="472" t="s">
        <v>1351</v>
      </c>
      <c r="G7" s="442"/>
      <c r="H7" s="445"/>
      <c r="J7" s="16" t="s">
        <v>1245</v>
      </c>
    </row>
    <row r="8" spans="1:8" ht="4.5" customHeight="1">
      <c r="A8" s="441"/>
      <c r="B8" s="444"/>
      <c r="C8" s="442"/>
      <c r="D8" s="442"/>
      <c r="E8" s="442"/>
      <c r="F8" s="442"/>
      <c r="G8" s="442"/>
      <c r="H8" s="445"/>
    </row>
    <row r="9" spans="1:8" ht="12.75">
      <c r="A9" s="441" t="s">
        <v>1201</v>
      </c>
      <c r="B9" s="472" t="s">
        <v>1352</v>
      </c>
      <c r="C9" s="442"/>
      <c r="D9" s="443" t="s">
        <v>1243</v>
      </c>
      <c r="E9" s="474" t="s">
        <v>1353</v>
      </c>
      <c r="F9" s="443" t="s">
        <v>1202</v>
      </c>
      <c r="G9" s="474" t="s">
        <v>1354</v>
      </c>
      <c r="H9" s="445"/>
    </row>
    <row r="10" spans="1:8" ht="4.5" customHeight="1">
      <c r="A10" s="441"/>
      <c r="B10" s="444"/>
      <c r="C10" s="442"/>
      <c r="D10" s="442"/>
      <c r="E10" s="442"/>
      <c r="F10" s="443"/>
      <c r="G10" s="444"/>
      <c r="H10" s="445"/>
    </row>
    <row r="11" spans="1:8" ht="12.75">
      <c r="A11" s="446"/>
      <c r="B11" s="443" t="s">
        <v>1203</v>
      </c>
      <c r="C11" s="447" t="s">
        <v>1206</v>
      </c>
      <c r="D11" s="455" t="s">
        <v>1207</v>
      </c>
      <c r="E11" s="456"/>
      <c r="F11" s="447" t="s">
        <v>1208</v>
      </c>
      <c r="G11" s="442"/>
      <c r="H11" s="451" t="s">
        <v>1209</v>
      </c>
    </row>
    <row r="12" spans="1:8" ht="12.75">
      <c r="A12" s="446"/>
      <c r="B12" s="443" t="s">
        <v>1205</v>
      </c>
      <c r="C12" s="468" t="s">
        <v>1355</v>
      </c>
      <c r="D12" s="467">
        <v>939532</v>
      </c>
      <c r="E12" s="452"/>
      <c r="F12" s="469">
        <v>939255</v>
      </c>
      <c r="G12" s="442"/>
      <c r="H12" s="470">
        <v>885</v>
      </c>
    </row>
    <row r="13" spans="1:8" ht="12.75">
      <c r="A13" s="446"/>
      <c r="B13" s="443" t="s">
        <v>1204</v>
      </c>
      <c r="C13" s="468" t="s">
        <v>1356</v>
      </c>
      <c r="D13" s="467">
        <v>1972062</v>
      </c>
      <c r="E13" s="452"/>
      <c r="F13" s="469">
        <v>1972160</v>
      </c>
      <c r="G13" s="442"/>
      <c r="H13" s="445"/>
    </row>
    <row r="14" spans="1:8" ht="4.5" customHeight="1">
      <c r="A14" s="448"/>
      <c r="B14" s="449"/>
      <c r="C14" s="449"/>
      <c r="D14" s="449"/>
      <c r="E14" s="449"/>
      <c r="F14" s="449"/>
      <c r="G14" s="449"/>
      <c r="H14" s="450"/>
    </row>
    <row r="15" ht="3.75" customHeight="1"/>
    <row r="16" spans="1:8" ht="14.25">
      <c r="A16" s="650" t="s">
        <v>1219</v>
      </c>
      <c r="B16" s="650"/>
      <c r="C16" s="650"/>
      <c r="D16" s="112"/>
      <c r="E16" s="650" t="s">
        <v>1210</v>
      </c>
      <c r="F16" s="650"/>
      <c r="G16" s="650"/>
      <c r="H16" s="650"/>
    </row>
    <row r="17" spans="1:8" ht="12.75">
      <c r="A17" s="465" t="s">
        <v>1212</v>
      </c>
      <c r="B17" s="473" t="s">
        <v>1357</v>
      </c>
      <c r="C17" s="462"/>
      <c r="D17" s="141"/>
      <c r="E17" s="653" t="s">
        <v>1238</v>
      </c>
      <c r="F17" s="653"/>
      <c r="G17" s="653"/>
      <c r="H17" s="653"/>
    </row>
    <row r="18" spans="1:9" ht="12.75">
      <c r="A18" s="441" t="s">
        <v>1213</v>
      </c>
      <c r="B18" s="474" t="s">
        <v>1358</v>
      </c>
      <c r="C18" s="445"/>
      <c r="D18" s="442"/>
      <c r="E18" s="442"/>
      <c r="F18" s="442"/>
      <c r="G18" s="442"/>
      <c r="H18" s="442"/>
      <c r="I18" s="442"/>
    </row>
    <row r="19" spans="1:9" ht="12.75">
      <c r="A19" s="441" t="s">
        <v>1229</v>
      </c>
      <c r="B19" s="475">
        <v>18.3</v>
      </c>
      <c r="C19" s="445"/>
      <c r="D19" s="442"/>
      <c r="E19" s="442"/>
      <c r="F19" s="442"/>
      <c r="G19" s="442"/>
      <c r="H19" s="442"/>
      <c r="I19" s="442"/>
    </row>
    <row r="20" spans="1:9" ht="12.75">
      <c r="A20" s="441" t="s">
        <v>1241</v>
      </c>
      <c r="B20" s="475">
        <v>16</v>
      </c>
      <c r="C20" s="445"/>
      <c r="D20" s="442"/>
      <c r="E20" s="442"/>
      <c r="F20" s="442"/>
      <c r="G20" s="442"/>
      <c r="H20" s="442"/>
      <c r="I20" s="442"/>
    </row>
    <row r="21" spans="1:9" ht="12.75">
      <c r="A21" s="466" t="s">
        <v>1240</v>
      </c>
      <c r="B21" s="476">
        <v>367</v>
      </c>
      <c r="C21" s="450"/>
      <c r="E21" s="442"/>
      <c r="F21" s="442"/>
      <c r="G21" s="442"/>
      <c r="H21" s="442"/>
      <c r="I21" s="442"/>
    </row>
    <row r="22" spans="4:9" ht="12.75">
      <c r="D22" s="442"/>
      <c r="E22" s="442"/>
      <c r="F22" s="442"/>
      <c r="G22" s="442"/>
      <c r="H22" s="442"/>
      <c r="I22" s="442"/>
    </row>
    <row r="23" spans="1:9" ht="14.25">
      <c r="A23" s="650" t="s">
        <v>1218</v>
      </c>
      <c r="B23" s="650"/>
      <c r="C23" s="650"/>
      <c r="D23" s="442"/>
      <c r="E23" s="442"/>
      <c r="F23" s="442"/>
      <c r="G23" s="442"/>
      <c r="H23" s="442"/>
      <c r="I23" s="442"/>
    </row>
    <row r="24" spans="1:9" ht="12.75">
      <c r="A24" s="465" t="s">
        <v>1214</v>
      </c>
      <c r="B24" s="477" t="s">
        <v>1365</v>
      </c>
      <c r="C24" s="462"/>
      <c r="D24" s="442"/>
      <c r="E24" s="442"/>
      <c r="F24" s="442"/>
      <c r="G24" s="442"/>
      <c r="H24" s="442"/>
      <c r="I24" s="442"/>
    </row>
    <row r="25" spans="1:9" ht="12.75">
      <c r="A25" s="446"/>
      <c r="B25" s="478" t="s">
        <v>1366</v>
      </c>
      <c r="C25" s="445"/>
      <c r="D25" s="442"/>
      <c r="E25" s="442"/>
      <c r="F25" s="442"/>
      <c r="G25" s="442"/>
      <c r="H25" s="442"/>
      <c r="I25" s="442"/>
    </row>
    <row r="26" spans="1:9" ht="12.75">
      <c r="A26" s="446"/>
      <c r="B26" s="478" t="s">
        <v>1367</v>
      </c>
      <c r="C26" s="445"/>
      <c r="D26" s="442"/>
      <c r="E26" s="442"/>
      <c r="F26" s="442"/>
      <c r="G26" s="442"/>
      <c r="H26" s="442"/>
      <c r="I26" s="442"/>
    </row>
    <row r="27" spans="1:9" ht="12.75">
      <c r="A27" s="441" t="s">
        <v>1215</v>
      </c>
      <c r="B27" s="472" t="s">
        <v>1368</v>
      </c>
      <c r="C27" s="445"/>
      <c r="D27" s="442"/>
      <c r="E27" s="442"/>
      <c r="F27" s="442"/>
      <c r="G27" s="442"/>
      <c r="H27" s="442"/>
      <c r="I27" s="442"/>
    </row>
    <row r="28" spans="1:9" ht="12.75">
      <c r="A28" s="466" t="s">
        <v>1216</v>
      </c>
      <c r="B28" s="479" t="s">
        <v>1369</v>
      </c>
      <c r="C28" s="450"/>
      <c r="D28" s="442"/>
      <c r="E28" s="442"/>
      <c r="F28" s="442"/>
      <c r="G28" s="442"/>
      <c r="H28" s="442"/>
      <c r="I28" s="442"/>
    </row>
    <row r="29" spans="1:9" ht="12.75">
      <c r="A29" s="442"/>
      <c r="B29" s="442"/>
      <c r="C29" s="442"/>
      <c r="D29" s="442"/>
      <c r="E29" s="442"/>
      <c r="F29" s="442"/>
      <c r="G29" s="442"/>
      <c r="H29" s="442"/>
      <c r="I29" s="442"/>
    </row>
    <row r="30" spans="1:9" ht="14.25">
      <c r="A30" s="651" t="s">
        <v>1217</v>
      </c>
      <c r="B30" s="651"/>
      <c r="C30" s="651"/>
      <c r="D30" s="442"/>
      <c r="E30" s="442"/>
      <c r="F30" s="442"/>
      <c r="G30" s="442"/>
      <c r="H30" s="442"/>
      <c r="I30" s="442"/>
    </row>
    <row r="31" spans="1:9" ht="12.75">
      <c r="A31" s="460" t="s">
        <v>1289</v>
      </c>
      <c r="B31" s="461"/>
      <c r="C31" s="462"/>
      <c r="D31" s="442"/>
      <c r="E31" s="442"/>
      <c r="F31" s="442"/>
      <c r="H31" s="442"/>
      <c r="I31" s="442"/>
    </row>
    <row r="32" spans="1:9" ht="12.75">
      <c r="A32" s="441" t="s">
        <v>1220</v>
      </c>
      <c r="B32" s="472">
        <v>3</v>
      </c>
      <c r="C32" s="631">
        <v>40239</v>
      </c>
      <c r="D32" s="442"/>
      <c r="E32" s="442"/>
      <c r="F32" s="442"/>
      <c r="G32" s="442"/>
      <c r="H32" s="442"/>
      <c r="I32" s="442"/>
    </row>
    <row r="33" spans="1:8" ht="12.75">
      <c r="A33" s="441" t="s">
        <v>1221</v>
      </c>
      <c r="B33" s="472">
        <v>3</v>
      </c>
      <c r="C33" s="445"/>
      <c r="E33" s="653" t="s">
        <v>1239</v>
      </c>
      <c r="F33" s="653"/>
      <c r="G33" s="653"/>
      <c r="H33" s="653"/>
    </row>
    <row r="34" spans="1:6" ht="12.75">
      <c r="A34" s="458" t="s">
        <v>1290</v>
      </c>
      <c r="B34" s="442"/>
      <c r="C34" s="445"/>
      <c r="E34" s="44"/>
      <c r="F34" s="44"/>
    </row>
    <row r="35" spans="1:3" ht="12.75">
      <c r="A35" s="459" t="s">
        <v>1291</v>
      </c>
      <c r="B35" s="449"/>
      <c r="C35" s="450"/>
    </row>
    <row r="36" ht="12.75"/>
    <row r="37" spans="1:3" ht="12.75">
      <c r="A37" s="457" t="s">
        <v>1222</v>
      </c>
      <c r="B37" s="439"/>
      <c r="C37" s="440"/>
    </row>
    <row r="38" spans="1:3" ht="12.75">
      <c r="A38" s="441" t="s">
        <v>1220</v>
      </c>
      <c r="B38" s="472">
        <v>1</v>
      </c>
      <c r="C38" s="445"/>
    </row>
    <row r="39" spans="1:3" ht="12.75">
      <c r="A39" s="441" t="s">
        <v>1223</v>
      </c>
      <c r="B39" s="472">
        <v>3</v>
      </c>
      <c r="C39" s="445"/>
    </row>
    <row r="40" spans="1:7" ht="12.75">
      <c r="A40" s="458" t="s">
        <v>1227</v>
      </c>
      <c r="B40" s="442"/>
      <c r="C40" s="445"/>
      <c r="D40" s="442"/>
      <c r="E40" s="442"/>
      <c r="F40" s="442"/>
      <c r="G40" s="442"/>
    </row>
    <row r="41" spans="1:7" ht="12.75">
      <c r="A41" s="459" t="s">
        <v>1249</v>
      </c>
      <c r="B41" s="449"/>
      <c r="C41" s="450"/>
      <c r="D41" s="442"/>
      <c r="E41" s="442"/>
      <c r="F41" s="442"/>
      <c r="G41" s="442"/>
    </row>
    <row r="42" spans="4:7" ht="12.75">
      <c r="D42" s="442"/>
      <c r="E42" s="442"/>
      <c r="F42" s="442"/>
      <c r="G42" s="442"/>
    </row>
    <row r="43" spans="1:7" ht="12.75">
      <c r="A43" s="438"/>
      <c r="B43" s="463" t="s">
        <v>1225</v>
      </c>
      <c r="C43" s="480">
        <v>1</v>
      </c>
      <c r="D43" s="442"/>
      <c r="E43" s="442"/>
      <c r="F43" s="442"/>
      <c r="G43" s="442"/>
    </row>
    <row r="44" spans="1:7" ht="12.75">
      <c r="A44" s="459" t="s">
        <v>1228</v>
      </c>
      <c r="B44" s="449"/>
      <c r="C44" s="450"/>
      <c r="D44" s="442"/>
      <c r="E44" s="442"/>
      <c r="F44" s="442"/>
      <c r="G44" s="442"/>
    </row>
    <row r="45" spans="4:6" ht="12.75">
      <c r="D45" s="442"/>
      <c r="E45" s="442"/>
      <c r="F45" s="442"/>
    </row>
    <row r="46" spans="1:7" ht="12.75">
      <c r="A46" s="438"/>
      <c r="B46" s="463" t="s">
        <v>1224</v>
      </c>
      <c r="C46" s="480" t="s">
        <v>1370</v>
      </c>
      <c r="D46" s="442"/>
      <c r="E46" s="442"/>
      <c r="F46" s="442"/>
      <c r="G46" s="442"/>
    </row>
    <row r="47" spans="1:7" ht="12.75">
      <c r="A47" s="446"/>
      <c r="B47" s="442"/>
      <c r="C47" s="464"/>
      <c r="D47" s="442"/>
      <c r="E47" s="442"/>
      <c r="F47" s="442"/>
      <c r="G47" s="442"/>
    </row>
    <row r="48" spans="1:8" ht="12.75">
      <c r="A48" s="441" t="s">
        <v>1226</v>
      </c>
      <c r="B48" s="478" t="s">
        <v>1371</v>
      </c>
      <c r="C48" s="464"/>
      <c r="D48" s="442"/>
      <c r="E48" s="652" t="s">
        <v>1206</v>
      </c>
      <c r="F48" s="652"/>
      <c r="G48" s="652"/>
      <c r="H48" s="652"/>
    </row>
    <row r="49" spans="1:8" ht="12.75">
      <c r="A49" s="446"/>
      <c r="B49" s="442"/>
      <c r="C49" s="445"/>
      <c r="D49" s="442"/>
      <c r="E49" s="652"/>
      <c r="F49" s="652"/>
      <c r="G49" s="652"/>
      <c r="H49" s="652"/>
    </row>
    <row r="50" spans="1:7" ht="12.75">
      <c r="A50" s="448"/>
      <c r="B50" s="449"/>
      <c r="C50" s="450"/>
      <c r="D50" s="442"/>
      <c r="E50" s="442"/>
      <c r="F50" s="442"/>
      <c r="G50" s="442"/>
    </row>
    <row r="51" spans="2:7" ht="12.75">
      <c r="B51" s="442"/>
      <c r="C51" s="442"/>
      <c r="D51" s="442"/>
      <c r="E51" s="442"/>
      <c r="F51" s="442"/>
      <c r="G51" s="442"/>
    </row>
    <row r="52" spans="1:7" ht="14.25">
      <c r="A52" s="651" t="s">
        <v>1230</v>
      </c>
      <c r="B52" s="651"/>
      <c r="C52" s="651"/>
      <c r="D52" s="442"/>
      <c r="E52" s="442"/>
      <c r="F52" s="442"/>
      <c r="G52" s="442"/>
    </row>
    <row r="53" spans="1:7" ht="38.25">
      <c r="A53" s="629" t="s">
        <v>1345</v>
      </c>
      <c r="B53" s="630" t="s">
        <v>1372</v>
      </c>
      <c r="C53" s="462"/>
      <c r="D53" s="442"/>
      <c r="E53" s="442"/>
      <c r="F53" s="442"/>
      <c r="G53" s="442"/>
    </row>
    <row r="54" spans="1:7" ht="12.75">
      <c r="A54" s="441" t="s">
        <v>1231</v>
      </c>
      <c r="B54" s="613"/>
      <c r="C54" s="445"/>
      <c r="D54" s="442"/>
      <c r="E54" s="442"/>
      <c r="F54" s="442"/>
      <c r="G54" s="442"/>
    </row>
    <row r="55" spans="1:7" ht="12.75">
      <c r="A55" s="466" t="s">
        <v>1232</v>
      </c>
      <c r="B55" s="479" t="s">
        <v>1373</v>
      </c>
      <c r="C55" s="450"/>
      <c r="D55" s="442"/>
      <c r="E55" s="442"/>
      <c r="F55" s="442"/>
      <c r="G55" s="442"/>
    </row>
    <row r="56" spans="2:7" ht="12.75">
      <c r="B56" s="442"/>
      <c r="C56" s="442"/>
      <c r="D56" s="442"/>
      <c r="E56" s="442"/>
      <c r="F56" s="442"/>
      <c r="G56" s="442"/>
    </row>
    <row r="57" spans="1:7" ht="14.25">
      <c r="A57" s="651" t="s">
        <v>1233</v>
      </c>
      <c r="B57" s="651"/>
      <c r="C57" s="651"/>
      <c r="D57" s="442"/>
      <c r="E57" s="442"/>
      <c r="F57" s="442"/>
      <c r="G57" s="442"/>
    </row>
    <row r="58" spans="1:7" ht="12.75">
      <c r="A58" s="465" t="s">
        <v>1234</v>
      </c>
      <c r="B58" s="477" t="s">
        <v>1359</v>
      </c>
      <c r="C58" s="462"/>
      <c r="D58" s="442"/>
      <c r="E58" s="442"/>
      <c r="F58" s="442"/>
      <c r="G58" s="442"/>
    </row>
    <row r="59" spans="1:7" ht="12.75">
      <c r="A59" s="446"/>
      <c r="B59" s="478" t="s">
        <v>1360</v>
      </c>
      <c r="C59" s="445"/>
      <c r="D59" s="442"/>
      <c r="E59" s="442"/>
      <c r="F59" s="442"/>
      <c r="G59" s="442"/>
    </row>
    <row r="60" spans="1:7" ht="12.75">
      <c r="A60" s="441" t="s">
        <v>1235</v>
      </c>
      <c r="B60" s="472" t="s">
        <v>1361</v>
      </c>
      <c r="C60" s="445"/>
      <c r="D60" s="442"/>
      <c r="E60" s="442"/>
      <c r="F60" s="442"/>
      <c r="G60" s="442"/>
    </row>
    <row r="61" spans="1:7" ht="12.75">
      <c r="A61" s="446"/>
      <c r="B61" s="478" t="s">
        <v>1362</v>
      </c>
      <c r="C61" s="445"/>
      <c r="D61" s="442"/>
      <c r="E61" s="442"/>
      <c r="F61" s="442"/>
      <c r="G61" s="442"/>
    </row>
    <row r="62" spans="1:7" ht="12.75">
      <c r="A62" s="441" t="s">
        <v>1236</v>
      </c>
      <c r="B62" s="472" t="s">
        <v>1363</v>
      </c>
      <c r="C62" s="445"/>
      <c r="D62" s="442"/>
      <c r="E62" s="442"/>
      <c r="F62" s="442"/>
      <c r="G62" s="442"/>
    </row>
    <row r="63" spans="1:7" ht="12.75">
      <c r="A63" s="466" t="s">
        <v>1237</v>
      </c>
      <c r="B63" s="481" t="s">
        <v>1364</v>
      </c>
      <c r="C63" s="450"/>
      <c r="D63" s="442"/>
      <c r="E63" s="442"/>
      <c r="F63" s="442"/>
      <c r="G63" s="442"/>
    </row>
    <row r="64" spans="2:7" ht="12.75">
      <c r="B64" s="442"/>
      <c r="C64" s="442"/>
      <c r="D64" s="442"/>
      <c r="E64" s="442"/>
      <c r="F64" s="442"/>
      <c r="G64" s="442"/>
    </row>
  </sheetData>
  <mergeCells count="10">
    <mergeCell ref="A52:C52"/>
    <mergeCell ref="A57:C57"/>
    <mergeCell ref="E16:H16"/>
    <mergeCell ref="E48:H49"/>
    <mergeCell ref="E33:H33"/>
    <mergeCell ref="E17:H17"/>
    <mergeCell ref="A1:H1"/>
    <mergeCell ref="A16:C16"/>
    <mergeCell ref="A23:C23"/>
    <mergeCell ref="A30:C30"/>
  </mergeCells>
  <conditionalFormatting sqref="B17:B21 B55 B48 C46 C43 B38:B39 B32:B33 B24:B28 F7 B53 F5 C12:D13 F12:F13 H12 B9 B5:B7 E9 G9 B58:B63">
    <cfRule type="cellIs" priority="1" dxfId="0" operator="greaterThan" stopIfTrue="1">
      <formula>0</formula>
    </cfRule>
  </conditionalFormatting>
  <printOptions horizontalCentered="1"/>
  <pageMargins left="0.3937007874015748" right="0.3937007874015748" top="0.7086614173228347" bottom="0.4330708661417323" header="0.35433070866141736" footer="0.2362204724409449"/>
  <pageSetup fitToHeight="1" fitToWidth="1" horizontalDpi="600" verticalDpi="600" orientation="portrait" paperSize="9" scale="98" r:id="rId2"/>
  <headerFooter alignWithMargins="0">
    <oddHeader>&amp;L&amp;"Times New Roman,Normal"&amp;8Agence de l'Eau RM et C&amp;R&amp;"Times New Roman,Normal"&amp;8Réseau de Contrôle Opérationnel</oddHeader>
    <oddFooter>&amp;L&amp;"Times New Roman,Normal"&amp;8GAY Environnement&amp;R&amp;"Times New Roman,Normal"&amp;8Année 2010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K56"/>
  <sheetViews>
    <sheetView workbookViewId="0" topLeftCell="A34">
      <selection activeCell="D57" sqref="D57"/>
    </sheetView>
  </sheetViews>
  <sheetFormatPr defaultColWidth="11.421875" defaultRowHeight="12.75"/>
  <sheetData>
    <row r="1" spans="1:11" ht="14.25">
      <c r="A1">
        <v>1</v>
      </c>
      <c r="B1" s="234" t="s">
        <v>1347</v>
      </c>
      <c r="C1" s="234" t="s">
        <v>1351</v>
      </c>
      <c r="D1" s="236">
        <v>939532</v>
      </c>
      <c r="E1" s="236">
        <v>1972062</v>
      </c>
      <c r="F1" s="236">
        <v>939255</v>
      </c>
      <c r="G1" s="236">
        <v>1972160</v>
      </c>
      <c r="H1" s="236">
        <v>16</v>
      </c>
      <c r="I1" s="236">
        <v>367</v>
      </c>
      <c r="J1" s="262">
        <v>40239</v>
      </c>
      <c r="K1" s="236">
        <v>18.3</v>
      </c>
    </row>
    <row r="2" spans="1:7" ht="14.25">
      <c r="A2">
        <v>2</v>
      </c>
      <c r="B2" s="234" t="s">
        <v>1347</v>
      </c>
      <c r="C2" s="234" t="s">
        <v>1351</v>
      </c>
      <c r="D2" s="262">
        <v>40239</v>
      </c>
      <c r="E2" s="472">
        <v>3</v>
      </c>
      <c r="F2" s="472">
        <v>3</v>
      </c>
      <c r="G2" s="480">
        <v>1</v>
      </c>
    </row>
    <row r="3" spans="1:9" ht="14.25">
      <c r="A3">
        <v>6</v>
      </c>
      <c r="B3" s="234" t="s">
        <v>1347</v>
      </c>
      <c r="C3" s="262">
        <v>40239</v>
      </c>
      <c r="D3">
        <v>1</v>
      </c>
      <c r="E3" s="286" t="s">
        <v>964</v>
      </c>
      <c r="F3" s="286" t="s">
        <v>965</v>
      </c>
      <c r="G3">
        <v>1</v>
      </c>
      <c r="H3" s="600">
        <v>35</v>
      </c>
      <c r="I3" s="614" t="s">
        <v>1293</v>
      </c>
    </row>
    <row r="4" spans="1:9" ht="14.25">
      <c r="A4">
        <v>6</v>
      </c>
      <c r="B4" s="234" t="s">
        <v>1347</v>
      </c>
      <c r="C4" s="262">
        <v>40239</v>
      </c>
      <c r="D4">
        <v>2</v>
      </c>
      <c r="E4" s="287" t="s">
        <v>991</v>
      </c>
      <c r="F4" s="287" t="s">
        <v>965</v>
      </c>
      <c r="G4">
        <v>1</v>
      </c>
      <c r="H4" s="600">
        <v>20</v>
      </c>
      <c r="I4" s="614" t="s">
        <v>1385</v>
      </c>
    </row>
    <row r="5" spans="1:9" ht="14.25">
      <c r="A5">
        <v>6</v>
      </c>
      <c r="B5" s="234" t="s">
        <v>1347</v>
      </c>
      <c r="C5" s="262">
        <v>40239</v>
      </c>
      <c r="D5">
        <v>3</v>
      </c>
      <c r="E5" s="287" t="s">
        <v>995</v>
      </c>
      <c r="F5" s="287" t="s">
        <v>947</v>
      </c>
      <c r="G5">
        <v>1</v>
      </c>
      <c r="H5" s="600">
        <v>10</v>
      </c>
      <c r="I5" s="614" t="s">
        <v>1386</v>
      </c>
    </row>
    <row r="6" spans="1:9" ht="14.25">
      <c r="A6">
        <v>6</v>
      </c>
      <c r="B6" s="234" t="s">
        <v>1347</v>
      </c>
      <c r="C6" s="262">
        <v>40239</v>
      </c>
      <c r="D6">
        <v>4</v>
      </c>
      <c r="E6" s="287" t="s">
        <v>999</v>
      </c>
      <c r="F6" s="287" t="s">
        <v>947</v>
      </c>
      <c r="G6">
        <v>1</v>
      </c>
      <c r="H6" s="600">
        <v>10</v>
      </c>
      <c r="I6" s="614" t="s">
        <v>1387</v>
      </c>
    </row>
    <row r="7" spans="1:9" ht="14.25">
      <c r="A7">
        <v>6</v>
      </c>
      <c r="B7" s="234" t="s">
        <v>1347</v>
      </c>
      <c r="C7" s="262">
        <v>40239</v>
      </c>
      <c r="D7">
        <v>5</v>
      </c>
      <c r="E7" s="287" t="s">
        <v>970</v>
      </c>
      <c r="F7" s="287" t="s">
        <v>953</v>
      </c>
      <c r="G7">
        <v>2</v>
      </c>
      <c r="H7" s="600">
        <v>15</v>
      </c>
      <c r="I7" s="614" t="s">
        <v>525</v>
      </c>
    </row>
    <row r="8" spans="1:9" ht="14.25">
      <c r="A8">
        <v>6</v>
      </c>
      <c r="B8" s="234" t="s">
        <v>1347</v>
      </c>
      <c r="C8" s="262">
        <v>40239</v>
      </c>
      <c r="D8">
        <v>6</v>
      </c>
      <c r="E8" s="287" t="s">
        <v>976</v>
      </c>
      <c r="F8" s="287" t="s">
        <v>953</v>
      </c>
      <c r="G8">
        <v>2</v>
      </c>
      <c r="H8" s="600">
        <v>25</v>
      </c>
      <c r="I8" s="614" t="s">
        <v>525</v>
      </c>
    </row>
    <row r="9" spans="1:9" ht="14.25">
      <c r="A9">
        <v>6</v>
      </c>
      <c r="B9" s="234" t="s">
        <v>1347</v>
      </c>
      <c r="C9" s="262">
        <v>40239</v>
      </c>
      <c r="D9">
        <v>7</v>
      </c>
      <c r="E9" s="287" t="s">
        <v>970</v>
      </c>
      <c r="F9" s="287" t="s">
        <v>947</v>
      </c>
      <c r="G9">
        <v>2</v>
      </c>
      <c r="H9" s="600">
        <v>15</v>
      </c>
      <c r="I9" s="614" t="s">
        <v>525</v>
      </c>
    </row>
    <row r="10" spans="1:9" ht="14.25">
      <c r="A10">
        <v>6</v>
      </c>
      <c r="B10" s="234" t="s">
        <v>1347</v>
      </c>
      <c r="C10" s="262">
        <v>40239</v>
      </c>
      <c r="D10">
        <v>8</v>
      </c>
      <c r="E10" s="287" t="s">
        <v>970</v>
      </c>
      <c r="F10" s="287" t="s">
        <v>965</v>
      </c>
      <c r="G10">
        <v>2</v>
      </c>
      <c r="H10" s="600">
        <v>35</v>
      </c>
      <c r="I10" s="614" t="s">
        <v>523</v>
      </c>
    </row>
    <row r="11" spans="1:9" ht="14.25">
      <c r="A11">
        <v>6</v>
      </c>
      <c r="B11" s="234" t="s">
        <v>1347</v>
      </c>
      <c r="C11" s="262">
        <v>40239</v>
      </c>
      <c r="D11">
        <v>9</v>
      </c>
      <c r="E11" s="287" t="s">
        <v>970</v>
      </c>
      <c r="F11" s="287" t="s">
        <v>953</v>
      </c>
      <c r="G11">
        <v>3</v>
      </c>
      <c r="H11" s="600">
        <v>30</v>
      </c>
      <c r="I11" s="614" t="s">
        <v>1386</v>
      </c>
    </row>
    <row r="12" spans="1:9" ht="14.25">
      <c r="A12">
        <v>6</v>
      </c>
      <c r="B12" s="234" t="s">
        <v>1347</v>
      </c>
      <c r="C12" s="262">
        <v>40239</v>
      </c>
      <c r="D12">
        <v>10</v>
      </c>
      <c r="E12" s="287" t="s">
        <v>970</v>
      </c>
      <c r="F12" s="287" t="s">
        <v>947</v>
      </c>
      <c r="G12">
        <v>3</v>
      </c>
      <c r="H12" s="600">
        <v>20</v>
      </c>
      <c r="I12" s="614" t="s">
        <v>1386</v>
      </c>
    </row>
    <row r="13" spans="1:9" ht="14.25">
      <c r="A13">
        <v>6</v>
      </c>
      <c r="B13" s="234" t="s">
        <v>1347</v>
      </c>
      <c r="C13" s="262">
        <v>40239</v>
      </c>
      <c r="D13">
        <v>11</v>
      </c>
      <c r="E13" s="287" t="s">
        <v>970</v>
      </c>
      <c r="F13" s="287" t="s">
        <v>965</v>
      </c>
      <c r="G13">
        <v>3</v>
      </c>
      <c r="H13" s="600">
        <v>40</v>
      </c>
      <c r="I13" s="614" t="s">
        <v>1386</v>
      </c>
    </row>
    <row r="14" spans="1:9" ht="14.25">
      <c r="A14">
        <v>6</v>
      </c>
      <c r="B14" s="234" t="s">
        <v>1347</v>
      </c>
      <c r="C14" s="262">
        <v>40239</v>
      </c>
      <c r="D14">
        <v>12</v>
      </c>
      <c r="E14" s="287" t="s">
        <v>976</v>
      </c>
      <c r="F14" s="287" t="s">
        <v>947</v>
      </c>
      <c r="G14">
        <v>3</v>
      </c>
      <c r="H14" s="600">
        <v>15</v>
      </c>
      <c r="I14" s="614" t="s">
        <v>525</v>
      </c>
    </row>
    <row r="15" spans="1:5" ht="14.25">
      <c r="A15">
        <v>7</v>
      </c>
      <c r="B15" s="234" t="s">
        <v>1347</v>
      </c>
      <c r="C15" s="262">
        <v>40239</v>
      </c>
      <c r="D15" s="435" t="s">
        <v>964</v>
      </c>
      <c r="E15" s="635">
        <v>1</v>
      </c>
    </row>
    <row r="16" spans="1:5" ht="14.25">
      <c r="A16">
        <v>7</v>
      </c>
      <c r="B16" s="234" t="s">
        <v>1347</v>
      </c>
      <c r="C16" s="262">
        <v>40239</v>
      </c>
      <c r="D16" s="435" t="s">
        <v>970</v>
      </c>
      <c r="E16" s="635">
        <v>70</v>
      </c>
    </row>
    <row r="17" spans="1:5" ht="14.25">
      <c r="A17">
        <v>7</v>
      </c>
      <c r="B17" s="234" t="s">
        <v>1347</v>
      </c>
      <c r="C17" s="262">
        <v>40239</v>
      </c>
      <c r="D17" s="435" t="s">
        <v>976</v>
      </c>
      <c r="E17" s="635">
        <v>21</v>
      </c>
    </row>
    <row r="18" spans="1:5" ht="14.25">
      <c r="A18">
        <v>7</v>
      </c>
      <c r="B18" s="234" t="s">
        <v>1347</v>
      </c>
      <c r="C18" s="262">
        <v>40239</v>
      </c>
      <c r="D18" s="435" t="s">
        <v>991</v>
      </c>
      <c r="E18" s="635">
        <v>1</v>
      </c>
    </row>
    <row r="19" spans="1:5" ht="14.25">
      <c r="A19">
        <v>7</v>
      </c>
      <c r="B19" s="234" t="s">
        <v>1347</v>
      </c>
      <c r="C19" s="262">
        <v>40239</v>
      </c>
      <c r="D19" s="435" t="s">
        <v>995</v>
      </c>
      <c r="E19" s="635">
        <v>3</v>
      </c>
    </row>
    <row r="20" spans="1:5" ht="14.25">
      <c r="A20">
        <v>7</v>
      </c>
      <c r="B20" s="234" t="s">
        <v>1347</v>
      </c>
      <c r="C20" s="262">
        <v>40239</v>
      </c>
      <c r="D20" s="435" t="s">
        <v>999</v>
      </c>
      <c r="E20" s="638">
        <v>4</v>
      </c>
    </row>
    <row r="21" spans="1:6" ht="14.25">
      <c r="A21">
        <v>5</v>
      </c>
      <c r="B21" s="234" t="s">
        <v>1347</v>
      </c>
      <c r="C21" s="262">
        <v>40239</v>
      </c>
      <c r="D21">
        <v>1</v>
      </c>
      <c r="E21" t="s">
        <v>518</v>
      </c>
      <c r="F21">
        <v>7</v>
      </c>
    </row>
    <row r="22" spans="1:6" ht="14.25">
      <c r="A22">
        <v>5</v>
      </c>
      <c r="B22" s="234" t="s">
        <v>1347</v>
      </c>
      <c r="C22" s="262">
        <v>40239</v>
      </c>
      <c r="D22">
        <v>1</v>
      </c>
      <c r="E22" t="s">
        <v>533</v>
      </c>
      <c r="F22">
        <v>124</v>
      </c>
    </row>
    <row r="23" spans="1:6" ht="14.25">
      <c r="A23">
        <v>5</v>
      </c>
      <c r="B23" s="234" t="s">
        <v>1347</v>
      </c>
      <c r="C23" s="262">
        <v>40239</v>
      </c>
      <c r="D23">
        <v>1</v>
      </c>
      <c r="E23" t="s">
        <v>1294</v>
      </c>
      <c r="F23">
        <v>5</v>
      </c>
    </row>
    <row r="24" spans="1:6" ht="14.25">
      <c r="A24">
        <v>5</v>
      </c>
      <c r="B24" s="234" t="s">
        <v>1347</v>
      </c>
      <c r="C24" s="262">
        <v>40239</v>
      </c>
      <c r="D24">
        <v>1</v>
      </c>
      <c r="E24" t="s">
        <v>606</v>
      </c>
      <c r="F24">
        <v>9</v>
      </c>
    </row>
    <row r="25" spans="1:6" ht="14.25">
      <c r="A25">
        <v>5</v>
      </c>
      <c r="B25" s="234" t="s">
        <v>1347</v>
      </c>
      <c r="C25" s="262">
        <v>40239</v>
      </c>
      <c r="D25">
        <v>1</v>
      </c>
      <c r="E25" t="s">
        <v>611</v>
      </c>
      <c r="F25">
        <v>862</v>
      </c>
    </row>
    <row r="26" spans="1:6" ht="14.25">
      <c r="A26">
        <v>5</v>
      </c>
      <c r="B26" s="234" t="s">
        <v>1347</v>
      </c>
      <c r="C26" s="262">
        <v>40239</v>
      </c>
      <c r="D26">
        <v>1</v>
      </c>
      <c r="E26" t="s">
        <v>615</v>
      </c>
      <c r="F26">
        <v>7</v>
      </c>
    </row>
    <row r="27" spans="1:6" ht="14.25">
      <c r="A27">
        <v>5</v>
      </c>
      <c r="B27" s="234" t="s">
        <v>1347</v>
      </c>
      <c r="C27" s="262">
        <v>40239</v>
      </c>
      <c r="D27">
        <v>1</v>
      </c>
      <c r="E27" t="s">
        <v>645</v>
      </c>
      <c r="F27">
        <v>1</v>
      </c>
    </row>
    <row r="28" spans="1:6" ht="14.25">
      <c r="A28">
        <v>5</v>
      </c>
      <c r="B28" s="234" t="s">
        <v>1347</v>
      </c>
      <c r="C28" s="262">
        <v>40239</v>
      </c>
      <c r="D28">
        <v>1</v>
      </c>
      <c r="E28" t="s">
        <v>646</v>
      </c>
      <c r="F28">
        <v>1</v>
      </c>
    </row>
    <row r="29" spans="1:6" ht="14.25">
      <c r="A29">
        <v>5</v>
      </c>
      <c r="B29" s="234" t="s">
        <v>1347</v>
      </c>
      <c r="C29" s="262">
        <v>40239</v>
      </c>
      <c r="D29">
        <v>1</v>
      </c>
      <c r="E29" t="s">
        <v>655</v>
      </c>
      <c r="F29">
        <v>44</v>
      </c>
    </row>
    <row r="30" spans="1:6" ht="14.25">
      <c r="A30">
        <v>5</v>
      </c>
      <c r="B30" s="234" t="s">
        <v>1347</v>
      </c>
      <c r="C30" s="262">
        <v>40239</v>
      </c>
      <c r="D30">
        <v>1</v>
      </c>
      <c r="E30" t="s">
        <v>678</v>
      </c>
      <c r="F30">
        <v>95</v>
      </c>
    </row>
    <row r="31" spans="1:6" ht="14.25">
      <c r="A31">
        <v>5</v>
      </c>
      <c r="B31" s="234" t="s">
        <v>1347</v>
      </c>
      <c r="C31" s="262">
        <v>40239</v>
      </c>
      <c r="D31">
        <v>1</v>
      </c>
      <c r="E31" t="s">
        <v>686</v>
      </c>
      <c r="F31">
        <v>1</v>
      </c>
    </row>
    <row r="32" spans="1:6" ht="14.25">
      <c r="A32">
        <v>5</v>
      </c>
      <c r="B32" s="234" t="s">
        <v>1347</v>
      </c>
      <c r="C32" s="262">
        <v>40239</v>
      </c>
      <c r="D32">
        <v>1</v>
      </c>
      <c r="E32" t="s">
        <v>689</v>
      </c>
      <c r="F32">
        <v>2</v>
      </c>
    </row>
    <row r="33" spans="1:6" ht="14.25">
      <c r="A33">
        <v>5</v>
      </c>
      <c r="B33" s="234" t="s">
        <v>1347</v>
      </c>
      <c r="C33" s="262">
        <v>40239</v>
      </c>
      <c r="D33">
        <v>2</v>
      </c>
      <c r="E33" t="s">
        <v>511</v>
      </c>
      <c r="F33">
        <v>1</v>
      </c>
    </row>
    <row r="34" spans="1:6" ht="14.25">
      <c r="A34">
        <v>5</v>
      </c>
      <c r="B34" s="234" t="s">
        <v>1347</v>
      </c>
      <c r="C34" s="262">
        <v>40239</v>
      </c>
      <c r="D34">
        <v>2</v>
      </c>
      <c r="E34" t="s">
        <v>533</v>
      </c>
      <c r="F34">
        <v>78</v>
      </c>
    </row>
    <row r="35" spans="1:6" ht="14.25">
      <c r="A35">
        <v>5</v>
      </c>
      <c r="B35" s="234" t="s">
        <v>1347</v>
      </c>
      <c r="C35" s="262">
        <v>40239</v>
      </c>
      <c r="D35">
        <v>2</v>
      </c>
      <c r="E35" t="s">
        <v>606</v>
      </c>
      <c r="F35">
        <v>12</v>
      </c>
    </row>
    <row r="36" spans="1:6" ht="14.25">
      <c r="A36">
        <v>5</v>
      </c>
      <c r="B36" s="234" t="s">
        <v>1347</v>
      </c>
      <c r="C36" s="262">
        <v>40239</v>
      </c>
      <c r="D36">
        <v>2</v>
      </c>
      <c r="E36" t="s">
        <v>611</v>
      </c>
      <c r="F36">
        <v>1098</v>
      </c>
    </row>
    <row r="37" spans="1:6" ht="14.25">
      <c r="A37">
        <v>5</v>
      </c>
      <c r="B37" s="234" t="s">
        <v>1347</v>
      </c>
      <c r="C37" s="262">
        <v>40239</v>
      </c>
      <c r="D37">
        <v>2</v>
      </c>
      <c r="E37" t="s">
        <v>615</v>
      </c>
      <c r="F37">
        <v>5</v>
      </c>
    </row>
    <row r="38" spans="1:6" ht="14.25">
      <c r="A38">
        <v>5</v>
      </c>
      <c r="B38" s="234" t="s">
        <v>1347</v>
      </c>
      <c r="C38" s="262">
        <v>40239</v>
      </c>
      <c r="D38">
        <v>2</v>
      </c>
      <c r="E38" t="s">
        <v>655</v>
      </c>
      <c r="F38">
        <v>78</v>
      </c>
    </row>
    <row r="39" spans="1:6" ht="14.25">
      <c r="A39">
        <v>5</v>
      </c>
      <c r="B39" s="234" t="s">
        <v>1347</v>
      </c>
      <c r="C39" s="262">
        <v>40239</v>
      </c>
      <c r="D39">
        <v>2</v>
      </c>
      <c r="E39" t="s">
        <v>678</v>
      </c>
      <c r="F39">
        <v>92</v>
      </c>
    </row>
    <row r="40" spans="1:6" ht="14.25">
      <c r="A40">
        <v>5</v>
      </c>
      <c r="B40" s="234" t="s">
        <v>1347</v>
      </c>
      <c r="C40" s="262">
        <v>40239</v>
      </c>
      <c r="D40">
        <v>2</v>
      </c>
      <c r="E40" t="s">
        <v>689</v>
      </c>
      <c r="F40">
        <v>4</v>
      </c>
    </row>
    <row r="41" spans="1:6" ht="14.25">
      <c r="A41">
        <v>5</v>
      </c>
      <c r="B41" s="234" t="s">
        <v>1347</v>
      </c>
      <c r="C41" s="262">
        <v>40239</v>
      </c>
      <c r="D41">
        <v>2</v>
      </c>
      <c r="E41" t="s">
        <v>694</v>
      </c>
      <c r="F41">
        <v>1</v>
      </c>
    </row>
    <row r="42" spans="1:6" ht="14.25">
      <c r="A42">
        <v>5</v>
      </c>
      <c r="B42" s="234" t="s">
        <v>1347</v>
      </c>
      <c r="C42" s="262">
        <v>40239</v>
      </c>
      <c r="D42">
        <v>3</v>
      </c>
      <c r="E42" t="s">
        <v>518</v>
      </c>
      <c r="F42">
        <v>1</v>
      </c>
    </row>
    <row r="43" spans="1:6" ht="14.25">
      <c r="A43">
        <v>5</v>
      </c>
      <c r="B43" s="234" t="s">
        <v>1347</v>
      </c>
      <c r="C43" s="262">
        <v>40239</v>
      </c>
      <c r="D43">
        <v>3</v>
      </c>
      <c r="E43" t="s">
        <v>533</v>
      </c>
      <c r="F43">
        <v>42</v>
      </c>
    </row>
    <row r="44" spans="1:6" ht="14.25">
      <c r="A44">
        <v>5</v>
      </c>
      <c r="B44" s="234" t="s">
        <v>1347</v>
      </c>
      <c r="C44" s="262">
        <v>40239</v>
      </c>
      <c r="D44">
        <v>3</v>
      </c>
      <c r="E44" t="s">
        <v>606</v>
      </c>
      <c r="F44">
        <v>14</v>
      </c>
    </row>
    <row r="45" spans="1:6" ht="14.25">
      <c r="A45">
        <v>5</v>
      </c>
      <c r="B45" s="234" t="s">
        <v>1347</v>
      </c>
      <c r="C45" s="262">
        <v>40239</v>
      </c>
      <c r="D45">
        <v>3</v>
      </c>
      <c r="E45" t="s">
        <v>611</v>
      </c>
      <c r="F45">
        <v>395</v>
      </c>
    </row>
    <row r="46" spans="1:6" ht="14.25">
      <c r="A46">
        <v>5</v>
      </c>
      <c r="B46" s="234" t="s">
        <v>1347</v>
      </c>
      <c r="C46" s="262">
        <v>40239</v>
      </c>
      <c r="D46">
        <v>3</v>
      </c>
      <c r="E46" t="s">
        <v>615</v>
      </c>
      <c r="F46">
        <v>2</v>
      </c>
    </row>
    <row r="47" spans="1:6" ht="14.25">
      <c r="A47">
        <v>5</v>
      </c>
      <c r="B47" s="234" t="s">
        <v>1347</v>
      </c>
      <c r="C47" s="262">
        <v>40239</v>
      </c>
      <c r="D47">
        <v>3</v>
      </c>
      <c r="E47" t="s">
        <v>644</v>
      </c>
      <c r="F47">
        <v>1</v>
      </c>
    </row>
    <row r="48" spans="1:6" ht="14.25">
      <c r="A48">
        <v>5</v>
      </c>
      <c r="B48" s="234" t="s">
        <v>1347</v>
      </c>
      <c r="C48" s="262">
        <v>40239</v>
      </c>
      <c r="D48">
        <v>3</v>
      </c>
      <c r="E48" t="s">
        <v>655</v>
      </c>
      <c r="F48">
        <v>144</v>
      </c>
    </row>
    <row r="49" spans="1:6" ht="14.25">
      <c r="A49">
        <v>5</v>
      </c>
      <c r="B49" s="234" t="s">
        <v>1347</v>
      </c>
      <c r="C49" s="262">
        <v>40239</v>
      </c>
      <c r="D49">
        <v>3</v>
      </c>
      <c r="E49" t="s">
        <v>678</v>
      </c>
      <c r="F49">
        <v>90</v>
      </c>
    </row>
    <row r="50" spans="1:6" ht="14.25">
      <c r="A50">
        <v>5</v>
      </c>
      <c r="B50" s="234" t="s">
        <v>1347</v>
      </c>
      <c r="C50" s="262">
        <v>40239</v>
      </c>
      <c r="D50">
        <v>3</v>
      </c>
      <c r="E50" t="s">
        <v>687</v>
      </c>
      <c r="F50">
        <v>1</v>
      </c>
    </row>
    <row r="51" spans="1:6" ht="14.25">
      <c r="A51">
        <v>5</v>
      </c>
      <c r="B51" s="234" t="s">
        <v>1347</v>
      </c>
      <c r="C51" s="262">
        <v>40239</v>
      </c>
      <c r="D51">
        <v>3</v>
      </c>
      <c r="E51" t="s">
        <v>689</v>
      </c>
      <c r="F51">
        <v>4</v>
      </c>
    </row>
    <row r="52" spans="1:6" ht="14.25">
      <c r="A52">
        <v>5</v>
      </c>
      <c r="B52" s="234" t="s">
        <v>1347</v>
      </c>
      <c r="C52" s="262">
        <v>40239</v>
      </c>
      <c r="D52">
        <v>3</v>
      </c>
      <c r="E52" t="s">
        <v>690</v>
      </c>
      <c r="F52">
        <v>1</v>
      </c>
    </row>
    <row r="53" spans="1:6" ht="14.25">
      <c r="A53">
        <v>5</v>
      </c>
      <c r="B53" s="234" t="s">
        <v>1347</v>
      </c>
      <c r="C53" s="262">
        <v>40239</v>
      </c>
      <c r="D53">
        <v>3</v>
      </c>
      <c r="E53" t="s">
        <v>694</v>
      </c>
      <c r="F53">
        <v>1</v>
      </c>
    </row>
    <row r="54" spans="1:6" ht="14.25">
      <c r="A54">
        <v>5</v>
      </c>
      <c r="B54" s="234" t="s">
        <v>1347</v>
      </c>
      <c r="C54" s="262">
        <v>40239</v>
      </c>
      <c r="D54">
        <v>3</v>
      </c>
      <c r="E54" t="s">
        <v>699</v>
      </c>
      <c r="F54">
        <v>1</v>
      </c>
    </row>
    <row r="55" spans="1:6" ht="14.25">
      <c r="A55">
        <v>5</v>
      </c>
      <c r="B55" s="234" t="s">
        <v>1347</v>
      </c>
      <c r="C55" s="262">
        <v>40239</v>
      </c>
      <c r="D55">
        <v>3</v>
      </c>
      <c r="E55" t="s">
        <v>815</v>
      </c>
      <c r="F55">
        <v>1</v>
      </c>
    </row>
    <row r="56" spans="1:4" ht="14.25">
      <c r="A56">
        <v>8</v>
      </c>
      <c r="B56" s="234" t="s">
        <v>1347</v>
      </c>
      <c r="C56" s="262">
        <v>40239</v>
      </c>
      <c r="D56">
        <v>1</v>
      </c>
    </row>
  </sheetData>
  <conditionalFormatting sqref="E2:G2 H3:I14 E15:E20">
    <cfRule type="cellIs" priority="1" dxfId="0" operator="greaterThan" stopIfTrue="1">
      <formula>0</formula>
    </cfRule>
  </conditionalFormatting>
  <dataValidations count="3">
    <dataValidation type="date" allowBlank="1" showErrorMessage="1" errorTitle="Date du prélèvement (jj/mm/aaaa)" sqref="J1 D2 C3:C56">
      <formula1>36891</formula1>
      <formula2>71558</formula2>
    </dataValidation>
    <dataValidation type="list" allowBlank="1" showInputMessage="1" showErrorMessage="1" sqref="E3:E14">
      <formula1>$V$2:$V$13</formula1>
    </dataValidation>
    <dataValidation type="list" allowBlank="1" showErrorMessage="1" errorTitle="Codage SANDRE svp" sqref="F3:F14">
      <formula1>$W$2:$W$5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B4:K383"/>
  <sheetViews>
    <sheetView workbookViewId="0" topLeftCell="A366">
      <selection activeCell="H384" sqref="H384"/>
    </sheetView>
  </sheetViews>
  <sheetFormatPr defaultColWidth="11.421875" defaultRowHeight="12.75"/>
  <cols>
    <col min="1" max="1" width="22.421875" style="0" bestFit="1" customWidth="1"/>
    <col min="2" max="2" width="20.421875" style="0" bestFit="1" customWidth="1"/>
    <col min="4" max="4" width="11.0039062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</cols>
  <sheetData>
    <row r="4" spans="4:11" ht="12.75" customHeight="1">
      <c r="D4" s="491"/>
      <c r="E4" s="491"/>
      <c r="F4" s="492"/>
      <c r="G4" s="492"/>
      <c r="H4" s="492"/>
      <c r="I4" s="492"/>
      <c r="J4" s="492"/>
      <c r="K4" s="492"/>
    </row>
    <row r="5" ht="12.75" customHeight="1"/>
    <row r="8" spans="4:11" ht="12.75">
      <c r="D8" s="491" t="s">
        <v>1247</v>
      </c>
      <c r="E8" s="491"/>
      <c r="F8" s="491" t="s">
        <v>1246</v>
      </c>
      <c r="G8" s="492"/>
      <c r="H8" s="491" t="s">
        <v>1248</v>
      </c>
      <c r="I8" s="492"/>
      <c r="J8" s="491" t="s">
        <v>902</v>
      </c>
      <c r="K8" s="492"/>
    </row>
    <row r="9" spans="4:11" ht="12.75">
      <c r="D9" s="493"/>
      <c r="E9" s="494"/>
      <c r="F9" s="493"/>
      <c r="G9" s="494"/>
      <c r="H9" s="493"/>
      <c r="I9" s="494"/>
      <c r="J9" s="493"/>
      <c r="K9" s="494"/>
    </row>
    <row r="10" spans="2:10" ht="12.75">
      <c r="B10" t="s">
        <v>188</v>
      </c>
      <c r="C10" t="s">
        <v>507</v>
      </c>
      <c r="D10">
        <v>0</v>
      </c>
      <c r="F10">
        <v>0</v>
      </c>
      <c r="H10">
        <v>0</v>
      </c>
      <c r="J10">
        <v>0</v>
      </c>
    </row>
    <row r="11" spans="2:10" ht="12.75">
      <c r="B11" t="s">
        <v>189</v>
      </c>
      <c r="C11" t="s">
        <v>508</v>
      </c>
      <c r="D11">
        <v>0</v>
      </c>
      <c r="F11">
        <v>0</v>
      </c>
      <c r="H11">
        <v>0</v>
      </c>
      <c r="J11">
        <v>0</v>
      </c>
    </row>
    <row r="12" spans="2:10" ht="12.75">
      <c r="B12" t="s">
        <v>190</v>
      </c>
      <c r="C12" t="s">
        <v>509</v>
      </c>
      <c r="D12">
        <v>0</v>
      </c>
      <c r="F12">
        <v>0</v>
      </c>
      <c r="H12">
        <v>0</v>
      </c>
      <c r="J12">
        <v>0</v>
      </c>
    </row>
    <row r="13" spans="2:10" ht="12.75">
      <c r="B13" t="s">
        <v>446</v>
      </c>
      <c r="C13" t="s">
        <v>506</v>
      </c>
      <c r="D13">
        <v>0</v>
      </c>
      <c r="F13">
        <v>0</v>
      </c>
      <c r="H13">
        <v>0</v>
      </c>
      <c r="J13">
        <v>0</v>
      </c>
    </row>
    <row r="14" spans="2:10" ht="12.75">
      <c r="B14" t="s">
        <v>197</v>
      </c>
      <c r="C14" t="s">
        <v>511</v>
      </c>
      <c r="D14">
        <v>0</v>
      </c>
      <c r="F14">
        <v>1</v>
      </c>
      <c r="H14">
        <v>0</v>
      </c>
      <c r="J14">
        <v>1</v>
      </c>
    </row>
    <row r="15" spans="2:10" ht="12.75">
      <c r="B15" t="s">
        <v>198</v>
      </c>
      <c r="C15" t="s">
        <v>512</v>
      </c>
      <c r="D15">
        <v>0</v>
      </c>
      <c r="F15">
        <v>0</v>
      </c>
      <c r="H15">
        <v>0</v>
      </c>
      <c r="J15">
        <v>0</v>
      </c>
    </row>
    <row r="16" spans="2:10" ht="12.75">
      <c r="B16" t="s">
        <v>199</v>
      </c>
      <c r="C16" t="s">
        <v>513</v>
      </c>
      <c r="D16">
        <v>0</v>
      </c>
      <c r="F16">
        <v>0</v>
      </c>
      <c r="H16">
        <v>0</v>
      </c>
      <c r="J16">
        <v>0</v>
      </c>
    </row>
    <row r="17" spans="2:10" ht="12.75">
      <c r="B17" t="s">
        <v>200</v>
      </c>
      <c r="C17" t="s">
        <v>514</v>
      </c>
      <c r="D17">
        <v>0</v>
      </c>
      <c r="F17">
        <v>0</v>
      </c>
      <c r="H17">
        <v>0</v>
      </c>
      <c r="J17">
        <v>0</v>
      </c>
    </row>
    <row r="18" spans="2:10" ht="12.75">
      <c r="B18" t="s">
        <v>445</v>
      </c>
      <c r="C18" t="s">
        <v>510</v>
      </c>
      <c r="D18">
        <v>0</v>
      </c>
      <c r="F18">
        <v>0</v>
      </c>
      <c r="H18">
        <v>0</v>
      </c>
      <c r="J18">
        <v>0</v>
      </c>
    </row>
    <row r="19" spans="2:10" ht="12.75">
      <c r="B19" t="s">
        <v>201</v>
      </c>
      <c r="C19" t="s">
        <v>516</v>
      </c>
      <c r="D19">
        <v>0</v>
      </c>
      <c r="F19">
        <v>0</v>
      </c>
      <c r="H19">
        <v>0</v>
      </c>
      <c r="J19">
        <v>0</v>
      </c>
    </row>
    <row r="20" spans="2:10" ht="12.75">
      <c r="B20" t="s">
        <v>202</v>
      </c>
      <c r="C20" t="s">
        <v>517</v>
      </c>
      <c r="D20">
        <v>0</v>
      </c>
      <c r="F20">
        <v>0</v>
      </c>
      <c r="H20">
        <v>0</v>
      </c>
      <c r="J20">
        <v>0</v>
      </c>
    </row>
    <row r="21" spans="2:10" ht="12.75">
      <c r="B21" t="s">
        <v>203</v>
      </c>
      <c r="C21" t="s">
        <v>518</v>
      </c>
      <c r="D21">
        <v>7</v>
      </c>
      <c r="F21">
        <v>0</v>
      </c>
      <c r="H21">
        <v>1</v>
      </c>
      <c r="J21">
        <v>8</v>
      </c>
    </row>
    <row r="22" spans="2:10" ht="12.75">
      <c r="B22" t="s">
        <v>204</v>
      </c>
      <c r="C22" t="s">
        <v>519</v>
      </c>
      <c r="D22">
        <v>0</v>
      </c>
      <c r="F22">
        <v>0</v>
      </c>
      <c r="H22">
        <v>0</v>
      </c>
      <c r="J22">
        <v>0</v>
      </c>
    </row>
    <row r="23" spans="2:10" ht="12.75">
      <c r="B23" t="s">
        <v>205</v>
      </c>
      <c r="C23" t="s">
        <v>520</v>
      </c>
      <c r="D23">
        <v>0</v>
      </c>
      <c r="F23">
        <v>0</v>
      </c>
      <c r="H23">
        <v>0</v>
      </c>
      <c r="J23">
        <v>0</v>
      </c>
    </row>
    <row r="24" spans="2:10" ht="12.75">
      <c r="B24" t="s">
        <v>206</v>
      </c>
      <c r="C24" t="s">
        <v>521</v>
      </c>
      <c r="D24">
        <v>0</v>
      </c>
      <c r="F24">
        <v>0</v>
      </c>
      <c r="H24">
        <v>0</v>
      </c>
      <c r="J24">
        <v>0</v>
      </c>
    </row>
    <row r="25" spans="2:10" ht="12.75">
      <c r="B25" t="s">
        <v>207</v>
      </c>
      <c r="C25" t="s">
        <v>522</v>
      </c>
      <c r="D25">
        <v>0</v>
      </c>
      <c r="F25">
        <v>0</v>
      </c>
      <c r="H25">
        <v>0</v>
      </c>
      <c r="J25">
        <v>0</v>
      </c>
    </row>
    <row r="26" spans="2:10" ht="12.75">
      <c r="B26" t="s">
        <v>447</v>
      </c>
      <c r="C26" t="s">
        <v>515</v>
      </c>
      <c r="D26">
        <v>0</v>
      </c>
      <c r="F26">
        <v>0</v>
      </c>
      <c r="H26">
        <v>0</v>
      </c>
      <c r="J26">
        <v>0</v>
      </c>
    </row>
    <row r="27" spans="2:10" ht="12.75">
      <c r="B27" t="s">
        <v>208</v>
      </c>
      <c r="C27" t="s">
        <v>524</v>
      </c>
      <c r="D27">
        <v>0</v>
      </c>
      <c r="F27">
        <v>0</v>
      </c>
      <c r="H27">
        <v>0</v>
      </c>
      <c r="J27">
        <v>0</v>
      </c>
    </row>
    <row r="28" spans="2:10" ht="12.75">
      <c r="B28" t="s">
        <v>209</v>
      </c>
      <c r="C28" t="s">
        <v>525</v>
      </c>
      <c r="D28">
        <v>0</v>
      </c>
      <c r="F28">
        <v>0</v>
      </c>
      <c r="H28">
        <v>0</v>
      </c>
      <c r="J28">
        <v>0</v>
      </c>
    </row>
    <row r="29" spans="2:10" ht="12.75">
      <c r="B29" t="s">
        <v>210</v>
      </c>
      <c r="C29" t="s">
        <v>526</v>
      </c>
      <c r="D29">
        <v>0</v>
      </c>
      <c r="F29">
        <v>0</v>
      </c>
      <c r="H29">
        <v>0</v>
      </c>
      <c r="J29">
        <v>0</v>
      </c>
    </row>
    <row r="30" spans="2:10" ht="12.75">
      <c r="B30" t="s">
        <v>448</v>
      </c>
      <c r="C30" t="s">
        <v>523</v>
      </c>
      <c r="D30">
        <v>0</v>
      </c>
      <c r="F30">
        <v>0</v>
      </c>
      <c r="H30">
        <v>0</v>
      </c>
      <c r="J30">
        <v>0</v>
      </c>
    </row>
    <row r="31" spans="2:10" ht="12.75">
      <c r="B31" t="s">
        <v>185</v>
      </c>
      <c r="C31" t="s">
        <v>528</v>
      </c>
      <c r="D31">
        <v>0</v>
      </c>
      <c r="F31">
        <v>0</v>
      </c>
      <c r="H31">
        <v>0</v>
      </c>
      <c r="J31">
        <v>0</v>
      </c>
    </row>
    <row r="32" spans="2:10" ht="12.75">
      <c r="B32" t="s">
        <v>186</v>
      </c>
      <c r="C32" t="s">
        <v>529</v>
      </c>
      <c r="D32">
        <v>0</v>
      </c>
      <c r="F32">
        <v>0</v>
      </c>
      <c r="H32">
        <v>0</v>
      </c>
      <c r="J32">
        <v>0</v>
      </c>
    </row>
    <row r="33" spans="2:10" ht="12.75">
      <c r="B33" t="s">
        <v>187</v>
      </c>
      <c r="C33" t="s">
        <v>530</v>
      </c>
      <c r="D33">
        <v>0</v>
      </c>
      <c r="F33">
        <v>0</v>
      </c>
      <c r="H33">
        <v>0</v>
      </c>
      <c r="J33">
        <v>0</v>
      </c>
    </row>
    <row r="34" spans="2:10" ht="12.75">
      <c r="B34" t="s">
        <v>449</v>
      </c>
      <c r="C34" t="s">
        <v>527</v>
      </c>
      <c r="D34">
        <v>0</v>
      </c>
      <c r="F34">
        <v>0</v>
      </c>
      <c r="H34">
        <v>0</v>
      </c>
      <c r="J34">
        <v>0</v>
      </c>
    </row>
    <row r="35" spans="2:10" ht="12.75">
      <c r="B35" t="s">
        <v>191</v>
      </c>
      <c r="C35" t="s">
        <v>532</v>
      </c>
      <c r="D35">
        <v>0</v>
      </c>
      <c r="F35">
        <v>0</v>
      </c>
      <c r="H35">
        <v>0</v>
      </c>
      <c r="J35">
        <v>0</v>
      </c>
    </row>
    <row r="36" spans="2:10" ht="12.75">
      <c r="B36" t="s">
        <v>192</v>
      </c>
      <c r="C36" t="s">
        <v>533</v>
      </c>
      <c r="D36">
        <v>124</v>
      </c>
      <c r="F36">
        <v>78</v>
      </c>
      <c r="H36">
        <v>42</v>
      </c>
      <c r="J36">
        <v>244</v>
      </c>
    </row>
    <row r="37" spans="2:10" ht="12.75">
      <c r="B37" t="s">
        <v>193</v>
      </c>
      <c r="C37" t="s">
        <v>534</v>
      </c>
      <c r="D37">
        <v>0</v>
      </c>
      <c r="F37">
        <v>0</v>
      </c>
      <c r="H37">
        <v>0</v>
      </c>
      <c r="J37">
        <v>0</v>
      </c>
    </row>
    <row r="38" spans="2:10" ht="12.75">
      <c r="B38" t="s">
        <v>450</v>
      </c>
      <c r="C38" t="s">
        <v>531</v>
      </c>
      <c r="D38">
        <v>0</v>
      </c>
      <c r="F38">
        <v>0</v>
      </c>
      <c r="H38">
        <v>0</v>
      </c>
      <c r="J38">
        <v>0</v>
      </c>
    </row>
    <row r="39" spans="2:10" ht="12.75">
      <c r="B39" t="s">
        <v>194</v>
      </c>
      <c r="C39" t="s">
        <v>536</v>
      </c>
      <c r="D39">
        <v>0</v>
      </c>
      <c r="F39">
        <v>0</v>
      </c>
      <c r="H39">
        <v>0</v>
      </c>
      <c r="J39">
        <v>0</v>
      </c>
    </row>
    <row r="40" spans="2:10" ht="12.75">
      <c r="B40" t="s">
        <v>195</v>
      </c>
      <c r="C40" t="s">
        <v>537</v>
      </c>
      <c r="D40">
        <v>0</v>
      </c>
      <c r="F40">
        <v>0</v>
      </c>
      <c r="H40">
        <v>0</v>
      </c>
      <c r="J40">
        <v>0</v>
      </c>
    </row>
    <row r="41" spans="2:10" ht="12.75">
      <c r="B41" t="s">
        <v>897</v>
      </c>
      <c r="C41" t="s">
        <v>1294</v>
      </c>
      <c r="D41">
        <v>5</v>
      </c>
      <c r="F41">
        <v>0</v>
      </c>
      <c r="H41">
        <v>0</v>
      </c>
      <c r="J41">
        <v>5</v>
      </c>
    </row>
    <row r="42" spans="2:10" ht="12.75">
      <c r="B42" t="s">
        <v>196</v>
      </c>
      <c r="C42" t="s">
        <v>538</v>
      </c>
      <c r="D42">
        <v>0</v>
      </c>
      <c r="F42">
        <v>0</v>
      </c>
      <c r="H42">
        <v>0</v>
      </c>
      <c r="J42">
        <v>0</v>
      </c>
    </row>
    <row r="43" spans="2:10" ht="12.75">
      <c r="B43" t="s">
        <v>451</v>
      </c>
      <c r="C43" t="s">
        <v>535</v>
      </c>
      <c r="D43">
        <v>0</v>
      </c>
      <c r="F43">
        <v>0</v>
      </c>
      <c r="H43">
        <v>0</v>
      </c>
      <c r="J43">
        <v>0</v>
      </c>
    </row>
    <row r="44" spans="2:10" ht="12.75">
      <c r="B44" t="s">
        <v>216</v>
      </c>
      <c r="C44" t="s">
        <v>540</v>
      </c>
      <c r="D44">
        <v>0</v>
      </c>
      <c r="F44">
        <v>0</v>
      </c>
      <c r="H44">
        <v>0</v>
      </c>
      <c r="J44">
        <v>0</v>
      </c>
    </row>
    <row r="45" spans="2:10" ht="12.75">
      <c r="B45" t="s">
        <v>217</v>
      </c>
      <c r="C45" t="s">
        <v>541</v>
      </c>
      <c r="D45">
        <v>0</v>
      </c>
      <c r="F45">
        <v>0</v>
      </c>
      <c r="H45">
        <v>0</v>
      </c>
      <c r="J45">
        <v>0</v>
      </c>
    </row>
    <row r="46" spans="2:10" ht="12.75">
      <c r="B46" t="s">
        <v>218</v>
      </c>
      <c r="C46" t="s">
        <v>542</v>
      </c>
      <c r="D46">
        <v>0</v>
      </c>
      <c r="F46">
        <v>0</v>
      </c>
      <c r="H46">
        <v>0</v>
      </c>
      <c r="J46">
        <v>0</v>
      </c>
    </row>
    <row r="47" spans="2:10" ht="12.75">
      <c r="B47" t="s">
        <v>452</v>
      </c>
      <c r="C47" t="s">
        <v>539</v>
      </c>
      <c r="D47">
        <v>0</v>
      </c>
      <c r="F47">
        <v>0</v>
      </c>
      <c r="H47">
        <v>0</v>
      </c>
      <c r="J47">
        <v>0</v>
      </c>
    </row>
    <row r="48" spans="2:10" ht="12.75">
      <c r="B48" t="s">
        <v>263</v>
      </c>
      <c r="C48" t="s">
        <v>544</v>
      </c>
      <c r="D48">
        <v>0</v>
      </c>
      <c r="F48">
        <v>0</v>
      </c>
      <c r="H48">
        <v>0</v>
      </c>
      <c r="J48">
        <v>0</v>
      </c>
    </row>
    <row r="49" spans="2:10" ht="12.75">
      <c r="B49" t="s">
        <v>264</v>
      </c>
      <c r="C49" t="s">
        <v>546</v>
      </c>
      <c r="D49">
        <v>0</v>
      </c>
      <c r="F49">
        <v>0</v>
      </c>
      <c r="H49">
        <v>0</v>
      </c>
      <c r="J49">
        <v>0</v>
      </c>
    </row>
    <row r="50" spans="2:10" ht="12.75">
      <c r="B50" t="s">
        <v>265</v>
      </c>
      <c r="C50" t="s">
        <v>547</v>
      </c>
      <c r="D50">
        <v>0</v>
      </c>
      <c r="F50">
        <v>0</v>
      </c>
      <c r="H50">
        <v>0</v>
      </c>
      <c r="J50">
        <v>0</v>
      </c>
    </row>
    <row r="51" spans="2:10" ht="12.75">
      <c r="B51" t="s">
        <v>266</v>
      </c>
      <c r="C51" t="s">
        <v>548</v>
      </c>
      <c r="D51">
        <v>0</v>
      </c>
      <c r="F51">
        <v>0</v>
      </c>
      <c r="H51">
        <v>0</v>
      </c>
      <c r="J51">
        <v>0</v>
      </c>
    </row>
    <row r="52" spans="2:10" ht="12.75">
      <c r="B52" t="s">
        <v>453</v>
      </c>
      <c r="C52" t="s">
        <v>545</v>
      </c>
      <c r="D52">
        <v>0</v>
      </c>
      <c r="F52">
        <v>0</v>
      </c>
      <c r="H52">
        <v>0</v>
      </c>
      <c r="J52">
        <v>0</v>
      </c>
    </row>
    <row r="53" spans="2:10" ht="12.75">
      <c r="B53" t="s">
        <v>222</v>
      </c>
      <c r="C53" t="s">
        <v>550</v>
      </c>
      <c r="D53">
        <v>0</v>
      </c>
      <c r="F53">
        <v>0</v>
      </c>
      <c r="H53">
        <v>0</v>
      </c>
      <c r="J53">
        <v>0</v>
      </c>
    </row>
    <row r="54" spans="2:10" ht="12.75">
      <c r="B54" t="s">
        <v>223</v>
      </c>
      <c r="C54" t="s">
        <v>551</v>
      </c>
      <c r="D54">
        <v>0</v>
      </c>
      <c r="F54">
        <v>0</v>
      </c>
      <c r="H54">
        <v>0</v>
      </c>
      <c r="J54">
        <v>0</v>
      </c>
    </row>
    <row r="55" spans="2:10" ht="12.75">
      <c r="B55" t="s">
        <v>224</v>
      </c>
      <c r="C55" t="s">
        <v>552</v>
      </c>
      <c r="D55">
        <v>0</v>
      </c>
      <c r="F55">
        <v>0</v>
      </c>
      <c r="H55">
        <v>0</v>
      </c>
      <c r="J55">
        <v>0</v>
      </c>
    </row>
    <row r="56" spans="2:10" ht="12.75">
      <c r="B56" t="s">
        <v>225</v>
      </c>
      <c r="C56" t="s">
        <v>553</v>
      </c>
      <c r="D56">
        <v>0</v>
      </c>
      <c r="F56">
        <v>0</v>
      </c>
      <c r="H56">
        <v>0</v>
      </c>
      <c r="J56">
        <v>0</v>
      </c>
    </row>
    <row r="57" spans="2:10" ht="12.75">
      <c r="B57" t="s">
        <v>454</v>
      </c>
      <c r="C57" t="s">
        <v>549</v>
      </c>
      <c r="D57">
        <v>0</v>
      </c>
      <c r="F57">
        <v>0</v>
      </c>
      <c r="H57">
        <v>0</v>
      </c>
      <c r="J57">
        <v>0</v>
      </c>
    </row>
    <row r="58" spans="2:10" ht="12.75">
      <c r="B58" t="s">
        <v>211</v>
      </c>
      <c r="C58" t="s">
        <v>555</v>
      </c>
      <c r="D58">
        <v>0</v>
      </c>
      <c r="F58">
        <v>0</v>
      </c>
      <c r="H58">
        <v>0</v>
      </c>
      <c r="J58">
        <v>0</v>
      </c>
    </row>
    <row r="59" spans="2:10" ht="12.75">
      <c r="B59" t="s">
        <v>212</v>
      </c>
      <c r="C59" t="s">
        <v>556</v>
      </c>
      <c r="D59">
        <v>0</v>
      </c>
      <c r="F59">
        <v>0</v>
      </c>
      <c r="H59">
        <v>0</v>
      </c>
      <c r="J59">
        <v>0</v>
      </c>
    </row>
    <row r="60" spans="2:10" ht="12.75">
      <c r="B60" t="s">
        <v>213</v>
      </c>
      <c r="C60" t="s">
        <v>557</v>
      </c>
      <c r="D60">
        <v>0</v>
      </c>
      <c r="F60">
        <v>0</v>
      </c>
      <c r="H60">
        <v>0</v>
      </c>
      <c r="J60">
        <v>0</v>
      </c>
    </row>
    <row r="61" spans="2:10" ht="12.75">
      <c r="B61" t="s">
        <v>214</v>
      </c>
      <c r="C61" t="s">
        <v>558</v>
      </c>
      <c r="D61">
        <v>0</v>
      </c>
      <c r="F61">
        <v>0</v>
      </c>
      <c r="H61">
        <v>0</v>
      </c>
      <c r="J61">
        <v>0</v>
      </c>
    </row>
    <row r="62" spans="2:10" ht="12.75">
      <c r="B62" t="s">
        <v>215</v>
      </c>
      <c r="C62" t="s">
        <v>559</v>
      </c>
      <c r="D62">
        <v>0</v>
      </c>
      <c r="F62">
        <v>0</v>
      </c>
      <c r="H62">
        <v>0</v>
      </c>
      <c r="J62">
        <v>0</v>
      </c>
    </row>
    <row r="63" spans="2:10" ht="12.75">
      <c r="B63" t="s">
        <v>455</v>
      </c>
      <c r="C63" t="s">
        <v>554</v>
      </c>
      <c r="D63">
        <v>0</v>
      </c>
      <c r="F63">
        <v>0</v>
      </c>
      <c r="H63">
        <v>0</v>
      </c>
      <c r="J63">
        <v>0</v>
      </c>
    </row>
    <row r="64" spans="2:10" ht="12.75">
      <c r="B64" t="s">
        <v>226</v>
      </c>
      <c r="C64" t="s">
        <v>561</v>
      </c>
      <c r="D64">
        <v>0</v>
      </c>
      <c r="F64">
        <v>0</v>
      </c>
      <c r="H64">
        <v>0</v>
      </c>
      <c r="J64">
        <v>0</v>
      </c>
    </row>
    <row r="65" spans="2:10" ht="12.75">
      <c r="B65" t="s">
        <v>227</v>
      </c>
      <c r="C65" t="s">
        <v>562</v>
      </c>
      <c r="D65">
        <v>0</v>
      </c>
      <c r="F65">
        <v>0</v>
      </c>
      <c r="H65">
        <v>0</v>
      </c>
      <c r="J65">
        <v>0</v>
      </c>
    </row>
    <row r="66" spans="2:10" ht="12.75">
      <c r="B66" t="s">
        <v>228</v>
      </c>
      <c r="C66" t="s">
        <v>563</v>
      </c>
      <c r="D66">
        <v>0</v>
      </c>
      <c r="F66">
        <v>0</v>
      </c>
      <c r="H66">
        <v>0</v>
      </c>
      <c r="J66">
        <v>0</v>
      </c>
    </row>
    <row r="67" spans="2:10" ht="12.75">
      <c r="B67" t="s">
        <v>229</v>
      </c>
      <c r="C67" t="s">
        <v>564</v>
      </c>
      <c r="D67">
        <v>0</v>
      </c>
      <c r="F67">
        <v>0</v>
      </c>
      <c r="H67">
        <v>0</v>
      </c>
      <c r="J67">
        <v>0</v>
      </c>
    </row>
    <row r="68" spans="2:10" ht="12.75">
      <c r="B68" t="s">
        <v>456</v>
      </c>
      <c r="C68" t="s">
        <v>560</v>
      </c>
      <c r="D68">
        <v>0</v>
      </c>
      <c r="F68">
        <v>0</v>
      </c>
      <c r="H68">
        <v>0</v>
      </c>
      <c r="J68">
        <v>0</v>
      </c>
    </row>
    <row r="69" spans="2:10" ht="12.75">
      <c r="B69" t="s">
        <v>244</v>
      </c>
      <c r="C69" t="s">
        <v>566</v>
      </c>
      <c r="D69">
        <v>0</v>
      </c>
      <c r="F69">
        <v>0</v>
      </c>
      <c r="H69">
        <v>0</v>
      </c>
      <c r="J69">
        <v>0</v>
      </c>
    </row>
    <row r="70" spans="2:10" ht="12.75">
      <c r="B70" t="s">
        <v>245</v>
      </c>
      <c r="C70" t="s">
        <v>567</v>
      </c>
      <c r="D70">
        <v>0</v>
      </c>
      <c r="F70">
        <v>0</v>
      </c>
      <c r="H70">
        <v>0</v>
      </c>
      <c r="J70">
        <v>0</v>
      </c>
    </row>
    <row r="71" spans="2:10" ht="12.75">
      <c r="B71" t="s">
        <v>246</v>
      </c>
      <c r="C71" t="s">
        <v>568</v>
      </c>
      <c r="D71">
        <v>0</v>
      </c>
      <c r="F71">
        <v>0</v>
      </c>
      <c r="H71">
        <v>0</v>
      </c>
      <c r="J71">
        <v>0</v>
      </c>
    </row>
    <row r="72" spans="2:10" ht="12.75">
      <c r="B72" t="s">
        <v>457</v>
      </c>
      <c r="C72" t="s">
        <v>565</v>
      </c>
      <c r="D72">
        <v>0</v>
      </c>
      <c r="F72">
        <v>0</v>
      </c>
      <c r="H72">
        <v>0</v>
      </c>
      <c r="J72">
        <v>0</v>
      </c>
    </row>
    <row r="73" spans="2:10" ht="12.75">
      <c r="B73" t="s">
        <v>282</v>
      </c>
      <c r="C73" t="s">
        <v>570</v>
      </c>
      <c r="D73">
        <v>0</v>
      </c>
      <c r="F73">
        <v>0</v>
      </c>
      <c r="H73">
        <v>0</v>
      </c>
      <c r="J73">
        <v>0</v>
      </c>
    </row>
    <row r="74" spans="2:10" ht="12.75">
      <c r="B74" t="s">
        <v>896</v>
      </c>
      <c r="C74" t="s">
        <v>1296</v>
      </c>
      <c r="D74">
        <v>0</v>
      </c>
      <c r="F74">
        <v>0</v>
      </c>
      <c r="H74">
        <v>0</v>
      </c>
      <c r="J74">
        <v>0</v>
      </c>
    </row>
    <row r="75" spans="2:10" ht="12.75">
      <c r="B75" t="s">
        <v>283</v>
      </c>
      <c r="C75" t="s">
        <v>571</v>
      </c>
      <c r="D75">
        <v>0</v>
      </c>
      <c r="F75">
        <v>0</v>
      </c>
      <c r="H75">
        <v>0</v>
      </c>
      <c r="J75">
        <v>0</v>
      </c>
    </row>
    <row r="76" spans="2:10" ht="12.75">
      <c r="B76" t="s">
        <v>1250</v>
      </c>
      <c r="C76" t="s">
        <v>1297</v>
      </c>
      <c r="D76">
        <v>0</v>
      </c>
      <c r="F76">
        <v>0</v>
      </c>
      <c r="H76">
        <v>0</v>
      </c>
      <c r="J76">
        <v>0</v>
      </c>
    </row>
    <row r="77" spans="2:10" ht="12.75">
      <c r="B77" t="s">
        <v>458</v>
      </c>
      <c r="C77" t="s">
        <v>569</v>
      </c>
      <c r="D77">
        <v>0</v>
      </c>
      <c r="F77">
        <v>0</v>
      </c>
      <c r="H77">
        <v>0</v>
      </c>
      <c r="J77">
        <v>0</v>
      </c>
    </row>
    <row r="78" spans="2:10" ht="12.75">
      <c r="B78" t="s">
        <v>234</v>
      </c>
      <c r="C78" t="s">
        <v>573</v>
      </c>
      <c r="D78">
        <v>0</v>
      </c>
      <c r="F78">
        <v>0</v>
      </c>
      <c r="H78">
        <v>0</v>
      </c>
      <c r="J78">
        <v>0</v>
      </c>
    </row>
    <row r="79" spans="2:10" ht="12.75">
      <c r="B79" t="s">
        <v>235</v>
      </c>
      <c r="C79" t="s">
        <v>574</v>
      </c>
      <c r="D79">
        <v>0</v>
      </c>
      <c r="F79">
        <v>0</v>
      </c>
      <c r="H79">
        <v>0</v>
      </c>
      <c r="J79">
        <v>0</v>
      </c>
    </row>
    <row r="80" spans="2:10" ht="12.75">
      <c r="B80" t="s">
        <v>236</v>
      </c>
      <c r="C80" t="s">
        <v>575</v>
      </c>
      <c r="D80">
        <v>0</v>
      </c>
      <c r="F80">
        <v>0</v>
      </c>
      <c r="H80">
        <v>0</v>
      </c>
      <c r="J80">
        <v>0</v>
      </c>
    </row>
    <row r="81" spans="2:10" ht="12.75">
      <c r="B81" t="s">
        <v>237</v>
      </c>
      <c r="C81" t="s">
        <v>576</v>
      </c>
      <c r="D81">
        <v>0</v>
      </c>
      <c r="F81">
        <v>0</v>
      </c>
      <c r="H81">
        <v>0</v>
      </c>
      <c r="J81">
        <v>0</v>
      </c>
    </row>
    <row r="82" spans="2:10" ht="12.75">
      <c r="B82" t="s">
        <v>238</v>
      </c>
      <c r="C82" t="s">
        <v>577</v>
      </c>
      <c r="D82">
        <v>0</v>
      </c>
      <c r="F82">
        <v>0</v>
      </c>
      <c r="H82">
        <v>0</v>
      </c>
      <c r="J82">
        <v>0</v>
      </c>
    </row>
    <row r="83" spans="2:10" ht="12.75">
      <c r="B83" t="s">
        <v>239</v>
      </c>
      <c r="C83" t="s">
        <v>578</v>
      </c>
      <c r="D83">
        <v>0</v>
      </c>
      <c r="F83">
        <v>0</v>
      </c>
      <c r="H83">
        <v>0</v>
      </c>
      <c r="J83">
        <v>0</v>
      </c>
    </row>
    <row r="84" spans="2:10" ht="12.75">
      <c r="B84" t="s">
        <v>240</v>
      </c>
      <c r="C84" t="s">
        <v>579</v>
      </c>
      <c r="D84">
        <v>0</v>
      </c>
      <c r="F84">
        <v>0</v>
      </c>
      <c r="H84">
        <v>0</v>
      </c>
      <c r="J84">
        <v>0</v>
      </c>
    </row>
    <row r="85" spans="2:10" ht="12.75">
      <c r="B85" t="s">
        <v>241</v>
      </c>
      <c r="C85" t="s">
        <v>580</v>
      </c>
      <c r="D85">
        <v>0</v>
      </c>
      <c r="F85">
        <v>0</v>
      </c>
      <c r="H85">
        <v>0</v>
      </c>
      <c r="J85">
        <v>0</v>
      </c>
    </row>
    <row r="86" spans="2:10" ht="12.75">
      <c r="B86" t="s">
        <v>242</v>
      </c>
      <c r="C86" t="s">
        <v>581</v>
      </c>
      <c r="D86">
        <v>0</v>
      </c>
      <c r="F86">
        <v>0</v>
      </c>
      <c r="H86">
        <v>0</v>
      </c>
      <c r="J86">
        <v>0</v>
      </c>
    </row>
    <row r="87" spans="2:10" ht="12.75">
      <c r="B87" t="s">
        <v>243</v>
      </c>
      <c r="C87" t="s">
        <v>582</v>
      </c>
      <c r="D87">
        <v>0</v>
      </c>
      <c r="F87">
        <v>0</v>
      </c>
      <c r="H87">
        <v>0</v>
      </c>
      <c r="J87">
        <v>0</v>
      </c>
    </row>
    <row r="88" spans="2:10" ht="12.75">
      <c r="B88" t="s">
        <v>459</v>
      </c>
      <c r="C88" t="s">
        <v>572</v>
      </c>
      <c r="D88">
        <v>0</v>
      </c>
      <c r="F88">
        <v>0</v>
      </c>
      <c r="H88">
        <v>0</v>
      </c>
      <c r="J88">
        <v>0</v>
      </c>
    </row>
    <row r="89" spans="2:10" ht="12.75">
      <c r="B89" t="s">
        <v>247</v>
      </c>
      <c r="C89" t="s">
        <v>584</v>
      </c>
      <c r="D89">
        <v>0</v>
      </c>
      <c r="F89">
        <v>0</v>
      </c>
      <c r="H89">
        <v>0</v>
      </c>
      <c r="J89">
        <v>0</v>
      </c>
    </row>
    <row r="90" spans="2:10" ht="12.75">
      <c r="B90" t="s">
        <v>248</v>
      </c>
      <c r="C90" t="s">
        <v>585</v>
      </c>
      <c r="D90">
        <v>0</v>
      </c>
      <c r="F90">
        <v>0</v>
      </c>
      <c r="H90">
        <v>0</v>
      </c>
      <c r="J90">
        <v>0</v>
      </c>
    </row>
    <row r="91" spans="2:10" ht="12.75">
      <c r="B91" t="s">
        <v>249</v>
      </c>
      <c r="C91" t="s">
        <v>586</v>
      </c>
      <c r="D91">
        <v>0</v>
      </c>
      <c r="F91">
        <v>0</v>
      </c>
      <c r="H91">
        <v>0</v>
      </c>
      <c r="J91">
        <v>0</v>
      </c>
    </row>
    <row r="92" spans="2:10" ht="12.75">
      <c r="B92" t="s">
        <v>250</v>
      </c>
      <c r="C92" t="s">
        <v>587</v>
      </c>
      <c r="D92">
        <v>0</v>
      </c>
      <c r="F92">
        <v>0</v>
      </c>
      <c r="H92">
        <v>0</v>
      </c>
      <c r="J92">
        <v>0</v>
      </c>
    </row>
    <row r="93" spans="2:10" ht="12.75">
      <c r="B93" t="s">
        <v>251</v>
      </c>
      <c r="C93" t="s">
        <v>588</v>
      </c>
      <c r="D93">
        <v>0</v>
      </c>
      <c r="F93">
        <v>0</v>
      </c>
      <c r="H93">
        <v>0</v>
      </c>
      <c r="J93">
        <v>0</v>
      </c>
    </row>
    <row r="94" spans="2:10" ht="12.75">
      <c r="B94" t="s">
        <v>252</v>
      </c>
      <c r="C94" t="s">
        <v>589</v>
      </c>
      <c r="D94">
        <v>0</v>
      </c>
      <c r="F94">
        <v>0</v>
      </c>
      <c r="H94">
        <v>0</v>
      </c>
      <c r="J94">
        <v>0</v>
      </c>
    </row>
    <row r="95" spans="2:10" ht="12.75">
      <c r="B95" t="s">
        <v>253</v>
      </c>
      <c r="C95" t="s">
        <v>590</v>
      </c>
      <c r="D95">
        <v>0</v>
      </c>
      <c r="F95">
        <v>0</v>
      </c>
      <c r="H95">
        <v>0</v>
      </c>
      <c r="J95">
        <v>0</v>
      </c>
    </row>
    <row r="96" spans="2:10" ht="12.75">
      <c r="B96" t="s">
        <v>254</v>
      </c>
      <c r="C96" t="s">
        <v>591</v>
      </c>
      <c r="D96">
        <v>0</v>
      </c>
      <c r="F96">
        <v>0</v>
      </c>
      <c r="H96">
        <v>0</v>
      </c>
      <c r="J96">
        <v>0</v>
      </c>
    </row>
    <row r="97" spans="2:10" ht="12.75">
      <c r="B97" t="s">
        <v>255</v>
      </c>
      <c r="C97" t="s">
        <v>592</v>
      </c>
      <c r="D97">
        <v>0</v>
      </c>
      <c r="F97">
        <v>0</v>
      </c>
      <c r="H97">
        <v>0</v>
      </c>
      <c r="J97">
        <v>0</v>
      </c>
    </row>
    <row r="98" spans="2:10" ht="12.75">
      <c r="B98" t="s">
        <v>256</v>
      </c>
      <c r="C98" t="s">
        <v>593</v>
      </c>
      <c r="D98">
        <v>0</v>
      </c>
      <c r="F98">
        <v>0</v>
      </c>
      <c r="H98">
        <v>0</v>
      </c>
      <c r="J98">
        <v>0</v>
      </c>
    </row>
    <row r="99" spans="2:10" ht="12.75">
      <c r="B99" t="s">
        <v>460</v>
      </c>
      <c r="C99" t="s">
        <v>583</v>
      </c>
      <c r="D99">
        <v>0</v>
      </c>
      <c r="F99">
        <v>0</v>
      </c>
      <c r="H99">
        <v>0</v>
      </c>
      <c r="J99">
        <v>0</v>
      </c>
    </row>
    <row r="100" spans="2:10" ht="12.75">
      <c r="B100" t="s">
        <v>895</v>
      </c>
      <c r="C100" t="s">
        <v>1298</v>
      </c>
      <c r="D100">
        <v>0</v>
      </c>
      <c r="F100">
        <v>0</v>
      </c>
      <c r="H100">
        <v>0</v>
      </c>
      <c r="J100">
        <v>0</v>
      </c>
    </row>
    <row r="101" spans="2:10" ht="12.75">
      <c r="B101" t="s">
        <v>272</v>
      </c>
      <c r="C101" t="s">
        <v>595</v>
      </c>
      <c r="D101">
        <v>0</v>
      </c>
      <c r="F101">
        <v>0</v>
      </c>
      <c r="H101">
        <v>0</v>
      </c>
      <c r="J101">
        <v>0</v>
      </c>
    </row>
    <row r="102" spans="2:10" ht="12.75">
      <c r="B102" t="s">
        <v>273</v>
      </c>
      <c r="C102" t="s">
        <v>596</v>
      </c>
      <c r="D102">
        <v>0</v>
      </c>
      <c r="F102">
        <v>0</v>
      </c>
      <c r="H102">
        <v>0</v>
      </c>
      <c r="J102">
        <v>0</v>
      </c>
    </row>
    <row r="103" spans="2:10" ht="12.75">
      <c r="B103" t="s">
        <v>274</v>
      </c>
      <c r="C103" t="s">
        <v>597</v>
      </c>
      <c r="D103">
        <v>0</v>
      </c>
      <c r="F103">
        <v>0</v>
      </c>
      <c r="H103">
        <v>0</v>
      </c>
      <c r="J103">
        <v>0</v>
      </c>
    </row>
    <row r="104" spans="2:10" ht="12.75">
      <c r="B104" t="s">
        <v>275</v>
      </c>
      <c r="C104" t="s">
        <v>598</v>
      </c>
      <c r="D104">
        <v>0</v>
      </c>
      <c r="F104">
        <v>0</v>
      </c>
      <c r="H104">
        <v>0</v>
      </c>
      <c r="J104">
        <v>0</v>
      </c>
    </row>
    <row r="105" spans="2:10" ht="12.75">
      <c r="B105" t="s">
        <v>461</v>
      </c>
      <c r="C105" t="s">
        <v>594</v>
      </c>
      <c r="D105">
        <v>0</v>
      </c>
      <c r="F105">
        <v>0</v>
      </c>
      <c r="H105">
        <v>0</v>
      </c>
      <c r="J105">
        <v>0</v>
      </c>
    </row>
    <row r="106" spans="2:10" ht="12.75">
      <c r="B106" t="s">
        <v>276</v>
      </c>
      <c r="C106" t="s">
        <v>600</v>
      </c>
      <c r="D106">
        <v>0</v>
      </c>
      <c r="F106">
        <v>0</v>
      </c>
      <c r="H106">
        <v>0</v>
      </c>
      <c r="J106">
        <v>0</v>
      </c>
    </row>
    <row r="107" spans="2:10" ht="12.75">
      <c r="B107" t="s">
        <v>277</v>
      </c>
      <c r="C107" t="s">
        <v>601</v>
      </c>
      <c r="D107">
        <v>0</v>
      </c>
      <c r="F107">
        <v>0</v>
      </c>
      <c r="H107">
        <v>0</v>
      </c>
      <c r="J107">
        <v>0</v>
      </c>
    </row>
    <row r="108" spans="2:10" ht="12.75">
      <c r="B108" t="s">
        <v>278</v>
      </c>
      <c r="C108" t="s">
        <v>602</v>
      </c>
      <c r="D108">
        <v>0</v>
      </c>
      <c r="F108">
        <v>0</v>
      </c>
      <c r="H108">
        <v>0</v>
      </c>
      <c r="J108">
        <v>0</v>
      </c>
    </row>
    <row r="109" spans="2:10" ht="12.75">
      <c r="B109" t="s">
        <v>279</v>
      </c>
      <c r="C109" t="s">
        <v>603</v>
      </c>
      <c r="D109">
        <v>0</v>
      </c>
      <c r="F109">
        <v>0</v>
      </c>
      <c r="H109">
        <v>0</v>
      </c>
      <c r="J109">
        <v>0</v>
      </c>
    </row>
    <row r="110" spans="2:10" ht="12.75">
      <c r="B110" t="s">
        <v>280</v>
      </c>
      <c r="C110" t="s">
        <v>604</v>
      </c>
      <c r="D110">
        <v>0</v>
      </c>
      <c r="F110">
        <v>0</v>
      </c>
      <c r="H110">
        <v>0</v>
      </c>
      <c r="J110">
        <v>0</v>
      </c>
    </row>
    <row r="111" spans="2:10" ht="12.75">
      <c r="B111" t="s">
        <v>462</v>
      </c>
      <c r="C111" t="s">
        <v>599</v>
      </c>
      <c r="D111">
        <v>0</v>
      </c>
      <c r="F111">
        <v>0</v>
      </c>
      <c r="H111">
        <v>0</v>
      </c>
      <c r="J111">
        <v>0</v>
      </c>
    </row>
    <row r="112" spans="2:10" ht="12.75">
      <c r="B112" t="s">
        <v>281</v>
      </c>
      <c r="C112" t="s">
        <v>606</v>
      </c>
      <c r="D112">
        <v>9</v>
      </c>
      <c r="F112">
        <v>12</v>
      </c>
      <c r="H112">
        <v>14</v>
      </c>
      <c r="J112">
        <v>35</v>
      </c>
    </row>
    <row r="113" spans="2:10" ht="12.75">
      <c r="B113" t="s">
        <v>257</v>
      </c>
      <c r="C113" t="s">
        <v>608</v>
      </c>
      <c r="D113">
        <v>0</v>
      </c>
      <c r="F113">
        <v>0</v>
      </c>
      <c r="H113">
        <v>0</v>
      </c>
      <c r="J113">
        <v>0</v>
      </c>
    </row>
    <row r="114" spans="2:10" ht="12.75">
      <c r="B114" t="s">
        <v>258</v>
      </c>
      <c r="C114" t="s">
        <v>609</v>
      </c>
      <c r="D114">
        <v>0</v>
      </c>
      <c r="F114">
        <v>0</v>
      </c>
      <c r="H114">
        <v>0</v>
      </c>
      <c r="J114">
        <v>0</v>
      </c>
    </row>
    <row r="115" spans="2:10" ht="12.75">
      <c r="B115" t="s">
        <v>259</v>
      </c>
      <c r="C115" t="s">
        <v>610</v>
      </c>
      <c r="D115">
        <v>0</v>
      </c>
      <c r="F115">
        <v>0</v>
      </c>
      <c r="H115">
        <v>0</v>
      </c>
      <c r="J115">
        <v>0</v>
      </c>
    </row>
    <row r="116" spans="2:10" ht="12.75">
      <c r="B116" t="s">
        <v>260</v>
      </c>
      <c r="C116" t="s">
        <v>611</v>
      </c>
      <c r="D116">
        <v>862</v>
      </c>
      <c r="F116">
        <v>1098</v>
      </c>
      <c r="H116">
        <v>395</v>
      </c>
      <c r="J116">
        <v>2355</v>
      </c>
    </row>
    <row r="117" spans="2:10" ht="12.75">
      <c r="B117" t="s">
        <v>463</v>
      </c>
      <c r="C117" t="s">
        <v>607</v>
      </c>
      <c r="D117">
        <v>0</v>
      </c>
      <c r="F117">
        <v>0</v>
      </c>
      <c r="H117">
        <v>0</v>
      </c>
      <c r="J117">
        <v>0</v>
      </c>
    </row>
    <row r="118" spans="2:10" ht="12.75">
      <c r="B118" t="s">
        <v>231</v>
      </c>
      <c r="C118" t="s">
        <v>613</v>
      </c>
      <c r="D118">
        <v>0</v>
      </c>
      <c r="F118">
        <v>0</v>
      </c>
      <c r="H118">
        <v>0</v>
      </c>
      <c r="J118">
        <v>0</v>
      </c>
    </row>
    <row r="119" spans="2:10" ht="12.75">
      <c r="B119" t="s">
        <v>232</v>
      </c>
      <c r="C119" t="s">
        <v>614</v>
      </c>
      <c r="D119">
        <v>0</v>
      </c>
      <c r="F119">
        <v>0</v>
      </c>
      <c r="H119">
        <v>0</v>
      </c>
      <c r="J119">
        <v>0</v>
      </c>
    </row>
    <row r="120" spans="2:10" ht="12.75">
      <c r="B120" t="s">
        <v>233</v>
      </c>
      <c r="C120" t="s">
        <v>615</v>
      </c>
      <c r="D120">
        <v>7</v>
      </c>
      <c r="F120">
        <v>5</v>
      </c>
      <c r="H120">
        <v>2</v>
      </c>
      <c r="J120">
        <v>14</v>
      </c>
    </row>
    <row r="121" spans="2:10" ht="12.75">
      <c r="B121" t="s">
        <v>464</v>
      </c>
      <c r="C121" t="s">
        <v>612</v>
      </c>
      <c r="D121">
        <v>0</v>
      </c>
      <c r="F121">
        <v>0</v>
      </c>
      <c r="H121">
        <v>0</v>
      </c>
      <c r="J121">
        <v>0</v>
      </c>
    </row>
    <row r="122" spans="2:10" ht="12.75">
      <c r="B122" t="s">
        <v>219</v>
      </c>
      <c r="C122" t="s">
        <v>617</v>
      </c>
      <c r="D122">
        <v>0</v>
      </c>
      <c r="F122">
        <v>0</v>
      </c>
      <c r="H122">
        <v>0</v>
      </c>
      <c r="J122">
        <v>0</v>
      </c>
    </row>
    <row r="123" spans="2:10" ht="12.75">
      <c r="B123" t="s">
        <v>220</v>
      </c>
      <c r="C123" t="s">
        <v>619</v>
      </c>
      <c r="D123">
        <v>0</v>
      </c>
      <c r="F123">
        <v>0</v>
      </c>
      <c r="H123">
        <v>0</v>
      </c>
      <c r="J123">
        <v>0</v>
      </c>
    </row>
    <row r="124" spans="2:10" ht="12.75">
      <c r="B124" t="s">
        <v>221</v>
      </c>
      <c r="C124" t="s">
        <v>620</v>
      </c>
      <c r="D124">
        <v>0</v>
      </c>
      <c r="F124">
        <v>0</v>
      </c>
      <c r="H124">
        <v>0</v>
      </c>
      <c r="J124">
        <v>0</v>
      </c>
    </row>
    <row r="125" spans="2:10" ht="12.75">
      <c r="B125" t="s">
        <v>465</v>
      </c>
      <c r="C125" t="s">
        <v>618</v>
      </c>
      <c r="D125">
        <v>0</v>
      </c>
      <c r="F125">
        <v>0</v>
      </c>
      <c r="H125">
        <v>0</v>
      </c>
      <c r="J125">
        <v>0</v>
      </c>
    </row>
    <row r="126" spans="2:10" ht="12.75">
      <c r="B126" t="s">
        <v>230</v>
      </c>
      <c r="C126" t="s">
        <v>621</v>
      </c>
      <c r="D126">
        <v>0</v>
      </c>
      <c r="F126">
        <v>0</v>
      </c>
      <c r="H126">
        <v>0</v>
      </c>
      <c r="J126">
        <v>0</v>
      </c>
    </row>
    <row r="127" spans="2:10" ht="12.75">
      <c r="B127" t="s">
        <v>261</v>
      </c>
      <c r="C127" t="s">
        <v>623</v>
      </c>
      <c r="D127">
        <v>0</v>
      </c>
      <c r="F127">
        <v>0</v>
      </c>
      <c r="H127">
        <v>0</v>
      </c>
      <c r="J127">
        <v>0</v>
      </c>
    </row>
    <row r="128" spans="2:10" ht="12.75">
      <c r="B128" t="s">
        <v>262</v>
      </c>
      <c r="C128" t="s">
        <v>624</v>
      </c>
      <c r="D128">
        <v>0</v>
      </c>
      <c r="F128">
        <v>0</v>
      </c>
      <c r="H128">
        <v>0</v>
      </c>
      <c r="J128">
        <v>0</v>
      </c>
    </row>
    <row r="129" spans="2:10" ht="12.75">
      <c r="B129" t="s">
        <v>466</v>
      </c>
      <c r="C129" t="s">
        <v>622</v>
      </c>
      <c r="D129">
        <v>0</v>
      </c>
      <c r="F129">
        <v>0</v>
      </c>
      <c r="H129">
        <v>0</v>
      </c>
      <c r="J129">
        <v>0</v>
      </c>
    </row>
    <row r="130" spans="2:10" ht="12.75">
      <c r="B130" t="s">
        <v>267</v>
      </c>
      <c r="C130" t="s">
        <v>626</v>
      </c>
      <c r="D130">
        <v>0</v>
      </c>
      <c r="F130">
        <v>0</v>
      </c>
      <c r="H130">
        <v>0</v>
      </c>
      <c r="J130">
        <v>0</v>
      </c>
    </row>
    <row r="131" spans="2:10" ht="12.75">
      <c r="B131" t="s">
        <v>268</v>
      </c>
      <c r="C131" t="s">
        <v>627</v>
      </c>
      <c r="D131">
        <v>0</v>
      </c>
      <c r="F131">
        <v>0</v>
      </c>
      <c r="H131">
        <v>0</v>
      </c>
      <c r="J131">
        <v>0</v>
      </c>
    </row>
    <row r="132" spans="2:10" ht="12.75">
      <c r="B132" t="s">
        <v>269</v>
      </c>
      <c r="C132" t="s">
        <v>628</v>
      </c>
      <c r="D132">
        <v>0</v>
      </c>
      <c r="F132">
        <v>0</v>
      </c>
      <c r="H132">
        <v>0</v>
      </c>
      <c r="J132">
        <v>0</v>
      </c>
    </row>
    <row r="133" spans="2:10" ht="12.75">
      <c r="B133" t="s">
        <v>889</v>
      </c>
      <c r="C133" t="s">
        <v>1300</v>
      </c>
      <c r="D133">
        <v>0</v>
      </c>
      <c r="F133">
        <v>0</v>
      </c>
      <c r="H133">
        <v>0</v>
      </c>
      <c r="J133">
        <v>0</v>
      </c>
    </row>
    <row r="134" spans="2:10" ht="12.75">
      <c r="B134" t="s">
        <v>270</v>
      </c>
      <c r="C134" t="s">
        <v>629</v>
      </c>
      <c r="D134">
        <v>0</v>
      </c>
      <c r="F134">
        <v>0</v>
      </c>
      <c r="H134">
        <v>0</v>
      </c>
      <c r="J134">
        <v>0</v>
      </c>
    </row>
    <row r="135" spans="2:10" ht="12.75">
      <c r="B135" t="s">
        <v>271</v>
      </c>
      <c r="C135" t="s">
        <v>630</v>
      </c>
      <c r="D135">
        <v>0</v>
      </c>
      <c r="F135">
        <v>0</v>
      </c>
      <c r="H135">
        <v>0</v>
      </c>
      <c r="J135">
        <v>0</v>
      </c>
    </row>
    <row r="136" spans="2:10" ht="12.75">
      <c r="B136" t="s">
        <v>467</v>
      </c>
      <c r="C136" t="s">
        <v>625</v>
      </c>
      <c r="D136">
        <v>0</v>
      </c>
      <c r="F136">
        <v>0</v>
      </c>
      <c r="H136">
        <v>0</v>
      </c>
      <c r="J136">
        <v>0</v>
      </c>
    </row>
    <row r="137" spans="2:10" ht="12.75">
      <c r="B137" t="s">
        <v>468</v>
      </c>
      <c r="C137" t="s">
        <v>631</v>
      </c>
      <c r="D137">
        <v>0</v>
      </c>
      <c r="F137">
        <v>0</v>
      </c>
      <c r="H137">
        <v>0</v>
      </c>
      <c r="J137">
        <v>0</v>
      </c>
    </row>
    <row r="138" spans="2:10" ht="12.75">
      <c r="B138" t="s">
        <v>303</v>
      </c>
      <c r="C138" t="s">
        <v>633</v>
      </c>
      <c r="D138">
        <v>0</v>
      </c>
      <c r="F138">
        <v>0</v>
      </c>
      <c r="H138">
        <v>0</v>
      </c>
      <c r="J138">
        <v>0</v>
      </c>
    </row>
    <row r="139" spans="2:10" ht="12.75">
      <c r="B139" t="s">
        <v>304</v>
      </c>
      <c r="C139" t="s">
        <v>634</v>
      </c>
      <c r="D139">
        <v>0</v>
      </c>
      <c r="F139">
        <v>0</v>
      </c>
      <c r="H139">
        <v>0</v>
      </c>
      <c r="J139">
        <v>0</v>
      </c>
    </row>
    <row r="140" spans="2:10" ht="12.75">
      <c r="B140" t="s">
        <v>305</v>
      </c>
      <c r="C140" t="s">
        <v>635</v>
      </c>
      <c r="D140">
        <v>0</v>
      </c>
      <c r="F140">
        <v>0</v>
      </c>
      <c r="H140">
        <v>0</v>
      </c>
      <c r="J140">
        <v>0</v>
      </c>
    </row>
    <row r="141" spans="2:10" ht="12.75">
      <c r="B141" t="s">
        <v>306</v>
      </c>
      <c r="C141" t="s">
        <v>636</v>
      </c>
      <c r="D141">
        <v>0</v>
      </c>
      <c r="F141">
        <v>0</v>
      </c>
      <c r="H141">
        <v>0</v>
      </c>
      <c r="J141">
        <v>0</v>
      </c>
    </row>
    <row r="142" spans="2:10" ht="12.75">
      <c r="B142" t="s">
        <v>307</v>
      </c>
      <c r="C142" t="s">
        <v>637</v>
      </c>
      <c r="D142">
        <v>0</v>
      </c>
      <c r="F142">
        <v>0</v>
      </c>
      <c r="H142">
        <v>0</v>
      </c>
      <c r="J142">
        <v>0</v>
      </c>
    </row>
    <row r="143" spans="2:10" ht="12.75">
      <c r="B143" t="s">
        <v>308</v>
      </c>
      <c r="C143" t="s">
        <v>638</v>
      </c>
      <c r="D143">
        <v>0</v>
      </c>
      <c r="F143">
        <v>0</v>
      </c>
      <c r="H143">
        <v>0</v>
      </c>
      <c r="J143">
        <v>0</v>
      </c>
    </row>
    <row r="144" spans="2:10" ht="12.75">
      <c r="B144" t="s">
        <v>469</v>
      </c>
      <c r="C144" t="s">
        <v>632</v>
      </c>
      <c r="D144">
        <v>0</v>
      </c>
      <c r="F144">
        <v>0</v>
      </c>
      <c r="H144">
        <v>0</v>
      </c>
      <c r="J144">
        <v>0</v>
      </c>
    </row>
    <row r="145" spans="2:10" ht="12.75">
      <c r="B145" t="s">
        <v>296</v>
      </c>
      <c r="C145" t="s">
        <v>640</v>
      </c>
      <c r="D145">
        <v>0</v>
      </c>
      <c r="F145">
        <v>0</v>
      </c>
      <c r="H145">
        <v>0</v>
      </c>
      <c r="J145">
        <v>0</v>
      </c>
    </row>
    <row r="146" spans="2:10" ht="12.75">
      <c r="B146" t="s">
        <v>297</v>
      </c>
      <c r="C146" t="s">
        <v>642</v>
      </c>
      <c r="D146">
        <v>0</v>
      </c>
      <c r="F146">
        <v>0</v>
      </c>
      <c r="H146">
        <v>0</v>
      </c>
      <c r="J146">
        <v>0</v>
      </c>
    </row>
    <row r="147" spans="2:10" ht="12.75">
      <c r="B147" t="s">
        <v>298</v>
      </c>
      <c r="C147" t="s">
        <v>643</v>
      </c>
      <c r="D147">
        <v>0</v>
      </c>
      <c r="F147">
        <v>0</v>
      </c>
      <c r="H147">
        <v>0</v>
      </c>
      <c r="J147">
        <v>0</v>
      </c>
    </row>
    <row r="148" spans="2:10" ht="12.75">
      <c r="B148" t="s">
        <v>299</v>
      </c>
      <c r="C148" t="s">
        <v>644</v>
      </c>
      <c r="D148">
        <v>0</v>
      </c>
      <c r="F148">
        <v>0</v>
      </c>
      <c r="H148">
        <v>1</v>
      </c>
      <c r="J148">
        <v>1</v>
      </c>
    </row>
    <row r="149" spans="2:10" ht="12.75">
      <c r="B149" t="s">
        <v>300</v>
      </c>
      <c r="C149" t="s">
        <v>645</v>
      </c>
      <c r="D149">
        <v>1</v>
      </c>
      <c r="F149">
        <v>0</v>
      </c>
      <c r="H149">
        <v>0</v>
      </c>
      <c r="J149">
        <v>1</v>
      </c>
    </row>
    <row r="150" spans="2:10" ht="12.75">
      <c r="B150" t="s">
        <v>301</v>
      </c>
      <c r="C150" t="s">
        <v>646</v>
      </c>
      <c r="D150">
        <v>1</v>
      </c>
      <c r="F150">
        <v>0</v>
      </c>
      <c r="H150">
        <v>0</v>
      </c>
      <c r="J150">
        <v>1</v>
      </c>
    </row>
    <row r="151" spans="2:10" ht="12.75">
      <c r="B151" t="s">
        <v>470</v>
      </c>
      <c r="C151" t="s">
        <v>641</v>
      </c>
      <c r="D151">
        <v>0</v>
      </c>
      <c r="F151">
        <v>0</v>
      </c>
      <c r="H151">
        <v>0</v>
      </c>
      <c r="J151">
        <v>0</v>
      </c>
    </row>
    <row r="152" spans="2:10" ht="12.75">
      <c r="B152" t="s">
        <v>311</v>
      </c>
      <c r="C152" t="s">
        <v>648</v>
      </c>
      <c r="D152">
        <v>0</v>
      </c>
      <c r="F152">
        <v>0</v>
      </c>
      <c r="H152">
        <v>0</v>
      </c>
      <c r="J152">
        <v>0</v>
      </c>
    </row>
    <row r="153" spans="2:10" ht="12.75">
      <c r="B153" t="s">
        <v>312</v>
      </c>
      <c r="C153" t="s">
        <v>650</v>
      </c>
      <c r="D153">
        <v>0</v>
      </c>
      <c r="F153">
        <v>0</v>
      </c>
      <c r="H153">
        <v>0</v>
      </c>
      <c r="J153">
        <v>0</v>
      </c>
    </row>
    <row r="154" spans="2:10" ht="12.75">
      <c r="B154" t="s">
        <v>1251</v>
      </c>
      <c r="C154" t="s">
        <v>652</v>
      </c>
      <c r="D154">
        <v>0</v>
      </c>
      <c r="F154">
        <v>0</v>
      </c>
      <c r="H154">
        <v>0</v>
      </c>
      <c r="J154">
        <v>0</v>
      </c>
    </row>
    <row r="155" spans="2:10" ht="12.75">
      <c r="B155" t="s">
        <v>295</v>
      </c>
      <c r="C155" t="s">
        <v>653</v>
      </c>
      <c r="D155">
        <v>0</v>
      </c>
      <c r="F155">
        <v>0</v>
      </c>
      <c r="H155">
        <v>0</v>
      </c>
      <c r="J155">
        <v>0</v>
      </c>
    </row>
    <row r="156" spans="2:10" ht="12.75">
      <c r="B156" t="s">
        <v>471</v>
      </c>
      <c r="C156" t="s">
        <v>651</v>
      </c>
      <c r="D156">
        <v>0</v>
      </c>
      <c r="F156">
        <v>0</v>
      </c>
      <c r="H156">
        <v>0</v>
      </c>
      <c r="J156">
        <v>0</v>
      </c>
    </row>
    <row r="157" spans="2:10" ht="12.75">
      <c r="B157" t="s">
        <v>286</v>
      </c>
      <c r="C157" t="s">
        <v>655</v>
      </c>
      <c r="D157">
        <v>44</v>
      </c>
      <c r="F157">
        <v>78</v>
      </c>
      <c r="H157">
        <v>144</v>
      </c>
      <c r="J157">
        <v>266</v>
      </c>
    </row>
    <row r="158" spans="2:10" ht="12.75">
      <c r="B158" t="s">
        <v>287</v>
      </c>
      <c r="C158" t="s">
        <v>656</v>
      </c>
      <c r="D158">
        <v>0</v>
      </c>
      <c r="F158">
        <v>0</v>
      </c>
      <c r="H158">
        <v>0</v>
      </c>
      <c r="J158">
        <v>0</v>
      </c>
    </row>
    <row r="159" spans="2:10" ht="12.75">
      <c r="B159" t="s">
        <v>288</v>
      </c>
      <c r="C159" t="s">
        <v>657</v>
      </c>
      <c r="D159">
        <v>0</v>
      </c>
      <c r="F159">
        <v>0</v>
      </c>
      <c r="H159">
        <v>0</v>
      </c>
      <c r="J159">
        <v>0</v>
      </c>
    </row>
    <row r="160" spans="2:10" ht="12.75">
      <c r="B160" t="s">
        <v>289</v>
      </c>
      <c r="C160" t="s">
        <v>658</v>
      </c>
      <c r="D160">
        <v>0</v>
      </c>
      <c r="F160">
        <v>0</v>
      </c>
      <c r="H160">
        <v>0</v>
      </c>
      <c r="J160">
        <v>0</v>
      </c>
    </row>
    <row r="161" spans="2:10" ht="12.75">
      <c r="B161" t="s">
        <v>290</v>
      </c>
      <c r="C161" t="s">
        <v>659</v>
      </c>
      <c r="D161">
        <v>0</v>
      </c>
      <c r="F161">
        <v>0</v>
      </c>
      <c r="H161">
        <v>0</v>
      </c>
      <c r="J161">
        <v>0</v>
      </c>
    </row>
    <row r="162" spans="2:10" ht="12.75">
      <c r="B162" t="s">
        <v>291</v>
      </c>
      <c r="C162" t="s">
        <v>660</v>
      </c>
      <c r="D162">
        <v>0</v>
      </c>
      <c r="F162">
        <v>0</v>
      </c>
      <c r="H162">
        <v>0</v>
      </c>
      <c r="J162">
        <v>0</v>
      </c>
    </row>
    <row r="163" spans="2:10" ht="12.75">
      <c r="B163" t="s">
        <v>292</v>
      </c>
      <c r="C163" t="s">
        <v>661</v>
      </c>
      <c r="D163">
        <v>0</v>
      </c>
      <c r="F163">
        <v>0</v>
      </c>
      <c r="H163">
        <v>0</v>
      </c>
      <c r="J163">
        <v>0</v>
      </c>
    </row>
    <row r="164" spans="2:10" ht="12.75">
      <c r="B164" t="s">
        <v>472</v>
      </c>
      <c r="C164" t="s">
        <v>654</v>
      </c>
      <c r="D164">
        <v>0</v>
      </c>
      <c r="F164">
        <v>0</v>
      </c>
      <c r="H164">
        <v>0</v>
      </c>
      <c r="J164">
        <v>0</v>
      </c>
    </row>
    <row r="165" spans="2:10" ht="12.75">
      <c r="B165" t="s">
        <v>293</v>
      </c>
      <c r="C165" t="s">
        <v>663</v>
      </c>
      <c r="D165">
        <v>0</v>
      </c>
      <c r="F165">
        <v>0</v>
      </c>
      <c r="H165">
        <v>0</v>
      </c>
      <c r="J165">
        <v>0</v>
      </c>
    </row>
    <row r="166" spans="2:10" ht="12.75">
      <c r="B166" t="s">
        <v>294</v>
      </c>
      <c r="C166" t="s">
        <v>664</v>
      </c>
      <c r="D166">
        <v>0</v>
      </c>
      <c r="F166">
        <v>0</v>
      </c>
      <c r="H166">
        <v>0</v>
      </c>
      <c r="J166">
        <v>0</v>
      </c>
    </row>
    <row r="167" spans="2:10" ht="12.75">
      <c r="B167" t="s">
        <v>473</v>
      </c>
      <c r="C167" t="s">
        <v>662</v>
      </c>
      <c r="D167">
        <v>0</v>
      </c>
      <c r="F167">
        <v>0</v>
      </c>
      <c r="H167">
        <v>0</v>
      </c>
      <c r="J167">
        <v>0</v>
      </c>
    </row>
    <row r="168" spans="2:10" ht="12.75">
      <c r="B168" t="s">
        <v>284</v>
      </c>
      <c r="C168" t="s">
        <v>666</v>
      </c>
      <c r="D168">
        <v>0</v>
      </c>
      <c r="F168">
        <v>0</v>
      </c>
      <c r="H168">
        <v>0</v>
      </c>
      <c r="J168">
        <v>0</v>
      </c>
    </row>
    <row r="169" spans="2:10" ht="12.75">
      <c r="B169" t="s">
        <v>285</v>
      </c>
      <c r="C169" t="s">
        <v>667</v>
      </c>
      <c r="D169">
        <v>0</v>
      </c>
      <c r="F169">
        <v>0</v>
      </c>
      <c r="H169">
        <v>0</v>
      </c>
      <c r="J169">
        <v>0</v>
      </c>
    </row>
    <row r="170" spans="2:10" ht="12.75">
      <c r="B170" t="s">
        <v>474</v>
      </c>
      <c r="C170" t="s">
        <v>665</v>
      </c>
      <c r="D170">
        <v>0</v>
      </c>
      <c r="F170">
        <v>0</v>
      </c>
      <c r="H170">
        <v>0</v>
      </c>
      <c r="J170">
        <v>0</v>
      </c>
    </row>
    <row r="171" spans="2:10" ht="12.75">
      <c r="B171" t="s">
        <v>302</v>
      </c>
      <c r="C171" t="s">
        <v>669</v>
      </c>
      <c r="D171">
        <v>0</v>
      </c>
      <c r="F171">
        <v>0</v>
      </c>
      <c r="H171">
        <v>0</v>
      </c>
      <c r="J171">
        <v>0</v>
      </c>
    </row>
    <row r="172" spans="2:10" ht="12.75">
      <c r="B172" t="s">
        <v>309</v>
      </c>
      <c r="C172" t="s">
        <v>671</v>
      </c>
      <c r="D172">
        <v>0</v>
      </c>
      <c r="F172">
        <v>0</v>
      </c>
      <c r="H172">
        <v>0</v>
      </c>
      <c r="J172">
        <v>0</v>
      </c>
    </row>
    <row r="173" spans="2:10" ht="12.75">
      <c r="B173" t="s">
        <v>310</v>
      </c>
      <c r="C173" t="s">
        <v>673</v>
      </c>
      <c r="D173">
        <v>0</v>
      </c>
      <c r="F173">
        <v>0</v>
      </c>
      <c r="H173">
        <v>0</v>
      </c>
      <c r="J173">
        <v>0</v>
      </c>
    </row>
    <row r="174" spans="2:10" ht="12.75">
      <c r="B174" t="s">
        <v>313</v>
      </c>
      <c r="C174" t="s">
        <v>675</v>
      </c>
      <c r="D174">
        <v>0</v>
      </c>
      <c r="F174">
        <v>0</v>
      </c>
      <c r="H174">
        <v>0</v>
      </c>
      <c r="J174">
        <v>0</v>
      </c>
    </row>
    <row r="175" spans="2:10" ht="12.75">
      <c r="B175" t="s">
        <v>314</v>
      </c>
      <c r="C175" t="s">
        <v>677</v>
      </c>
      <c r="D175">
        <v>0</v>
      </c>
      <c r="F175">
        <v>0</v>
      </c>
      <c r="H175">
        <v>0</v>
      </c>
      <c r="J175">
        <v>0</v>
      </c>
    </row>
    <row r="176" spans="2:11" ht="12.75">
      <c r="B176" t="s">
        <v>57</v>
      </c>
      <c r="C176" t="s">
        <v>678</v>
      </c>
      <c r="D176">
        <v>95</v>
      </c>
      <c r="E176">
        <v>8.203799654576857</v>
      </c>
      <c r="F176">
        <v>92</v>
      </c>
      <c r="G176">
        <v>6.7202337472607745</v>
      </c>
      <c r="H176">
        <v>90</v>
      </c>
      <c r="I176">
        <v>12.893982808022923</v>
      </c>
      <c r="J176">
        <v>277</v>
      </c>
      <c r="K176">
        <v>8.589147286821705</v>
      </c>
    </row>
    <row r="177" spans="2:11" ht="12.75">
      <c r="B177" t="s">
        <v>58</v>
      </c>
      <c r="C177" t="s">
        <v>679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2:11" ht="12.75">
      <c r="B178" t="s">
        <v>59</v>
      </c>
      <c r="C178" t="s">
        <v>680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2:11" ht="12.75">
      <c r="B179" t="s">
        <v>60</v>
      </c>
      <c r="C179" t="s">
        <v>681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2:11" ht="12.75">
      <c r="B180" t="s">
        <v>61</v>
      </c>
      <c r="C180" t="s">
        <v>682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2:11" ht="12.75">
      <c r="B181" t="s">
        <v>62</v>
      </c>
      <c r="C181" t="s">
        <v>683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2:11" ht="12.75">
      <c r="B182" t="s">
        <v>475</v>
      </c>
      <c r="C182" t="s">
        <v>684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2:11" ht="12.75">
      <c r="B183" t="s">
        <v>63</v>
      </c>
      <c r="C183" t="s">
        <v>685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2:11" ht="12.75">
      <c r="B184" t="s">
        <v>64</v>
      </c>
      <c r="C184" t="s">
        <v>686</v>
      </c>
      <c r="D184">
        <v>1</v>
      </c>
      <c r="E184">
        <v>0.08635578583765112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0.0310077519379845</v>
      </c>
    </row>
    <row r="185" spans="2:11" ht="12.75">
      <c r="B185" t="s">
        <v>65</v>
      </c>
      <c r="C185" t="s">
        <v>687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0.14326647564469913</v>
      </c>
      <c r="J185">
        <v>1</v>
      </c>
      <c r="K185">
        <v>0.0310077519379845</v>
      </c>
    </row>
    <row r="186" spans="2:11" ht="12.75">
      <c r="B186" t="s">
        <v>66</v>
      </c>
      <c r="C186" t="s">
        <v>688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2:11" ht="12.75">
      <c r="B187" t="s">
        <v>67</v>
      </c>
      <c r="C187" t="s">
        <v>689</v>
      </c>
      <c r="D187">
        <v>2</v>
      </c>
      <c r="E187">
        <v>0.17271157167530224</v>
      </c>
      <c r="F187">
        <v>4</v>
      </c>
      <c r="G187">
        <v>0.2921840759678598</v>
      </c>
      <c r="H187">
        <v>4</v>
      </c>
      <c r="I187">
        <v>0.5730659025787965</v>
      </c>
      <c r="J187">
        <v>10</v>
      </c>
      <c r="K187">
        <v>0.31007751937984496</v>
      </c>
    </row>
    <row r="188" spans="2:11" ht="12.75">
      <c r="B188" t="s">
        <v>1260</v>
      </c>
      <c r="C188" t="s">
        <v>1304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2:11" ht="12.75">
      <c r="B189" t="s">
        <v>1261</v>
      </c>
      <c r="C189" t="s">
        <v>1305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2:11" ht="12.75">
      <c r="B190" t="s">
        <v>68</v>
      </c>
      <c r="C190" t="s">
        <v>690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0.14326647564469913</v>
      </c>
      <c r="J190">
        <v>1</v>
      </c>
      <c r="K190">
        <v>0.0310077519379845</v>
      </c>
    </row>
    <row r="191" spans="2:11" ht="12.75">
      <c r="B191" t="s">
        <v>69</v>
      </c>
      <c r="C191" t="s">
        <v>691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2:11" ht="12.75">
      <c r="B192" t="s">
        <v>173</v>
      </c>
      <c r="C192" t="s">
        <v>692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2:11" ht="12.75">
      <c r="B193" t="s">
        <v>70</v>
      </c>
      <c r="C193" t="s">
        <v>693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2:11" ht="12.75">
      <c r="B194" t="s">
        <v>71</v>
      </c>
      <c r="C194" t="s">
        <v>694</v>
      </c>
      <c r="D194">
        <v>0</v>
      </c>
      <c r="E194">
        <v>0</v>
      </c>
      <c r="F194">
        <v>1</v>
      </c>
      <c r="G194">
        <v>0.07304601899196494</v>
      </c>
      <c r="H194">
        <v>1</v>
      </c>
      <c r="I194">
        <v>0.14326647564469913</v>
      </c>
      <c r="J194">
        <v>2</v>
      </c>
      <c r="K194">
        <v>0.062015503875969</v>
      </c>
    </row>
    <row r="195" spans="2:11" ht="12.75">
      <c r="B195" t="s">
        <v>72</v>
      </c>
      <c r="C195" t="s">
        <v>695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2:11" ht="12.75">
      <c r="B196" t="s">
        <v>73</v>
      </c>
      <c r="C196" t="s">
        <v>696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2:11" ht="12.75">
      <c r="B197" t="s">
        <v>74</v>
      </c>
      <c r="C197" t="s">
        <v>697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2:11" ht="12.75">
      <c r="B198" t="s">
        <v>75</v>
      </c>
      <c r="C198" t="s">
        <v>698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2:11" ht="12.75">
      <c r="B199" t="s">
        <v>76</v>
      </c>
      <c r="C199" t="s">
        <v>699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0.14326647564469913</v>
      </c>
      <c r="J199">
        <v>1</v>
      </c>
      <c r="K199">
        <v>0.0310077519379845</v>
      </c>
    </row>
    <row r="200" spans="2:11" ht="12.75">
      <c r="B200" t="s">
        <v>78</v>
      </c>
      <c r="C200" t="s">
        <v>700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2:10" ht="12.75">
      <c r="B201" t="s">
        <v>318</v>
      </c>
      <c r="C201" t="s">
        <v>702</v>
      </c>
      <c r="D201">
        <v>0</v>
      </c>
      <c r="F201">
        <v>0</v>
      </c>
      <c r="H201">
        <v>0</v>
      </c>
      <c r="J201">
        <v>0</v>
      </c>
    </row>
    <row r="202" spans="2:10" ht="12.75">
      <c r="B202" t="s">
        <v>319</v>
      </c>
      <c r="C202" t="s">
        <v>703</v>
      </c>
      <c r="D202">
        <v>0</v>
      </c>
      <c r="F202">
        <v>0</v>
      </c>
      <c r="H202">
        <v>0</v>
      </c>
      <c r="J202">
        <v>0</v>
      </c>
    </row>
    <row r="203" spans="2:10" ht="12.75">
      <c r="B203" t="s">
        <v>320</v>
      </c>
      <c r="C203" t="s">
        <v>704</v>
      </c>
      <c r="D203">
        <v>0</v>
      </c>
      <c r="F203">
        <v>0</v>
      </c>
      <c r="H203">
        <v>0</v>
      </c>
      <c r="J203">
        <v>0</v>
      </c>
    </row>
    <row r="204" spans="2:10" ht="12.75">
      <c r="B204" t="s">
        <v>476</v>
      </c>
      <c r="C204" t="s">
        <v>701</v>
      </c>
      <c r="D204">
        <v>0</v>
      </c>
      <c r="F204">
        <v>0</v>
      </c>
      <c r="H204">
        <v>0</v>
      </c>
      <c r="J204">
        <v>0</v>
      </c>
    </row>
    <row r="205" spans="2:10" ht="12.75">
      <c r="B205" t="s">
        <v>890</v>
      </c>
      <c r="C205" t="s">
        <v>1307</v>
      </c>
      <c r="D205">
        <v>0</v>
      </c>
      <c r="F205">
        <v>0</v>
      </c>
      <c r="H205">
        <v>0</v>
      </c>
      <c r="J205">
        <v>0</v>
      </c>
    </row>
    <row r="206" spans="2:10" ht="12.75">
      <c r="B206" t="s">
        <v>321</v>
      </c>
      <c r="C206" t="s">
        <v>706</v>
      </c>
      <c r="D206">
        <v>0</v>
      </c>
      <c r="F206">
        <v>0</v>
      </c>
      <c r="H206">
        <v>0</v>
      </c>
      <c r="J206">
        <v>0</v>
      </c>
    </row>
    <row r="207" spans="2:10" ht="12.75">
      <c r="B207" t="s">
        <v>477</v>
      </c>
      <c r="C207" t="s">
        <v>705</v>
      </c>
      <c r="D207">
        <v>0</v>
      </c>
      <c r="F207">
        <v>0</v>
      </c>
      <c r="H207">
        <v>0</v>
      </c>
      <c r="J207">
        <v>0</v>
      </c>
    </row>
    <row r="208" spans="2:10" ht="12.75">
      <c r="B208" t="s">
        <v>322</v>
      </c>
      <c r="C208" t="s">
        <v>708</v>
      </c>
      <c r="D208">
        <v>0</v>
      </c>
      <c r="F208">
        <v>0</v>
      </c>
      <c r="H208">
        <v>0</v>
      </c>
      <c r="J208">
        <v>0</v>
      </c>
    </row>
    <row r="209" spans="2:10" ht="12.75">
      <c r="B209" t="s">
        <v>323</v>
      </c>
      <c r="C209" t="s">
        <v>709</v>
      </c>
      <c r="D209">
        <v>0</v>
      </c>
      <c r="F209">
        <v>0</v>
      </c>
      <c r="H209">
        <v>0</v>
      </c>
      <c r="J209">
        <v>0</v>
      </c>
    </row>
    <row r="210" spans="2:10" ht="12.75">
      <c r="B210" t="s">
        <v>324</v>
      </c>
      <c r="C210" t="s">
        <v>1308</v>
      </c>
      <c r="D210">
        <v>0</v>
      </c>
      <c r="F210">
        <v>0</v>
      </c>
      <c r="H210">
        <v>0</v>
      </c>
      <c r="J210">
        <v>0</v>
      </c>
    </row>
    <row r="211" spans="2:10" ht="12.75">
      <c r="B211" t="s">
        <v>325</v>
      </c>
      <c r="C211" t="s">
        <v>710</v>
      </c>
      <c r="D211">
        <v>0</v>
      </c>
      <c r="F211">
        <v>0</v>
      </c>
      <c r="H211">
        <v>0</v>
      </c>
      <c r="J211">
        <v>0</v>
      </c>
    </row>
    <row r="212" spans="2:10" ht="12.75">
      <c r="B212" t="s">
        <v>326</v>
      </c>
      <c r="C212" t="s">
        <v>1309</v>
      </c>
      <c r="D212">
        <v>0</v>
      </c>
      <c r="F212">
        <v>0</v>
      </c>
      <c r="H212">
        <v>0</v>
      </c>
      <c r="J212">
        <v>0</v>
      </c>
    </row>
    <row r="213" spans="2:10" ht="12.75">
      <c r="B213" t="s">
        <v>478</v>
      </c>
      <c r="C213" t="s">
        <v>707</v>
      </c>
      <c r="D213">
        <v>0</v>
      </c>
      <c r="F213">
        <v>0</v>
      </c>
      <c r="H213">
        <v>0</v>
      </c>
      <c r="J213">
        <v>0</v>
      </c>
    </row>
    <row r="214" spans="2:10" ht="12.75">
      <c r="B214" t="s">
        <v>327</v>
      </c>
      <c r="C214" t="s">
        <v>712</v>
      </c>
      <c r="D214">
        <v>0</v>
      </c>
      <c r="F214">
        <v>0</v>
      </c>
      <c r="H214">
        <v>0</v>
      </c>
      <c r="J214">
        <v>0</v>
      </c>
    </row>
    <row r="215" spans="2:10" ht="12.75">
      <c r="B215" t="s">
        <v>328</v>
      </c>
      <c r="C215" t="s">
        <v>713</v>
      </c>
      <c r="D215">
        <v>0</v>
      </c>
      <c r="F215">
        <v>0</v>
      </c>
      <c r="H215">
        <v>0</v>
      </c>
      <c r="J215">
        <v>0</v>
      </c>
    </row>
    <row r="216" spans="2:10" ht="12.75">
      <c r="B216" t="s">
        <v>329</v>
      </c>
      <c r="C216" t="s">
        <v>714</v>
      </c>
      <c r="D216">
        <v>0</v>
      </c>
      <c r="F216">
        <v>0</v>
      </c>
      <c r="H216">
        <v>0</v>
      </c>
      <c r="J216">
        <v>0</v>
      </c>
    </row>
    <row r="217" spans="2:10" ht="12.75">
      <c r="B217" t="s">
        <v>330</v>
      </c>
      <c r="C217" t="s">
        <v>715</v>
      </c>
      <c r="D217">
        <v>0</v>
      </c>
      <c r="F217">
        <v>0</v>
      </c>
      <c r="H217">
        <v>0</v>
      </c>
      <c r="J217">
        <v>0</v>
      </c>
    </row>
    <row r="218" spans="2:10" ht="12.75">
      <c r="B218" t="s">
        <v>331</v>
      </c>
      <c r="C218" t="s">
        <v>716</v>
      </c>
      <c r="D218">
        <v>0</v>
      </c>
      <c r="F218">
        <v>0</v>
      </c>
      <c r="H218">
        <v>0</v>
      </c>
      <c r="J218">
        <v>0</v>
      </c>
    </row>
    <row r="219" spans="2:10" ht="12.75">
      <c r="B219" t="s">
        <v>332</v>
      </c>
      <c r="C219" t="s">
        <v>717</v>
      </c>
      <c r="D219">
        <v>0</v>
      </c>
      <c r="F219">
        <v>0</v>
      </c>
      <c r="H219">
        <v>0</v>
      </c>
      <c r="J219">
        <v>0</v>
      </c>
    </row>
    <row r="220" spans="2:10" ht="12.75">
      <c r="B220" t="s">
        <v>333</v>
      </c>
      <c r="C220" t="s">
        <v>718</v>
      </c>
      <c r="D220">
        <v>0</v>
      </c>
      <c r="F220">
        <v>0</v>
      </c>
      <c r="H220">
        <v>0</v>
      </c>
      <c r="J220">
        <v>0</v>
      </c>
    </row>
    <row r="221" spans="2:10" ht="12.75">
      <c r="B221" t="s">
        <v>334</v>
      </c>
      <c r="C221" t="s">
        <v>719</v>
      </c>
      <c r="D221">
        <v>0</v>
      </c>
      <c r="F221">
        <v>0</v>
      </c>
      <c r="H221">
        <v>0</v>
      </c>
      <c r="J221">
        <v>0</v>
      </c>
    </row>
    <row r="222" spans="2:10" ht="12.75">
      <c r="B222" t="s">
        <v>335</v>
      </c>
      <c r="C222" t="s">
        <v>720</v>
      </c>
      <c r="D222">
        <v>0</v>
      </c>
      <c r="F222">
        <v>0</v>
      </c>
      <c r="H222">
        <v>0</v>
      </c>
      <c r="J222">
        <v>0</v>
      </c>
    </row>
    <row r="223" spans="2:10" ht="12.75">
      <c r="B223" t="s">
        <v>336</v>
      </c>
      <c r="C223" t="s">
        <v>721</v>
      </c>
      <c r="D223">
        <v>0</v>
      </c>
      <c r="F223">
        <v>0</v>
      </c>
      <c r="H223">
        <v>0</v>
      </c>
      <c r="J223">
        <v>0</v>
      </c>
    </row>
    <row r="224" spans="2:10" ht="12.75">
      <c r="B224" t="s">
        <v>479</v>
      </c>
      <c r="C224" t="s">
        <v>711</v>
      </c>
      <c r="D224">
        <v>0</v>
      </c>
      <c r="F224">
        <v>0</v>
      </c>
      <c r="H224">
        <v>0</v>
      </c>
      <c r="J224">
        <v>0</v>
      </c>
    </row>
    <row r="225" spans="2:10" ht="12.75">
      <c r="B225" t="s">
        <v>337</v>
      </c>
      <c r="C225" t="s">
        <v>723</v>
      </c>
      <c r="D225">
        <v>0</v>
      </c>
      <c r="F225">
        <v>0</v>
      </c>
      <c r="H225">
        <v>0</v>
      </c>
      <c r="J225">
        <v>0</v>
      </c>
    </row>
    <row r="226" spans="2:10" ht="12.75">
      <c r="B226" t="s">
        <v>338</v>
      </c>
      <c r="C226" t="s">
        <v>724</v>
      </c>
      <c r="D226">
        <v>0</v>
      </c>
      <c r="F226">
        <v>0</v>
      </c>
      <c r="H226">
        <v>0</v>
      </c>
      <c r="J226">
        <v>0</v>
      </c>
    </row>
    <row r="227" spans="2:10" ht="12.75">
      <c r="B227" t="s">
        <v>339</v>
      </c>
      <c r="C227" t="s">
        <v>725</v>
      </c>
      <c r="D227">
        <v>0</v>
      </c>
      <c r="F227">
        <v>0</v>
      </c>
      <c r="H227">
        <v>0</v>
      </c>
      <c r="J227">
        <v>0</v>
      </c>
    </row>
    <row r="228" spans="2:10" ht="12.75">
      <c r="B228" t="s">
        <v>481</v>
      </c>
      <c r="C228" t="s">
        <v>722</v>
      </c>
      <c r="D228">
        <v>0</v>
      </c>
      <c r="F228">
        <v>0</v>
      </c>
      <c r="H228">
        <v>0</v>
      </c>
      <c r="J228">
        <v>0</v>
      </c>
    </row>
    <row r="229" spans="2:10" ht="12.75">
      <c r="B229" t="s">
        <v>340</v>
      </c>
      <c r="C229" t="s">
        <v>727</v>
      </c>
      <c r="D229">
        <v>0</v>
      </c>
      <c r="F229">
        <v>0</v>
      </c>
      <c r="H229">
        <v>0</v>
      </c>
      <c r="J229">
        <v>0</v>
      </c>
    </row>
    <row r="230" spans="2:10" ht="12.75">
      <c r="B230" t="s">
        <v>341</v>
      </c>
      <c r="C230" t="s">
        <v>728</v>
      </c>
      <c r="D230">
        <v>0</v>
      </c>
      <c r="F230">
        <v>0</v>
      </c>
      <c r="H230">
        <v>0</v>
      </c>
      <c r="J230">
        <v>0</v>
      </c>
    </row>
    <row r="231" spans="2:10" ht="12.75">
      <c r="B231" t="s">
        <v>342</v>
      </c>
      <c r="C231" t="s">
        <v>729</v>
      </c>
      <c r="D231">
        <v>0</v>
      </c>
      <c r="F231">
        <v>0</v>
      </c>
      <c r="H231">
        <v>0</v>
      </c>
      <c r="J231">
        <v>0</v>
      </c>
    </row>
    <row r="232" spans="2:10" ht="12.75">
      <c r="B232" t="s">
        <v>482</v>
      </c>
      <c r="C232" t="s">
        <v>726</v>
      </c>
      <c r="D232">
        <v>0</v>
      </c>
      <c r="F232">
        <v>0</v>
      </c>
      <c r="H232">
        <v>0</v>
      </c>
      <c r="J232">
        <v>0</v>
      </c>
    </row>
    <row r="233" spans="2:10" ht="12.75">
      <c r="B233" t="s">
        <v>891</v>
      </c>
      <c r="C233" t="s">
        <v>1310</v>
      </c>
      <c r="D233">
        <v>0</v>
      </c>
      <c r="F233">
        <v>0</v>
      </c>
      <c r="H233">
        <v>0</v>
      </c>
      <c r="J233">
        <v>0</v>
      </c>
    </row>
    <row r="234" spans="2:10" ht="12.75">
      <c r="B234" t="s">
        <v>343</v>
      </c>
      <c r="C234" t="s">
        <v>731</v>
      </c>
      <c r="D234">
        <v>0</v>
      </c>
      <c r="F234">
        <v>0</v>
      </c>
      <c r="H234">
        <v>0</v>
      </c>
      <c r="J234">
        <v>0</v>
      </c>
    </row>
    <row r="235" spans="2:10" ht="12.75">
      <c r="B235" t="s">
        <v>344</v>
      </c>
      <c r="C235" t="s">
        <v>732</v>
      </c>
      <c r="D235">
        <v>0</v>
      </c>
      <c r="F235">
        <v>0</v>
      </c>
      <c r="H235">
        <v>0</v>
      </c>
      <c r="J235">
        <v>0</v>
      </c>
    </row>
    <row r="236" spans="2:10" ht="12.75">
      <c r="B236" t="s">
        <v>345</v>
      </c>
      <c r="C236" t="s">
        <v>733</v>
      </c>
      <c r="D236">
        <v>0</v>
      </c>
      <c r="F236">
        <v>0</v>
      </c>
      <c r="H236">
        <v>0</v>
      </c>
      <c r="J236">
        <v>0</v>
      </c>
    </row>
    <row r="237" spans="2:10" ht="12.75">
      <c r="B237" t="s">
        <v>346</v>
      </c>
      <c r="C237" t="s">
        <v>734</v>
      </c>
      <c r="D237">
        <v>0</v>
      </c>
      <c r="F237">
        <v>0</v>
      </c>
      <c r="H237">
        <v>0</v>
      </c>
      <c r="J237">
        <v>0</v>
      </c>
    </row>
    <row r="238" spans="2:10" ht="12.75">
      <c r="B238" t="s">
        <v>483</v>
      </c>
      <c r="C238" t="s">
        <v>730</v>
      </c>
      <c r="D238">
        <v>0</v>
      </c>
      <c r="F238">
        <v>0</v>
      </c>
      <c r="H238">
        <v>0</v>
      </c>
      <c r="J238">
        <v>0</v>
      </c>
    </row>
    <row r="239" spans="2:10" ht="12.75">
      <c r="B239" t="s">
        <v>347</v>
      </c>
      <c r="C239" t="s">
        <v>736</v>
      </c>
      <c r="D239">
        <v>0</v>
      </c>
      <c r="F239">
        <v>0</v>
      </c>
      <c r="H239">
        <v>0</v>
      </c>
      <c r="J239">
        <v>0</v>
      </c>
    </row>
    <row r="240" spans="2:10" ht="12.75">
      <c r="B240" t="s">
        <v>348</v>
      </c>
      <c r="C240" t="s">
        <v>738</v>
      </c>
      <c r="D240">
        <v>0</v>
      </c>
      <c r="F240">
        <v>0</v>
      </c>
      <c r="H240">
        <v>0</v>
      </c>
      <c r="J240">
        <v>0</v>
      </c>
    </row>
    <row r="241" spans="2:10" ht="12.75">
      <c r="B241" t="s">
        <v>349</v>
      </c>
      <c r="C241" t="s">
        <v>739</v>
      </c>
      <c r="D241">
        <v>0</v>
      </c>
      <c r="F241">
        <v>0</v>
      </c>
      <c r="H241">
        <v>0</v>
      </c>
      <c r="J241">
        <v>0</v>
      </c>
    </row>
    <row r="242" spans="2:10" ht="12.75">
      <c r="B242" t="s">
        <v>350</v>
      </c>
      <c r="C242" t="s">
        <v>740</v>
      </c>
      <c r="D242">
        <v>0</v>
      </c>
      <c r="F242">
        <v>0</v>
      </c>
      <c r="H242">
        <v>0</v>
      </c>
      <c r="J242">
        <v>0</v>
      </c>
    </row>
    <row r="243" spans="2:10" ht="12.75">
      <c r="B243" t="s">
        <v>484</v>
      </c>
      <c r="C243" t="s">
        <v>737</v>
      </c>
      <c r="D243">
        <v>0</v>
      </c>
      <c r="F243">
        <v>0</v>
      </c>
      <c r="H243">
        <v>0</v>
      </c>
      <c r="J243">
        <v>0</v>
      </c>
    </row>
    <row r="244" spans="2:10" ht="12.75">
      <c r="B244" t="s">
        <v>351</v>
      </c>
      <c r="C244" t="s">
        <v>742</v>
      </c>
      <c r="D244">
        <v>0</v>
      </c>
      <c r="F244">
        <v>0</v>
      </c>
      <c r="H244">
        <v>0</v>
      </c>
      <c r="J244">
        <v>0</v>
      </c>
    </row>
    <row r="245" spans="2:10" ht="12.75">
      <c r="B245" t="s">
        <v>352</v>
      </c>
      <c r="C245" t="s">
        <v>744</v>
      </c>
      <c r="D245">
        <v>0</v>
      </c>
      <c r="F245">
        <v>0</v>
      </c>
      <c r="H245">
        <v>0</v>
      </c>
      <c r="J245">
        <v>0</v>
      </c>
    </row>
    <row r="246" spans="2:10" ht="12.75">
      <c r="B246" t="s">
        <v>353</v>
      </c>
      <c r="C246" t="s">
        <v>1311</v>
      </c>
      <c r="D246">
        <v>0</v>
      </c>
      <c r="F246">
        <v>0</v>
      </c>
      <c r="H246">
        <v>0</v>
      </c>
      <c r="J246">
        <v>0</v>
      </c>
    </row>
    <row r="247" spans="2:10" ht="12.75">
      <c r="B247" t="s">
        <v>485</v>
      </c>
      <c r="C247" t="s">
        <v>743</v>
      </c>
      <c r="D247">
        <v>0</v>
      </c>
      <c r="F247">
        <v>0</v>
      </c>
      <c r="H247">
        <v>0</v>
      </c>
      <c r="J247">
        <v>0</v>
      </c>
    </row>
    <row r="248" spans="2:10" ht="12.75">
      <c r="B248" t="s">
        <v>354</v>
      </c>
      <c r="C248" t="s">
        <v>746</v>
      </c>
      <c r="D248">
        <v>0</v>
      </c>
      <c r="F248">
        <v>0</v>
      </c>
      <c r="H248">
        <v>0</v>
      </c>
      <c r="J248">
        <v>0</v>
      </c>
    </row>
    <row r="249" spans="2:10" ht="12.75">
      <c r="B249" t="s">
        <v>355</v>
      </c>
      <c r="C249" t="s">
        <v>748</v>
      </c>
      <c r="D249">
        <v>0</v>
      </c>
      <c r="F249">
        <v>0</v>
      </c>
      <c r="H249">
        <v>0</v>
      </c>
      <c r="J249">
        <v>0</v>
      </c>
    </row>
    <row r="250" spans="2:10" ht="12.75">
      <c r="B250" t="s">
        <v>356</v>
      </c>
      <c r="C250" t="s">
        <v>750</v>
      </c>
      <c r="D250">
        <v>0</v>
      </c>
      <c r="F250">
        <v>0</v>
      </c>
      <c r="H250">
        <v>0</v>
      </c>
      <c r="J250">
        <v>0</v>
      </c>
    </row>
    <row r="251" spans="2:10" ht="12.75">
      <c r="B251" t="s">
        <v>1259</v>
      </c>
      <c r="C251" t="s">
        <v>1313</v>
      </c>
      <c r="D251">
        <v>0</v>
      </c>
      <c r="F251">
        <v>0</v>
      </c>
      <c r="H251">
        <v>0</v>
      </c>
      <c r="J251">
        <v>0</v>
      </c>
    </row>
    <row r="252" spans="2:10" ht="12.75">
      <c r="B252" t="s">
        <v>357</v>
      </c>
      <c r="C252" t="s">
        <v>752</v>
      </c>
      <c r="D252">
        <v>0</v>
      </c>
      <c r="F252">
        <v>0</v>
      </c>
      <c r="H252">
        <v>0</v>
      </c>
      <c r="J252">
        <v>0</v>
      </c>
    </row>
    <row r="253" spans="2:10" ht="12.75">
      <c r="B253" t="s">
        <v>358</v>
      </c>
      <c r="C253" t="s">
        <v>754</v>
      </c>
      <c r="D253">
        <v>0</v>
      </c>
      <c r="F253">
        <v>0</v>
      </c>
      <c r="H253">
        <v>0</v>
      </c>
      <c r="J253">
        <v>0</v>
      </c>
    </row>
    <row r="254" spans="2:10" ht="12.75">
      <c r="B254" t="s">
        <v>359</v>
      </c>
      <c r="C254" t="s">
        <v>755</v>
      </c>
      <c r="D254">
        <v>0</v>
      </c>
      <c r="F254">
        <v>0</v>
      </c>
      <c r="H254">
        <v>0</v>
      </c>
      <c r="J254">
        <v>0</v>
      </c>
    </row>
    <row r="255" spans="2:10" ht="12.75">
      <c r="B255" t="s">
        <v>360</v>
      </c>
      <c r="C255" t="s">
        <v>756</v>
      </c>
      <c r="D255">
        <v>0</v>
      </c>
      <c r="F255">
        <v>0</v>
      </c>
      <c r="H255">
        <v>0</v>
      </c>
      <c r="J255">
        <v>0</v>
      </c>
    </row>
    <row r="256" spans="2:10" ht="12.75">
      <c r="B256" t="s">
        <v>361</v>
      </c>
      <c r="C256" t="s">
        <v>757</v>
      </c>
      <c r="D256">
        <v>0</v>
      </c>
      <c r="F256">
        <v>0</v>
      </c>
      <c r="H256">
        <v>0</v>
      </c>
      <c r="J256">
        <v>0</v>
      </c>
    </row>
    <row r="257" spans="2:10" ht="12.75">
      <c r="B257" t="s">
        <v>362</v>
      </c>
      <c r="C257" t="s">
        <v>758</v>
      </c>
      <c r="D257">
        <v>0</v>
      </c>
      <c r="F257">
        <v>0</v>
      </c>
      <c r="H257">
        <v>0</v>
      </c>
      <c r="J257">
        <v>0</v>
      </c>
    </row>
    <row r="258" spans="2:10" ht="12.75">
      <c r="B258" t="s">
        <v>363</v>
      </c>
      <c r="C258" t="s">
        <v>759</v>
      </c>
      <c r="D258">
        <v>0</v>
      </c>
      <c r="F258">
        <v>0</v>
      </c>
      <c r="H258">
        <v>0</v>
      </c>
      <c r="J258">
        <v>0</v>
      </c>
    </row>
    <row r="259" spans="2:10" ht="12.75">
      <c r="B259" t="s">
        <v>486</v>
      </c>
      <c r="C259" t="s">
        <v>753</v>
      </c>
      <c r="D259">
        <v>0</v>
      </c>
      <c r="F259">
        <v>0</v>
      </c>
      <c r="H259">
        <v>0</v>
      </c>
      <c r="J259">
        <v>0</v>
      </c>
    </row>
    <row r="260" spans="2:10" ht="12.75">
      <c r="B260" t="s">
        <v>364</v>
      </c>
      <c r="C260" t="s">
        <v>761</v>
      </c>
      <c r="D260">
        <v>0</v>
      </c>
      <c r="F260">
        <v>0</v>
      </c>
      <c r="H260">
        <v>0</v>
      </c>
      <c r="J260">
        <v>0</v>
      </c>
    </row>
    <row r="261" spans="2:11" ht="12.75">
      <c r="B261" t="s">
        <v>97</v>
      </c>
      <c r="C261" t="s">
        <v>762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2:10" ht="12.75">
      <c r="B262" t="s">
        <v>365</v>
      </c>
      <c r="C262" t="s">
        <v>764</v>
      </c>
      <c r="D262">
        <v>0</v>
      </c>
      <c r="F262">
        <v>0</v>
      </c>
      <c r="H262">
        <v>0</v>
      </c>
      <c r="J262">
        <v>0</v>
      </c>
    </row>
    <row r="263" spans="2:10" ht="12.75">
      <c r="B263" t="s">
        <v>366</v>
      </c>
      <c r="C263" t="s">
        <v>766</v>
      </c>
      <c r="D263">
        <v>0</v>
      </c>
      <c r="F263">
        <v>0</v>
      </c>
      <c r="H263">
        <v>0</v>
      </c>
      <c r="J263">
        <v>0</v>
      </c>
    </row>
    <row r="264" spans="2:10" ht="12.75">
      <c r="B264" t="s">
        <v>367</v>
      </c>
      <c r="C264" t="s">
        <v>767</v>
      </c>
      <c r="D264">
        <v>0</v>
      </c>
      <c r="F264">
        <v>0</v>
      </c>
      <c r="H264">
        <v>0</v>
      </c>
      <c r="J264">
        <v>0</v>
      </c>
    </row>
    <row r="265" spans="2:10" ht="12.75">
      <c r="B265" t="s">
        <v>368</v>
      </c>
      <c r="C265" t="s">
        <v>768</v>
      </c>
      <c r="D265">
        <v>0</v>
      </c>
      <c r="F265">
        <v>0</v>
      </c>
      <c r="H265">
        <v>0</v>
      </c>
      <c r="J265">
        <v>0</v>
      </c>
    </row>
    <row r="266" spans="2:10" ht="12.75">
      <c r="B266" t="s">
        <v>369</v>
      </c>
      <c r="C266" t="s">
        <v>769</v>
      </c>
      <c r="D266">
        <v>0</v>
      </c>
      <c r="F266">
        <v>0</v>
      </c>
      <c r="H266">
        <v>0</v>
      </c>
      <c r="J266">
        <v>0</v>
      </c>
    </row>
    <row r="267" spans="2:10" ht="12.75">
      <c r="B267" t="s">
        <v>487</v>
      </c>
      <c r="C267" t="s">
        <v>765</v>
      </c>
      <c r="D267">
        <v>0</v>
      </c>
      <c r="F267">
        <v>0</v>
      </c>
      <c r="H267">
        <v>0</v>
      </c>
      <c r="J267">
        <v>0</v>
      </c>
    </row>
    <row r="268" spans="2:10" ht="12.75">
      <c r="B268" t="s">
        <v>370</v>
      </c>
      <c r="C268" t="s">
        <v>771</v>
      </c>
      <c r="D268">
        <v>0</v>
      </c>
      <c r="F268">
        <v>0</v>
      </c>
      <c r="H268">
        <v>0</v>
      </c>
      <c r="J268">
        <v>0</v>
      </c>
    </row>
    <row r="269" spans="2:10" ht="12.75">
      <c r="B269" t="s">
        <v>371</v>
      </c>
      <c r="C269" t="s">
        <v>772</v>
      </c>
      <c r="D269">
        <v>0</v>
      </c>
      <c r="F269">
        <v>0</v>
      </c>
      <c r="H269">
        <v>0</v>
      </c>
      <c r="J269">
        <v>0</v>
      </c>
    </row>
    <row r="270" spans="2:10" ht="12.75">
      <c r="B270" t="s">
        <v>372</v>
      </c>
      <c r="C270" t="s">
        <v>773</v>
      </c>
      <c r="D270">
        <v>0</v>
      </c>
      <c r="F270">
        <v>0</v>
      </c>
      <c r="H270">
        <v>0</v>
      </c>
      <c r="J270">
        <v>0</v>
      </c>
    </row>
    <row r="271" spans="2:10" ht="12.75">
      <c r="B271" t="s">
        <v>373</v>
      </c>
      <c r="C271" t="s">
        <v>774</v>
      </c>
      <c r="D271">
        <v>0</v>
      </c>
      <c r="F271">
        <v>0</v>
      </c>
      <c r="H271">
        <v>0</v>
      </c>
      <c r="J271">
        <v>0</v>
      </c>
    </row>
    <row r="272" spans="2:10" ht="12.75">
      <c r="B272" t="s">
        <v>488</v>
      </c>
      <c r="C272" t="s">
        <v>770</v>
      </c>
      <c r="D272">
        <v>0</v>
      </c>
      <c r="F272">
        <v>0</v>
      </c>
      <c r="H272">
        <v>0</v>
      </c>
      <c r="J272">
        <v>0</v>
      </c>
    </row>
    <row r="273" spans="2:10" ht="12.75">
      <c r="B273" t="s">
        <v>374</v>
      </c>
      <c r="C273" t="s">
        <v>776</v>
      </c>
      <c r="D273">
        <v>0</v>
      </c>
      <c r="F273">
        <v>0</v>
      </c>
      <c r="H273">
        <v>0</v>
      </c>
      <c r="J273">
        <v>0</v>
      </c>
    </row>
    <row r="274" spans="2:10" ht="12.75">
      <c r="B274" t="s">
        <v>375</v>
      </c>
      <c r="C274" t="s">
        <v>777</v>
      </c>
      <c r="D274">
        <v>0</v>
      </c>
      <c r="F274">
        <v>0</v>
      </c>
      <c r="H274">
        <v>0</v>
      </c>
      <c r="J274">
        <v>0</v>
      </c>
    </row>
    <row r="275" spans="2:10" ht="12.75">
      <c r="B275" t="s">
        <v>892</v>
      </c>
      <c r="C275" t="s">
        <v>1315</v>
      </c>
      <c r="D275">
        <v>0</v>
      </c>
      <c r="F275">
        <v>0</v>
      </c>
      <c r="H275">
        <v>0</v>
      </c>
      <c r="J275">
        <v>0</v>
      </c>
    </row>
    <row r="276" spans="2:10" ht="12.75">
      <c r="B276" t="s">
        <v>489</v>
      </c>
      <c r="C276" t="s">
        <v>775</v>
      </c>
      <c r="D276">
        <v>0</v>
      </c>
      <c r="F276">
        <v>0</v>
      </c>
      <c r="H276">
        <v>0</v>
      </c>
      <c r="J276">
        <v>0</v>
      </c>
    </row>
    <row r="277" spans="2:10" ht="12.75">
      <c r="B277" t="s">
        <v>376</v>
      </c>
      <c r="C277" t="s">
        <v>779</v>
      </c>
      <c r="D277">
        <v>0</v>
      </c>
      <c r="F277">
        <v>0</v>
      </c>
      <c r="H277">
        <v>0</v>
      </c>
      <c r="J277">
        <v>0</v>
      </c>
    </row>
    <row r="278" spans="2:10" ht="12.75">
      <c r="B278" t="s">
        <v>377</v>
      </c>
      <c r="C278" t="s">
        <v>780</v>
      </c>
      <c r="D278">
        <v>0</v>
      </c>
      <c r="F278">
        <v>0</v>
      </c>
      <c r="H278">
        <v>0</v>
      </c>
      <c r="J278">
        <v>0</v>
      </c>
    </row>
    <row r="279" spans="2:10" ht="12.75">
      <c r="B279" t="s">
        <v>378</v>
      </c>
      <c r="C279" t="s">
        <v>781</v>
      </c>
      <c r="D279">
        <v>0</v>
      </c>
      <c r="F279">
        <v>0</v>
      </c>
      <c r="H279">
        <v>0</v>
      </c>
      <c r="J279">
        <v>0</v>
      </c>
    </row>
    <row r="280" spans="2:10" ht="12.75">
      <c r="B280" t="s">
        <v>379</v>
      </c>
      <c r="C280" t="s">
        <v>782</v>
      </c>
      <c r="D280">
        <v>0</v>
      </c>
      <c r="F280">
        <v>0</v>
      </c>
      <c r="H280">
        <v>0</v>
      </c>
      <c r="J280">
        <v>0</v>
      </c>
    </row>
    <row r="281" spans="2:10" ht="12.75">
      <c r="B281" t="s">
        <v>380</v>
      </c>
      <c r="C281" t="s">
        <v>783</v>
      </c>
      <c r="D281">
        <v>0</v>
      </c>
      <c r="F281">
        <v>0</v>
      </c>
      <c r="H281">
        <v>0</v>
      </c>
      <c r="J281">
        <v>0</v>
      </c>
    </row>
    <row r="282" spans="2:10" ht="12.75">
      <c r="B282" t="s">
        <v>381</v>
      </c>
      <c r="C282" t="s">
        <v>784</v>
      </c>
      <c r="D282">
        <v>0</v>
      </c>
      <c r="F282">
        <v>0</v>
      </c>
      <c r="H282">
        <v>0</v>
      </c>
      <c r="J282">
        <v>0</v>
      </c>
    </row>
    <row r="283" spans="2:10" ht="12.75">
      <c r="B283" t="s">
        <v>382</v>
      </c>
      <c r="C283" t="s">
        <v>785</v>
      </c>
      <c r="D283">
        <v>0</v>
      </c>
      <c r="F283">
        <v>0</v>
      </c>
      <c r="H283">
        <v>0</v>
      </c>
      <c r="J283">
        <v>0</v>
      </c>
    </row>
    <row r="284" spans="2:10" ht="12.75">
      <c r="B284" t="s">
        <v>102</v>
      </c>
      <c r="C284" t="s">
        <v>778</v>
      </c>
      <c r="D284">
        <v>0</v>
      </c>
      <c r="F284">
        <v>0</v>
      </c>
      <c r="H284">
        <v>0</v>
      </c>
      <c r="J284">
        <v>0</v>
      </c>
    </row>
    <row r="285" spans="2:10" ht="12.75">
      <c r="B285" t="s">
        <v>491</v>
      </c>
      <c r="C285" t="s">
        <v>787</v>
      </c>
      <c r="D285">
        <v>0</v>
      </c>
      <c r="F285">
        <v>0</v>
      </c>
      <c r="H285">
        <v>0</v>
      </c>
      <c r="J285">
        <v>0</v>
      </c>
    </row>
    <row r="286" spans="2:10" ht="12.75">
      <c r="B286" t="s">
        <v>893</v>
      </c>
      <c r="C286" t="s">
        <v>1316</v>
      </c>
      <c r="D286">
        <v>0</v>
      </c>
      <c r="F286">
        <v>0</v>
      </c>
      <c r="H286">
        <v>0</v>
      </c>
      <c r="J286">
        <v>0</v>
      </c>
    </row>
    <row r="287" spans="2:10" ht="12.75">
      <c r="B287" t="s">
        <v>383</v>
      </c>
      <c r="C287" t="s">
        <v>790</v>
      </c>
      <c r="D287">
        <v>0</v>
      </c>
      <c r="F287">
        <v>0</v>
      </c>
      <c r="H287">
        <v>0</v>
      </c>
      <c r="J287">
        <v>0</v>
      </c>
    </row>
    <row r="288" spans="2:10" ht="12.75">
      <c r="B288" t="s">
        <v>384</v>
      </c>
      <c r="C288" t="s">
        <v>792</v>
      </c>
      <c r="D288">
        <v>0</v>
      </c>
      <c r="F288">
        <v>0</v>
      </c>
      <c r="H288">
        <v>0</v>
      </c>
      <c r="J288">
        <v>0</v>
      </c>
    </row>
    <row r="289" spans="2:10" ht="12.75">
      <c r="B289" t="s">
        <v>385</v>
      </c>
      <c r="C289" t="s">
        <v>794</v>
      </c>
      <c r="D289">
        <v>0</v>
      </c>
      <c r="F289">
        <v>0</v>
      </c>
      <c r="H289">
        <v>0</v>
      </c>
      <c r="J289">
        <v>0</v>
      </c>
    </row>
    <row r="290" spans="2:10" ht="12.75">
      <c r="B290" t="s">
        <v>386</v>
      </c>
      <c r="C290" t="s">
        <v>796</v>
      </c>
      <c r="D290">
        <v>0</v>
      </c>
      <c r="F290">
        <v>0</v>
      </c>
      <c r="H290">
        <v>0</v>
      </c>
      <c r="J290">
        <v>0</v>
      </c>
    </row>
    <row r="291" spans="2:10" ht="12.75">
      <c r="B291" t="s">
        <v>1252</v>
      </c>
      <c r="C291" t="s">
        <v>1320</v>
      </c>
      <c r="D291">
        <v>0</v>
      </c>
      <c r="F291">
        <v>0</v>
      </c>
      <c r="H291">
        <v>0</v>
      </c>
      <c r="J291">
        <v>0</v>
      </c>
    </row>
    <row r="292" spans="2:10" ht="12.75">
      <c r="B292" t="s">
        <v>315</v>
      </c>
      <c r="C292" t="s">
        <v>1321</v>
      </c>
      <c r="D292">
        <v>0</v>
      </c>
      <c r="F292">
        <v>0</v>
      </c>
      <c r="H292">
        <v>0</v>
      </c>
      <c r="J292">
        <v>0</v>
      </c>
    </row>
    <row r="293" spans="2:10" ht="12.75">
      <c r="B293" t="s">
        <v>316</v>
      </c>
      <c r="C293" t="s">
        <v>1321</v>
      </c>
      <c r="D293">
        <v>0</v>
      </c>
      <c r="F293">
        <v>0</v>
      </c>
      <c r="H293">
        <v>0</v>
      </c>
      <c r="J293">
        <v>0</v>
      </c>
    </row>
    <row r="294" spans="2:10" ht="12.75">
      <c r="B294" t="s">
        <v>317</v>
      </c>
      <c r="C294" t="s">
        <v>1322</v>
      </c>
      <c r="D294">
        <v>0</v>
      </c>
      <c r="F294">
        <v>0</v>
      </c>
      <c r="H294">
        <v>0</v>
      </c>
      <c r="J294">
        <v>0</v>
      </c>
    </row>
    <row r="295" spans="2:10" ht="12.75">
      <c r="B295" t="s">
        <v>492</v>
      </c>
      <c r="C295" t="s">
        <v>798</v>
      </c>
      <c r="D295">
        <v>0</v>
      </c>
      <c r="F295">
        <v>0</v>
      </c>
      <c r="H295">
        <v>0</v>
      </c>
      <c r="J295">
        <v>0</v>
      </c>
    </row>
    <row r="296" spans="2:10" ht="12.75">
      <c r="B296" t="s">
        <v>1255</v>
      </c>
      <c r="C296" t="s">
        <v>1323</v>
      </c>
      <c r="D296">
        <v>0</v>
      </c>
      <c r="F296">
        <v>0</v>
      </c>
      <c r="H296">
        <v>0</v>
      </c>
      <c r="J296">
        <v>0</v>
      </c>
    </row>
    <row r="297" spans="2:11" ht="12.75">
      <c r="B297" t="s">
        <v>114</v>
      </c>
      <c r="C297" t="s">
        <v>800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2:10" ht="12.75">
      <c r="B298" t="s">
        <v>1256</v>
      </c>
      <c r="C298" t="s">
        <v>1324</v>
      </c>
      <c r="D298">
        <v>0</v>
      </c>
      <c r="F298">
        <v>0</v>
      </c>
      <c r="H298">
        <v>0</v>
      </c>
      <c r="J298">
        <v>0</v>
      </c>
    </row>
    <row r="299" spans="2:10" ht="12.75">
      <c r="B299" t="s">
        <v>1257</v>
      </c>
      <c r="C299" t="s">
        <v>1325</v>
      </c>
      <c r="D299">
        <v>0</v>
      </c>
      <c r="F299">
        <v>0</v>
      </c>
      <c r="H299">
        <v>0</v>
      </c>
      <c r="J299">
        <v>0</v>
      </c>
    </row>
    <row r="300" spans="2:11" ht="12.75">
      <c r="B300" t="s">
        <v>117</v>
      </c>
      <c r="C300" t="s">
        <v>803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2:11" ht="12.75">
      <c r="B301" t="s">
        <v>118</v>
      </c>
      <c r="C301" t="s">
        <v>804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2:11" ht="12.75">
      <c r="B302" t="s">
        <v>119</v>
      </c>
      <c r="C302" t="s">
        <v>805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2:10" ht="12.75">
      <c r="B303" t="s">
        <v>1258</v>
      </c>
      <c r="C303" t="s">
        <v>1326</v>
      </c>
      <c r="D303">
        <v>0</v>
      </c>
      <c r="F303">
        <v>0</v>
      </c>
      <c r="H303">
        <v>0</v>
      </c>
      <c r="J303">
        <v>0</v>
      </c>
    </row>
    <row r="304" spans="2:11" ht="12.75">
      <c r="B304" t="s">
        <v>121</v>
      </c>
      <c r="C304" t="s">
        <v>807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2:11" ht="12.75">
      <c r="B305" t="s">
        <v>495</v>
      </c>
      <c r="C305" t="s">
        <v>1327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</row>
    <row r="306" spans="2:11" ht="12.75">
      <c r="B306" t="s">
        <v>493</v>
      </c>
      <c r="C306" t="s">
        <v>1329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2:11" ht="12.75">
      <c r="B307" t="s">
        <v>124</v>
      </c>
      <c r="C307" t="s">
        <v>809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2:10" ht="12.75">
      <c r="B308" t="s">
        <v>393</v>
      </c>
      <c r="C308" t="s">
        <v>811</v>
      </c>
      <c r="D308">
        <v>0</v>
      </c>
      <c r="F308">
        <v>0</v>
      </c>
      <c r="H308">
        <v>0</v>
      </c>
      <c r="J308">
        <v>0</v>
      </c>
    </row>
    <row r="309" spans="2:10" ht="12.75">
      <c r="B309" t="s">
        <v>394</v>
      </c>
      <c r="C309" t="s">
        <v>813</v>
      </c>
      <c r="D309">
        <v>0</v>
      </c>
      <c r="F309">
        <v>0</v>
      </c>
      <c r="H309">
        <v>0</v>
      </c>
      <c r="J309">
        <v>0</v>
      </c>
    </row>
    <row r="310" spans="2:10" ht="12.75">
      <c r="B310" t="s">
        <v>395</v>
      </c>
      <c r="C310" t="s">
        <v>815</v>
      </c>
      <c r="D310">
        <v>0</v>
      </c>
      <c r="F310">
        <v>0</v>
      </c>
      <c r="H310">
        <v>1</v>
      </c>
      <c r="J310">
        <v>1</v>
      </c>
    </row>
    <row r="311" spans="2:10" ht="12.75">
      <c r="B311" t="s">
        <v>396</v>
      </c>
      <c r="C311" t="s">
        <v>816</v>
      </c>
      <c r="D311">
        <v>0</v>
      </c>
      <c r="F311">
        <v>0</v>
      </c>
      <c r="H311">
        <v>0</v>
      </c>
      <c r="J311">
        <v>0</v>
      </c>
    </row>
    <row r="312" spans="2:10" ht="12.75">
      <c r="B312" t="s">
        <v>397</v>
      </c>
      <c r="C312" t="s">
        <v>817</v>
      </c>
      <c r="D312">
        <v>0</v>
      </c>
      <c r="F312">
        <v>0</v>
      </c>
      <c r="H312">
        <v>0</v>
      </c>
      <c r="J312">
        <v>0</v>
      </c>
    </row>
    <row r="313" spans="2:10" ht="12.75">
      <c r="B313" t="s">
        <v>496</v>
      </c>
      <c r="C313" t="s">
        <v>814</v>
      </c>
      <c r="D313">
        <v>0</v>
      </c>
      <c r="F313">
        <v>0</v>
      </c>
      <c r="H313">
        <v>0</v>
      </c>
      <c r="J313">
        <v>0</v>
      </c>
    </row>
    <row r="314" spans="2:10" ht="12.75">
      <c r="B314" t="s">
        <v>399</v>
      </c>
      <c r="C314" t="s">
        <v>819</v>
      </c>
      <c r="D314">
        <v>0</v>
      </c>
      <c r="F314">
        <v>0</v>
      </c>
      <c r="H314">
        <v>0</v>
      </c>
      <c r="J314">
        <v>0</v>
      </c>
    </row>
    <row r="315" spans="2:11" ht="12.75">
      <c r="B315" t="s">
        <v>129</v>
      </c>
      <c r="C315" t="s">
        <v>820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2:11" ht="12.75">
      <c r="B316" t="s">
        <v>130</v>
      </c>
      <c r="C316" t="s">
        <v>821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</row>
    <row r="317" spans="2:10" ht="12.75">
      <c r="B317" t="s">
        <v>387</v>
      </c>
      <c r="C317" t="s">
        <v>823</v>
      </c>
      <c r="D317">
        <v>0</v>
      </c>
      <c r="F317">
        <v>0</v>
      </c>
      <c r="H317">
        <v>0</v>
      </c>
      <c r="J317">
        <v>0</v>
      </c>
    </row>
    <row r="318" spans="2:10" ht="12.75">
      <c r="B318" t="s">
        <v>388</v>
      </c>
      <c r="C318" t="s">
        <v>824</v>
      </c>
      <c r="D318">
        <v>0</v>
      </c>
      <c r="F318">
        <v>0</v>
      </c>
      <c r="H318">
        <v>0</v>
      </c>
      <c r="J318">
        <v>0</v>
      </c>
    </row>
    <row r="319" spans="2:10" ht="12.75">
      <c r="B319" t="s">
        <v>389</v>
      </c>
      <c r="C319" t="s">
        <v>825</v>
      </c>
      <c r="D319">
        <v>0</v>
      </c>
      <c r="F319">
        <v>0</v>
      </c>
      <c r="H319">
        <v>0</v>
      </c>
      <c r="J319">
        <v>0</v>
      </c>
    </row>
    <row r="320" spans="2:10" ht="12.75">
      <c r="B320" t="s">
        <v>497</v>
      </c>
      <c r="C320" t="s">
        <v>822</v>
      </c>
      <c r="D320">
        <v>0</v>
      </c>
      <c r="F320">
        <v>0</v>
      </c>
      <c r="H320">
        <v>0</v>
      </c>
      <c r="J320">
        <v>0</v>
      </c>
    </row>
    <row r="321" spans="2:10" ht="12.75">
      <c r="B321" t="s">
        <v>390</v>
      </c>
      <c r="C321" t="s">
        <v>827</v>
      </c>
      <c r="D321">
        <v>0</v>
      </c>
      <c r="F321">
        <v>0</v>
      </c>
      <c r="H321">
        <v>0</v>
      </c>
      <c r="J321">
        <v>0</v>
      </c>
    </row>
    <row r="322" spans="2:10" ht="12.75">
      <c r="B322" t="s">
        <v>391</v>
      </c>
      <c r="C322" t="s">
        <v>829</v>
      </c>
      <c r="D322">
        <v>0</v>
      </c>
      <c r="F322">
        <v>0</v>
      </c>
      <c r="H322">
        <v>0</v>
      </c>
      <c r="J322">
        <v>0</v>
      </c>
    </row>
    <row r="323" spans="2:10" ht="12.75">
      <c r="B323" t="s">
        <v>392</v>
      </c>
      <c r="C323" t="s">
        <v>830</v>
      </c>
      <c r="D323">
        <v>0</v>
      </c>
      <c r="F323">
        <v>0</v>
      </c>
      <c r="H323">
        <v>0</v>
      </c>
      <c r="J323">
        <v>0</v>
      </c>
    </row>
    <row r="324" spans="2:10" ht="12.75">
      <c r="B324" t="s">
        <v>498</v>
      </c>
      <c r="C324" t="s">
        <v>828</v>
      </c>
      <c r="D324">
        <v>0</v>
      </c>
      <c r="F324">
        <v>0</v>
      </c>
      <c r="H324">
        <v>0</v>
      </c>
      <c r="J324">
        <v>0</v>
      </c>
    </row>
    <row r="325" spans="2:10" ht="12.75">
      <c r="B325" t="s">
        <v>398</v>
      </c>
      <c r="C325" t="s">
        <v>832</v>
      </c>
      <c r="D325">
        <v>0</v>
      </c>
      <c r="F325">
        <v>0</v>
      </c>
      <c r="H325">
        <v>0</v>
      </c>
      <c r="J325">
        <v>0</v>
      </c>
    </row>
    <row r="326" spans="2:10" ht="12.75">
      <c r="B326" t="s">
        <v>400</v>
      </c>
      <c r="C326" t="s">
        <v>834</v>
      </c>
      <c r="D326">
        <v>0</v>
      </c>
      <c r="F326">
        <v>0</v>
      </c>
      <c r="H326">
        <v>0</v>
      </c>
      <c r="J326">
        <v>0</v>
      </c>
    </row>
    <row r="327" spans="2:11" ht="12.75">
      <c r="B327" t="s">
        <v>1265</v>
      </c>
      <c r="C327" t="s">
        <v>1332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2:10" ht="12.75">
      <c r="B328" t="s">
        <v>412</v>
      </c>
      <c r="C328" t="s">
        <v>836</v>
      </c>
      <c r="D328">
        <v>0</v>
      </c>
      <c r="F328">
        <v>0</v>
      </c>
      <c r="H328">
        <v>0</v>
      </c>
      <c r="J328">
        <v>0</v>
      </c>
    </row>
    <row r="329" spans="2:10" ht="12.75">
      <c r="B329" t="s">
        <v>411</v>
      </c>
      <c r="C329" t="s">
        <v>838</v>
      </c>
      <c r="D329">
        <v>0</v>
      </c>
      <c r="F329">
        <v>0</v>
      </c>
      <c r="H329">
        <v>0</v>
      </c>
      <c r="J329">
        <v>0</v>
      </c>
    </row>
    <row r="330" spans="2:10" ht="12.75">
      <c r="B330" t="s">
        <v>413</v>
      </c>
      <c r="C330" t="s">
        <v>840</v>
      </c>
      <c r="D330">
        <v>0</v>
      </c>
      <c r="F330">
        <v>0</v>
      </c>
      <c r="H330">
        <v>0</v>
      </c>
      <c r="J330">
        <v>0</v>
      </c>
    </row>
    <row r="331" spans="2:10" ht="12.75">
      <c r="B331" t="s">
        <v>414</v>
      </c>
      <c r="C331" t="s">
        <v>841</v>
      </c>
      <c r="D331">
        <v>0</v>
      </c>
      <c r="F331">
        <v>0</v>
      </c>
      <c r="H331">
        <v>0</v>
      </c>
      <c r="J331">
        <v>0</v>
      </c>
    </row>
    <row r="332" spans="2:10" ht="12.75">
      <c r="B332" t="s">
        <v>415</v>
      </c>
      <c r="C332" t="s">
        <v>843</v>
      </c>
      <c r="D332">
        <v>0</v>
      </c>
      <c r="F332">
        <v>0</v>
      </c>
      <c r="H332">
        <v>0</v>
      </c>
      <c r="J332">
        <v>0</v>
      </c>
    </row>
    <row r="333" spans="2:10" ht="12.75">
      <c r="B333" t="s">
        <v>416</v>
      </c>
      <c r="C333" t="s">
        <v>844</v>
      </c>
      <c r="D333">
        <v>0</v>
      </c>
      <c r="F333">
        <v>0</v>
      </c>
      <c r="H333">
        <v>0</v>
      </c>
      <c r="J333">
        <v>0</v>
      </c>
    </row>
    <row r="334" spans="2:10" ht="12.75">
      <c r="B334" t="s">
        <v>417</v>
      </c>
      <c r="C334" t="s">
        <v>845</v>
      </c>
      <c r="D334">
        <v>0</v>
      </c>
      <c r="F334">
        <v>0</v>
      </c>
      <c r="H334">
        <v>0</v>
      </c>
      <c r="J334">
        <v>0</v>
      </c>
    </row>
    <row r="335" spans="2:10" ht="12.75">
      <c r="B335" t="s">
        <v>418</v>
      </c>
      <c r="C335" t="s">
        <v>846</v>
      </c>
      <c r="D335">
        <v>0</v>
      </c>
      <c r="F335">
        <v>0</v>
      </c>
      <c r="H335">
        <v>0</v>
      </c>
      <c r="J335">
        <v>0</v>
      </c>
    </row>
    <row r="336" spans="2:10" ht="12.75">
      <c r="B336" t="s">
        <v>419</v>
      </c>
      <c r="C336" t="s">
        <v>847</v>
      </c>
      <c r="D336">
        <v>0</v>
      </c>
      <c r="F336">
        <v>0</v>
      </c>
      <c r="H336">
        <v>0</v>
      </c>
      <c r="J336">
        <v>0</v>
      </c>
    </row>
    <row r="337" spans="2:10" ht="12.75">
      <c r="B337" t="s">
        <v>499</v>
      </c>
      <c r="C337" t="s">
        <v>842</v>
      </c>
      <c r="D337">
        <v>0</v>
      </c>
      <c r="F337">
        <v>0</v>
      </c>
      <c r="H337">
        <v>0</v>
      </c>
      <c r="J337">
        <v>0</v>
      </c>
    </row>
    <row r="338" spans="2:10" ht="12.75">
      <c r="B338" t="s">
        <v>420</v>
      </c>
      <c r="C338" t="s">
        <v>849</v>
      </c>
      <c r="D338">
        <v>0</v>
      </c>
      <c r="F338">
        <v>0</v>
      </c>
      <c r="H338">
        <v>0</v>
      </c>
      <c r="J338">
        <v>0</v>
      </c>
    </row>
    <row r="339" spans="2:10" ht="12.75">
      <c r="B339" t="s">
        <v>421</v>
      </c>
      <c r="C339" t="s">
        <v>850</v>
      </c>
      <c r="D339">
        <v>0</v>
      </c>
      <c r="F339">
        <v>0</v>
      </c>
      <c r="H339">
        <v>0</v>
      </c>
      <c r="J339">
        <v>0</v>
      </c>
    </row>
    <row r="340" spans="2:10" ht="12.75">
      <c r="B340" t="s">
        <v>422</v>
      </c>
      <c r="C340" t="s">
        <v>851</v>
      </c>
      <c r="D340">
        <v>0</v>
      </c>
      <c r="F340">
        <v>0</v>
      </c>
      <c r="H340">
        <v>0</v>
      </c>
      <c r="J340">
        <v>0</v>
      </c>
    </row>
    <row r="341" spans="2:10" ht="12.75">
      <c r="B341" t="s">
        <v>423</v>
      </c>
      <c r="C341" t="s">
        <v>852</v>
      </c>
      <c r="D341">
        <v>0</v>
      </c>
      <c r="F341">
        <v>0</v>
      </c>
      <c r="H341">
        <v>0</v>
      </c>
      <c r="J341">
        <v>0</v>
      </c>
    </row>
    <row r="342" spans="2:10" ht="12.75">
      <c r="B342" t="s">
        <v>424</v>
      </c>
      <c r="C342" t="s">
        <v>853</v>
      </c>
      <c r="D342">
        <v>0</v>
      </c>
      <c r="F342">
        <v>0</v>
      </c>
      <c r="H342">
        <v>0</v>
      </c>
      <c r="J342">
        <v>0</v>
      </c>
    </row>
    <row r="343" spans="2:10" ht="12.75">
      <c r="B343" t="s">
        <v>500</v>
      </c>
      <c r="C343" t="s">
        <v>848</v>
      </c>
      <c r="D343">
        <v>0</v>
      </c>
      <c r="F343">
        <v>0</v>
      </c>
      <c r="H343">
        <v>0</v>
      </c>
      <c r="J343">
        <v>0</v>
      </c>
    </row>
    <row r="344" spans="2:10" ht="12.75">
      <c r="B344" t="s">
        <v>425</v>
      </c>
      <c r="C344" t="s">
        <v>855</v>
      </c>
      <c r="D344">
        <v>0</v>
      </c>
      <c r="F344">
        <v>0</v>
      </c>
      <c r="H344">
        <v>0</v>
      </c>
      <c r="J344">
        <v>0</v>
      </c>
    </row>
    <row r="345" spans="2:10" ht="12.75">
      <c r="B345" t="s">
        <v>426</v>
      </c>
      <c r="C345" t="s">
        <v>857</v>
      </c>
      <c r="D345">
        <v>0</v>
      </c>
      <c r="F345">
        <v>0</v>
      </c>
      <c r="H345">
        <v>0</v>
      </c>
      <c r="J345">
        <v>0</v>
      </c>
    </row>
    <row r="346" spans="2:10" ht="12.75">
      <c r="B346" t="s">
        <v>427</v>
      </c>
      <c r="C346" t="s">
        <v>858</v>
      </c>
      <c r="D346">
        <v>0</v>
      </c>
      <c r="F346">
        <v>0</v>
      </c>
      <c r="H346">
        <v>0</v>
      </c>
      <c r="J346">
        <v>0</v>
      </c>
    </row>
    <row r="347" spans="2:10" ht="12.75">
      <c r="B347" t="s">
        <v>501</v>
      </c>
      <c r="C347" t="s">
        <v>856</v>
      </c>
      <c r="D347">
        <v>0</v>
      </c>
      <c r="F347">
        <v>0</v>
      </c>
      <c r="H347">
        <v>0</v>
      </c>
      <c r="J347">
        <v>0</v>
      </c>
    </row>
    <row r="348" spans="2:11" ht="12.75">
      <c r="B348" t="s">
        <v>145</v>
      </c>
      <c r="C348" t="s">
        <v>859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</row>
    <row r="349" spans="2:10" ht="12.75">
      <c r="B349" t="s">
        <v>428</v>
      </c>
      <c r="C349" t="s">
        <v>861</v>
      </c>
      <c r="D349">
        <v>0</v>
      </c>
      <c r="F349">
        <v>0</v>
      </c>
      <c r="H349">
        <v>0</v>
      </c>
      <c r="J349">
        <v>0</v>
      </c>
    </row>
    <row r="350" spans="2:10" ht="12.75">
      <c r="B350" t="s">
        <v>429</v>
      </c>
      <c r="C350" t="s">
        <v>863</v>
      </c>
      <c r="D350">
        <v>0</v>
      </c>
      <c r="F350">
        <v>0</v>
      </c>
      <c r="H350">
        <v>0</v>
      </c>
      <c r="J350">
        <v>0</v>
      </c>
    </row>
    <row r="351" spans="2:11" ht="12.75">
      <c r="B351" t="s">
        <v>1264</v>
      </c>
      <c r="C351" t="s">
        <v>1334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</row>
    <row r="352" spans="2:10" ht="12.75">
      <c r="B352" t="s">
        <v>401</v>
      </c>
      <c r="C352" t="s">
        <v>865</v>
      </c>
      <c r="D352">
        <v>0</v>
      </c>
      <c r="F352">
        <v>0</v>
      </c>
      <c r="H352">
        <v>0</v>
      </c>
      <c r="J352">
        <v>0</v>
      </c>
    </row>
    <row r="353" spans="2:10" ht="12.75">
      <c r="B353" t="s">
        <v>402</v>
      </c>
      <c r="C353" t="s">
        <v>867</v>
      </c>
      <c r="D353">
        <v>0</v>
      </c>
      <c r="F353">
        <v>0</v>
      </c>
      <c r="H353">
        <v>0</v>
      </c>
      <c r="J353">
        <v>0</v>
      </c>
    </row>
    <row r="354" spans="2:10" ht="12.75">
      <c r="B354" t="s">
        <v>403</v>
      </c>
      <c r="C354" t="s">
        <v>868</v>
      </c>
      <c r="D354">
        <v>0</v>
      </c>
      <c r="F354">
        <v>0</v>
      </c>
      <c r="H354">
        <v>0</v>
      </c>
      <c r="J354">
        <v>0</v>
      </c>
    </row>
    <row r="355" spans="2:10" ht="12.75">
      <c r="B355" t="s">
        <v>502</v>
      </c>
      <c r="C355" t="s">
        <v>866</v>
      </c>
      <c r="D355">
        <v>0</v>
      </c>
      <c r="F355">
        <v>0</v>
      </c>
      <c r="H355">
        <v>0</v>
      </c>
      <c r="J355">
        <v>0</v>
      </c>
    </row>
    <row r="356" spans="2:10" ht="12.75">
      <c r="B356" t="s">
        <v>404</v>
      </c>
      <c r="C356" t="s">
        <v>870</v>
      </c>
      <c r="D356">
        <v>0</v>
      </c>
      <c r="F356">
        <v>0</v>
      </c>
      <c r="H356">
        <v>0</v>
      </c>
      <c r="J356">
        <v>0</v>
      </c>
    </row>
    <row r="357" spans="2:10" ht="12.75">
      <c r="B357" t="s">
        <v>405</v>
      </c>
      <c r="C357" t="s">
        <v>871</v>
      </c>
      <c r="D357">
        <v>0</v>
      </c>
      <c r="F357">
        <v>0</v>
      </c>
      <c r="H357">
        <v>0</v>
      </c>
      <c r="J357">
        <v>0</v>
      </c>
    </row>
    <row r="358" spans="2:10" ht="12.75">
      <c r="B358" t="s">
        <v>406</v>
      </c>
      <c r="C358" t="s">
        <v>872</v>
      </c>
      <c r="D358">
        <v>0</v>
      </c>
      <c r="F358">
        <v>0</v>
      </c>
      <c r="H358">
        <v>0</v>
      </c>
      <c r="J358">
        <v>0</v>
      </c>
    </row>
    <row r="359" spans="2:10" ht="12.75">
      <c r="B359" t="s">
        <v>503</v>
      </c>
      <c r="C359" t="s">
        <v>1335</v>
      </c>
      <c r="D359">
        <v>0</v>
      </c>
      <c r="F359">
        <v>0</v>
      </c>
      <c r="H359">
        <v>0</v>
      </c>
      <c r="J359">
        <v>0</v>
      </c>
    </row>
    <row r="360" spans="2:10" ht="12.75">
      <c r="B360" t="s">
        <v>407</v>
      </c>
      <c r="C360" t="s">
        <v>874</v>
      </c>
      <c r="D360">
        <v>0</v>
      </c>
      <c r="F360">
        <v>0</v>
      </c>
      <c r="H360">
        <v>0</v>
      </c>
      <c r="J360">
        <v>0</v>
      </c>
    </row>
    <row r="361" spans="2:10" ht="12.75">
      <c r="B361" t="s">
        <v>408</v>
      </c>
      <c r="C361" t="s">
        <v>875</v>
      </c>
      <c r="D361">
        <v>0</v>
      </c>
      <c r="F361">
        <v>0</v>
      </c>
      <c r="H361">
        <v>0</v>
      </c>
      <c r="J361">
        <v>0</v>
      </c>
    </row>
    <row r="362" spans="2:10" ht="12.75">
      <c r="B362" t="s">
        <v>409</v>
      </c>
      <c r="C362" t="s">
        <v>876</v>
      </c>
      <c r="D362">
        <v>0</v>
      </c>
      <c r="F362">
        <v>0</v>
      </c>
      <c r="H362">
        <v>0</v>
      </c>
      <c r="J362">
        <v>0</v>
      </c>
    </row>
    <row r="363" spans="2:10" ht="12.75">
      <c r="B363" t="s">
        <v>410</v>
      </c>
      <c r="C363" t="s">
        <v>877</v>
      </c>
      <c r="D363">
        <v>0</v>
      </c>
      <c r="F363">
        <v>0</v>
      </c>
      <c r="H363">
        <v>0</v>
      </c>
      <c r="J363">
        <v>0</v>
      </c>
    </row>
    <row r="364" spans="2:10" ht="12.75">
      <c r="B364" t="s">
        <v>504</v>
      </c>
      <c r="C364" t="s">
        <v>873</v>
      </c>
      <c r="D364">
        <v>0</v>
      </c>
      <c r="F364">
        <v>0</v>
      </c>
      <c r="H364">
        <v>0</v>
      </c>
      <c r="J364">
        <v>0</v>
      </c>
    </row>
    <row r="365" spans="2:11" ht="12.75">
      <c r="B365" t="s">
        <v>153</v>
      </c>
      <c r="C365" t="s">
        <v>1336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</row>
    <row r="366" spans="2:11" ht="12.75">
      <c r="B366" t="s">
        <v>1266</v>
      </c>
      <c r="C366" t="s">
        <v>1337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</row>
    <row r="367" spans="2:11" ht="12.75">
      <c r="B367" t="s">
        <v>155</v>
      </c>
      <c r="C367" t="s">
        <v>878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2:11" ht="12.75">
      <c r="B368" t="s">
        <v>156</v>
      </c>
      <c r="C368" t="s">
        <v>879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</row>
    <row r="369" spans="2:11" ht="12.75">
      <c r="B369" t="s">
        <v>157</v>
      </c>
      <c r="C369" t="s">
        <v>880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</row>
    <row r="370" spans="2:11" ht="12.75">
      <c r="B370" t="s">
        <v>158</v>
      </c>
      <c r="C370" t="s">
        <v>881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2:11" ht="12.75">
      <c r="B371" t="s">
        <v>159</v>
      </c>
      <c r="C371" t="s">
        <v>882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2:11" ht="12.75">
      <c r="B372" t="s">
        <v>1267</v>
      </c>
      <c r="C372" t="s">
        <v>883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</row>
    <row r="373" spans="2:11" ht="12.75">
      <c r="B373" t="s">
        <v>161</v>
      </c>
      <c r="C373" t="s">
        <v>884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</row>
    <row r="374" spans="2:11" ht="12.75">
      <c r="B374" t="s">
        <v>162</v>
      </c>
      <c r="C374" t="s">
        <v>885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</row>
    <row r="375" spans="2:11" ht="12.75">
      <c r="B375" t="s">
        <v>163</v>
      </c>
      <c r="C375" t="s">
        <v>886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</row>
    <row r="376" spans="2:11" ht="12.75">
      <c r="B376" t="s">
        <v>1268</v>
      </c>
      <c r="C376" t="s">
        <v>1338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</row>
    <row r="377" spans="2:11" ht="12.75">
      <c r="B377" t="s">
        <v>165</v>
      </c>
      <c r="C377" t="s">
        <v>1339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</row>
    <row r="378" spans="2:11" ht="12.75">
      <c r="B378" t="s">
        <v>166</v>
      </c>
      <c r="C378" t="s">
        <v>1340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2:11" ht="12.75">
      <c r="B379" t="s">
        <v>167</v>
      </c>
      <c r="C379" t="s">
        <v>887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</row>
    <row r="380" spans="2:11" ht="12.75">
      <c r="B380" t="s">
        <v>168</v>
      </c>
      <c r="C380" t="s">
        <v>1341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</row>
    <row r="381" spans="2:11" ht="12.75">
      <c r="B381" t="s">
        <v>169</v>
      </c>
      <c r="C381" t="s">
        <v>1342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ht="12.75">
      <c r="B382" t="s">
        <v>170</v>
      </c>
      <c r="C382" t="s">
        <v>1343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</row>
    <row r="383" spans="2:10" ht="12.75">
      <c r="B383" t="s">
        <v>505</v>
      </c>
      <c r="C383" t="s">
        <v>888</v>
      </c>
      <c r="D383">
        <v>0</v>
      </c>
      <c r="F383">
        <v>0</v>
      </c>
      <c r="H383">
        <v>0</v>
      </c>
      <c r="J38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7"/>
  <sheetViews>
    <sheetView showZeros="0" workbookViewId="0" topLeftCell="A8">
      <selection activeCell="F9" sqref="F9:F20"/>
    </sheetView>
  </sheetViews>
  <sheetFormatPr defaultColWidth="11.421875" defaultRowHeight="12.75"/>
  <cols>
    <col min="1" max="1" width="3.00390625" style="16" customWidth="1"/>
    <col min="2" max="2" width="6.7109375" style="16" customWidth="1"/>
    <col min="3" max="3" width="7.140625" style="16" customWidth="1"/>
    <col min="4" max="5" width="8.00390625" style="16" customWidth="1"/>
    <col min="6" max="6" width="6.00390625" style="16" customWidth="1"/>
    <col min="7" max="7" width="9.57421875" style="16" customWidth="1"/>
    <col min="8" max="8" width="6.421875" style="16" customWidth="1"/>
    <col min="9" max="9" width="9.57421875" style="16" customWidth="1"/>
    <col min="10" max="10" width="6.421875" style="16" customWidth="1"/>
    <col min="11" max="11" width="9.57421875" style="16" customWidth="1"/>
    <col min="12" max="12" width="6.421875" style="16" customWidth="1"/>
    <col min="13" max="13" width="9.57421875" style="16" customWidth="1"/>
    <col min="14" max="14" width="6.421875" style="16" customWidth="1"/>
    <col min="15" max="15" width="6.140625" style="16" customWidth="1"/>
    <col min="16" max="16" width="9.57421875" style="16" customWidth="1"/>
    <col min="17" max="16384" width="20.8515625" style="16" customWidth="1"/>
  </cols>
  <sheetData>
    <row r="1" spans="3:15" ht="12.75">
      <c r="C1" s="428" t="s">
        <v>1186</v>
      </c>
      <c r="D1" s="496" t="s">
        <v>1347</v>
      </c>
      <c r="G1" s="428" t="s">
        <v>1187</v>
      </c>
      <c r="H1" s="495" t="s">
        <v>1348</v>
      </c>
      <c r="O1" s="16" t="s">
        <v>1245</v>
      </c>
    </row>
    <row r="2" spans="2:8" ht="12.75">
      <c r="B2" s="428" t="s">
        <v>1184</v>
      </c>
      <c r="C2" s="497">
        <v>40239</v>
      </c>
      <c r="D2" s="437"/>
      <c r="E2" s="44"/>
      <c r="F2" s="44"/>
      <c r="G2" s="428" t="s">
        <v>1188</v>
      </c>
      <c r="H2" s="601" t="s">
        <v>1349</v>
      </c>
    </row>
    <row r="3" spans="2:7" ht="7.5" customHeight="1" thickBot="1">
      <c r="B3" s="428"/>
      <c r="C3" s="44"/>
      <c r="E3" s="44"/>
      <c r="F3" s="44"/>
      <c r="G3" s="428"/>
    </row>
    <row r="4" spans="2:14" s="420" customFormat="1" ht="13.5" thickBot="1">
      <c r="B4" s="428" t="s">
        <v>1185</v>
      </c>
      <c r="C4" s="602" t="s">
        <v>1374</v>
      </c>
      <c r="E4" s="429"/>
      <c r="F4" s="430"/>
      <c r="G4" s="663" t="s">
        <v>1131</v>
      </c>
      <c r="H4" s="646"/>
      <c r="I4" s="646"/>
      <c r="J4" s="646"/>
      <c r="K4" s="646"/>
      <c r="L4" s="646"/>
      <c r="M4" s="646"/>
      <c r="N4" s="647"/>
    </row>
    <row r="5" spans="4:14" s="420" customFormat="1" ht="12.75">
      <c r="D5" s="599" t="s">
        <v>1285</v>
      </c>
      <c r="E5" s="482" t="s">
        <v>1375</v>
      </c>
      <c r="F5" s="431"/>
      <c r="G5" s="654" t="s">
        <v>959</v>
      </c>
      <c r="H5" s="655"/>
      <c r="I5" s="656" t="s">
        <v>953</v>
      </c>
      <c r="J5" s="657"/>
      <c r="K5" s="658" t="s">
        <v>947</v>
      </c>
      <c r="L5" s="659"/>
      <c r="M5" s="660" t="s">
        <v>965</v>
      </c>
      <c r="N5" s="657"/>
    </row>
    <row r="6" spans="2:14" s="420" customFormat="1" ht="12.75">
      <c r="B6" s="429"/>
      <c r="D6" s="599" t="s">
        <v>1286</v>
      </c>
      <c r="E6" s="598" t="s">
        <v>1287</v>
      </c>
      <c r="F6" s="431"/>
      <c r="G6" s="648" t="s">
        <v>1134</v>
      </c>
      <c r="H6" s="644"/>
      <c r="I6" s="645" t="s">
        <v>1135</v>
      </c>
      <c r="J6" s="642"/>
      <c r="K6" s="643" t="s">
        <v>1136</v>
      </c>
      <c r="L6" s="642"/>
      <c r="M6" s="643" t="s">
        <v>1137</v>
      </c>
      <c r="N6" s="642"/>
    </row>
    <row r="7" spans="2:14" s="420" customFormat="1" ht="12" thickBot="1">
      <c r="B7" s="429"/>
      <c r="C7" s="429"/>
      <c r="D7" s="429"/>
      <c r="E7" s="432"/>
      <c r="F7" s="433"/>
      <c r="G7" s="664" t="s">
        <v>1066</v>
      </c>
      <c r="H7" s="665"/>
      <c r="I7" s="666" t="s">
        <v>1062</v>
      </c>
      <c r="J7" s="667"/>
      <c r="K7" s="668" t="s">
        <v>1058</v>
      </c>
      <c r="L7" s="667"/>
      <c r="M7" s="668" t="s">
        <v>1054</v>
      </c>
      <c r="N7" s="667"/>
    </row>
    <row r="8" spans="2:15" s="421" customFormat="1" ht="32.25" thickBot="1">
      <c r="B8" s="663" t="s">
        <v>1181</v>
      </c>
      <c r="C8" s="646"/>
      <c r="D8" s="669"/>
      <c r="E8" s="670"/>
      <c r="F8" s="423" t="s">
        <v>1182</v>
      </c>
      <c r="G8" s="424" t="s">
        <v>1183</v>
      </c>
      <c r="H8" s="425" t="s">
        <v>1182</v>
      </c>
      <c r="I8" s="424" t="s">
        <v>1183</v>
      </c>
      <c r="J8" s="425" t="s">
        <v>1182</v>
      </c>
      <c r="K8" s="424" t="s">
        <v>1183</v>
      </c>
      <c r="L8" s="425" t="s">
        <v>1182</v>
      </c>
      <c r="M8" s="426" t="s">
        <v>1183</v>
      </c>
      <c r="N8" s="425" t="s">
        <v>1182</v>
      </c>
      <c r="O8" s="421" t="s">
        <v>1288</v>
      </c>
    </row>
    <row r="9" spans="1:16" s="420" customFormat="1" ht="34.5" customHeight="1">
      <c r="A9" s="435" t="s">
        <v>946</v>
      </c>
      <c r="B9" s="671" t="s">
        <v>1146</v>
      </c>
      <c r="C9" s="672"/>
      <c r="D9" s="673"/>
      <c r="E9" s="674"/>
      <c r="F9" s="632"/>
      <c r="G9" s="633"/>
      <c r="H9" s="634"/>
      <c r="I9" s="633"/>
      <c r="J9" s="634"/>
      <c r="K9" s="633"/>
      <c r="L9" s="634"/>
      <c r="M9" s="633"/>
      <c r="N9" s="634"/>
      <c r="P9" s="420">
        <f aca="true" t="shared" si="0" ref="P9:P20">H9+J9+L9+N9</f>
        <v>0</v>
      </c>
    </row>
    <row r="10" spans="1:16" s="420" customFormat="1" ht="34.5" customHeight="1">
      <c r="A10" s="435" t="s">
        <v>952</v>
      </c>
      <c r="B10" s="675" t="s">
        <v>1147</v>
      </c>
      <c r="C10" s="676"/>
      <c r="D10" s="677"/>
      <c r="E10" s="678"/>
      <c r="F10" s="635"/>
      <c r="G10" s="636"/>
      <c r="H10" s="637"/>
      <c r="I10" s="636"/>
      <c r="J10" s="637"/>
      <c r="K10" s="636"/>
      <c r="L10" s="637"/>
      <c r="M10" s="636"/>
      <c r="N10" s="637"/>
      <c r="P10" s="420">
        <f t="shared" si="0"/>
        <v>0</v>
      </c>
    </row>
    <row r="11" spans="1:16" s="420" customFormat="1" ht="34.5" customHeight="1">
      <c r="A11" s="435" t="s">
        <v>958</v>
      </c>
      <c r="B11" s="675" t="s">
        <v>1149</v>
      </c>
      <c r="C11" s="676"/>
      <c r="D11" s="677"/>
      <c r="E11" s="678"/>
      <c r="F11" s="635"/>
      <c r="G11" s="636"/>
      <c r="H11" s="637"/>
      <c r="I11" s="636"/>
      <c r="J11" s="637"/>
      <c r="K11" s="636"/>
      <c r="L11" s="637"/>
      <c r="M11" s="636"/>
      <c r="N11" s="637"/>
      <c r="P11" s="420">
        <f t="shared" si="0"/>
        <v>0</v>
      </c>
    </row>
    <row r="12" spans="1:16" s="420" customFormat="1" ht="34.5" customHeight="1">
      <c r="A12" s="435" t="s">
        <v>964</v>
      </c>
      <c r="B12" s="675" t="s">
        <v>1151</v>
      </c>
      <c r="C12" s="676"/>
      <c r="D12" s="677"/>
      <c r="E12" s="678"/>
      <c r="F12" s="635">
        <v>1</v>
      </c>
      <c r="G12" s="636"/>
      <c r="H12" s="637"/>
      <c r="I12" s="636"/>
      <c r="J12" s="637"/>
      <c r="K12" s="636"/>
      <c r="L12" s="637"/>
      <c r="M12" s="636" t="s">
        <v>1071</v>
      </c>
      <c r="N12" s="637" t="s">
        <v>1376</v>
      </c>
      <c r="O12" s="420">
        <v>1</v>
      </c>
      <c r="P12" s="420" t="e">
        <f>H12+J12+L12+N12</f>
        <v>#VALUE!</v>
      </c>
    </row>
    <row r="13" spans="1:16" s="420" customFormat="1" ht="34.5" customHeight="1">
      <c r="A13" s="435" t="s">
        <v>970</v>
      </c>
      <c r="B13" s="675" t="s">
        <v>1153</v>
      </c>
      <c r="C13" s="676"/>
      <c r="D13" s="677"/>
      <c r="E13" s="678"/>
      <c r="F13" s="635">
        <v>70</v>
      </c>
      <c r="G13" s="636"/>
      <c r="H13" s="637"/>
      <c r="I13" s="636" t="s">
        <v>1377</v>
      </c>
      <c r="J13" s="637" t="s">
        <v>1378</v>
      </c>
      <c r="K13" s="636" t="s">
        <v>1379</v>
      </c>
      <c r="L13" s="637" t="s">
        <v>1380</v>
      </c>
      <c r="M13" s="636" t="s">
        <v>1381</v>
      </c>
      <c r="N13" s="637" t="s">
        <v>1376</v>
      </c>
      <c r="O13" s="420">
        <v>6</v>
      </c>
      <c r="P13" s="420" t="e">
        <f t="shared" si="0"/>
        <v>#VALUE!</v>
      </c>
    </row>
    <row r="14" spans="1:16" s="420" customFormat="1" ht="34.5" customHeight="1">
      <c r="A14" s="435" t="s">
        <v>976</v>
      </c>
      <c r="B14" s="675" t="s">
        <v>1155</v>
      </c>
      <c r="C14" s="676"/>
      <c r="D14" s="677"/>
      <c r="E14" s="678"/>
      <c r="F14" s="635">
        <v>21</v>
      </c>
      <c r="G14" s="636"/>
      <c r="H14" s="637"/>
      <c r="I14" s="636" t="s">
        <v>1076</v>
      </c>
      <c r="J14" s="637" t="s">
        <v>1378</v>
      </c>
      <c r="K14" s="636" t="s">
        <v>1082</v>
      </c>
      <c r="L14" s="637" t="s">
        <v>1380</v>
      </c>
      <c r="M14" s="636"/>
      <c r="N14" s="637" t="s">
        <v>1376</v>
      </c>
      <c r="O14" s="420">
        <v>2</v>
      </c>
      <c r="P14" s="420" t="e">
        <f t="shared" si="0"/>
        <v>#VALUE!</v>
      </c>
    </row>
    <row r="15" spans="1:16" s="420" customFormat="1" ht="34.5" customHeight="1">
      <c r="A15" s="435" t="s">
        <v>981</v>
      </c>
      <c r="B15" s="675" t="s">
        <v>1157</v>
      </c>
      <c r="C15" s="676"/>
      <c r="D15" s="677"/>
      <c r="E15" s="678"/>
      <c r="F15" s="635"/>
      <c r="G15" s="636"/>
      <c r="H15" s="637"/>
      <c r="I15" s="636"/>
      <c r="J15" s="637"/>
      <c r="K15" s="636"/>
      <c r="L15" s="637"/>
      <c r="M15" s="636"/>
      <c r="N15" s="637"/>
      <c r="P15" s="420">
        <f t="shared" si="0"/>
        <v>0</v>
      </c>
    </row>
    <row r="16" spans="1:16" s="420" customFormat="1" ht="34.5" customHeight="1">
      <c r="A16" s="435" t="s">
        <v>985</v>
      </c>
      <c r="B16" s="675" t="s">
        <v>1159</v>
      </c>
      <c r="C16" s="676"/>
      <c r="D16" s="677"/>
      <c r="E16" s="678"/>
      <c r="F16" s="635"/>
      <c r="G16" s="636"/>
      <c r="H16" s="637"/>
      <c r="I16" s="636"/>
      <c r="J16" s="637"/>
      <c r="K16" s="636"/>
      <c r="L16" s="637"/>
      <c r="M16" s="636"/>
      <c r="N16" s="637"/>
      <c r="P16" s="420">
        <f t="shared" si="0"/>
        <v>0</v>
      </c>
    </row>
    <row r="17" spans="1:16" s="420" customFormat="1" ht="34.5" customHeight="1">
      <c r="A17" s="435" t="s">
        <v>988</v>
      </c>
      <c r="B17" s="675" t="s">
        <v>1161</v>
      </c>
      <c r="C17" s="676"/>
      <c r="D17" s="677"/>
      <c r="E17" s="678"/>
      <c r="F17" s="635"/>
      <c r="G17" s="636"/>
      <c r="H17" s="637"/>
      <c r="I17" s="636"/>
      <c r="J17" s="637"/>
      <c r="K17" s="636"/>
      <c r="L17" s="637"/>
      <c r="M17" s="636"/>
      <c r="N17" s="637"/>
      <c r="P17" s="420">
        <f t="shared" si="0"/>
        <v>0</v>
      </c>
    </row>
    <row r="18" spans="1:16" s="420" customFormat="1" ht="34.5" customHeight="1">
      <c r="A18" s="435" t="s">
        <v>991</v>
      </c>
      <c r="B18" s="675" t="s">
        <v>1163</v>
      </c>
      <c r="C18" s="676"/>
      <c r="D18" s="677"/>
      <c r="E18" s="678"/>
      <c r="F18" s="635">
        <v>1</v>
      </c>
      <c r="G18" s="636"/>
      <c r="H18" s="637"/>
      <c r="I18" s="636"/>
      <c r="J18" s="637"/>
      <c r="K18" s="636"/>
      <c r="L18" s="637"/>
      <c r="M18" s="636" t="s">
        <v>1072</v>
      </c>
      <c r="N18" s="637" t="s">
        <v>1376</v>
      </c>
      <c r="O18" s="420">
        <v>1</v>
      </c>
      <c r="P18" s="420" t="e">
        <f t="shared" si="0"/>
        <v>#VALUE!</v>
      </c>
    </row>
    <row r="19" spans="1:16" s="420" customFormat="1" ht="34.5" customHeight="1">
      <c r="A19" s="435" t="s">
        <v>995</v>
      </c>
      <c r="B19" s="675" t="s">
        <v>1165</v>
      </c>
      <c r="C19" s="676"/>
      <c r="D19" s="677"/>
      <c r="E19" s="678"/>
      <c r="F19" s="635">
        <v>3</v>
      </c>
      <c r="G19" s="636"/>
      <c r="H19" s="637"/>
      <c r="I19" s="636"/>
      <c r="J19" s="637" t="s">
        <v>1376</v>
      </c>
      <c r="K19" s="636" t="s">
        <v>1073</v>
      </c>
      <c r="L19" s="637" t="s">
        <v>1380</v>
      </c>
      <c r="M19" s="636"/>
      <c r="N19" s="637" t="s">
        <v>1376</v>
      </c>
      <c r="O19" s="420">
        <v>1</v>
      </c>
      <c r="P19" s="420" t="e">
        <f t="shared" si="0"/>
        <v>#VALUE!</v>
      </c>
    </row>
    <row r="20" spans="1:16" s="420" customFormat="1" ht="34.5" customHeight="1" thickBot="1">
      <c r="A20" s="435" t="s">
        <v>999</v>
      </c>
      <c r="B20" s="682" t="s">
        <v>1166</v>
      </c>
      <c r="C20" s="683"/>
      <c r="D20" s="684"/>
      <c r="E20" s="685"/>
      <c r="F20" s="638">
        <v>4</v>
      </c>
      <c r="G20" s="639"/>
      <c r="H20" s="640"/>
      <c r="I20" s="639"/>
      <c r="J20" s="640" t="s">
        <v>1376</v>
      </c>
      <c r="K20" s="639" t="s">
        <v>1074</v>
      </c>
      <c r="L20" s="640" t="s">
        <v>1380</v>
      </c>
      <c r="M20" s="639"/>
      <c r="N20" s="640" t="s">
        <v>1376</v>
      </c>
      <c r="O20" s="420">
        <v>1</v>
      </c>
      <c r="P20" s="420" t="e">
        <f t="shared" si="0"/>
        <v>#VALUE!</v>
      </c>
    </row>
    <row r="21" spans="2:16" s="420" customFormat="1" ht="12" thickBot="1">
      <c r="B21" s="663" t="s">
        <v>1145</v>
      </c>
      <c r="C21" s="646"/>
      <c r="D21" s="646"/>
      <c r="E21" s="646"/>
      <c r="F21" s="647"/>
      <c r="G21" s="686"/>
      <c r="H21" s="687"/>
      <c r="I21" s="661">
        <v>3</v>
      </c>
      <c r="J21" s="662"/>
      <c r="K21" s="661">
        <v>5</v>
      </c>
      <c r="L21" s="662"/>
      <c r="M21" s="661">
        <v>4</v>
      </c>
      <c r="N21" s="662"/>
      <c r="O21" s="420">
        <f>SUM(O9:O20)</f>
        <v>12</v>
      </c>
      <c r="P21" s="420">
        <f>G21+I21+K21+M21</f>
        <v>12</v>
      </c>
    </row>
    <row r="23" spans="2:16" s="434" customFormat="1" ht="24.75" customHeight="1">
      <c r="B23" s="427" t="s">
        <v>1191</v>
      </c>
      <c r="C23" s="427" t="s">
        <v>1190</v>
      </c>
      <c r="D23" s="427" t="s">
        <v>1192</v>
      </c>
      <c r="E23" s="427" t="s">
        <v>1195</v>
      </c>
      <c r="F23" s="427" t="s">
        <v>1196</v>
      </c>
      <c r="G23" s="679" t="s">
        <v>1193</v>
      </c>
      <c r="H23" s="680"/>
      <c r="I23" s="680"/>
      <c r="J23" s="680"/>
      <c r="K23" s="680"/>
      <c r="L23" s="680"/>
      <c r="M23" s="681"/>
      <c r="N23" s="427" t="s">
        <v>1194</v>
      </c>
      <c r="P23" s="420">
        <f>SUM(F9:F20)</f>
        <v>100</v>
      </c>
    </row>
    <row r="24" spans="2:14" s="434" customFormat="1" ht="17.25" customHeight="1">
      <c r="B24" s="422" t="s">
        <v>1071</v>
      </c>
      <c r="C24" s="600" t="s">
        <v>1382</v>
      </c>
      <c r="D24" s="600">
        <v>35</v>
      </c>
      <c r="E24" s="614" t="s">
        <v>1293</v>
      </c>
      <c r="F24" s="600" t="s">
        <v>1388</v>
      </c>
      <c r="G24" s="641"/>
      <c r="H24" s="483"/>
      <c r="I24" s="483"/>
      <c r="J24" s="483"/>
      <c r="K24" s="483"/>
      <c r="L24" s="483"/>
      <c r="M24" s="484"/>
      <c r="N24" s="615" t="s">
        <v>1387</v>
      </c>
    </row>
    <row r="25" spans="2:14" s="434" customFormat="1" ht="17.25" customHeight="1">
      <c r="B25" s="422" t="s">
        <v>1072</v>
      </c>
      <c r="C25" s="600" t="s">
        <v>1382</v>
      </c>
      <c r="D25" s="600">
        <v>20</v>
      </c>
      <c r="E25" s="614" t="s">
        <v>1385</v>
      </c>
      <c r="F25" s="600" t="s">
        <v>1388</v>
      </c>
      <c r="G25" s="641"/>
      <c r="H25" s="483"/>
      <c r="I25" s="483"/>
      <c r="J25" s="483"/>
      <c r="K25" s="483"/>
      <c r="L25" s="483"/>
      <c r="M25" s="484"/>
      <c r="N25" s="615" t="s">
        <v>1387</v>
      </c>
    </row>
    <row r="26" spans="2:14" s="434" customFormat="1" ht="17.25" customHeight="1">
      <c r="B26" s="422" t="s">
        <v>1073</v>
      </c>
      <c r="C26" s="600" t="s">
        <v>1382</v>
      </c>
      <c r="D26" s="600">
        <v>10</v>
      </c>
      <c r="E26" s="614" t="s">
        <v>1386</v>
      </c>
      <c r="F26" s="600" t="s">
        <v>1388</v>
      </c>
      <c r="G26" s="641" t="s">
        <v>1389</v>
      </c>
      <c r="H26" s="483"/>
      <c r="I26" s="483"/>
      <c r="J26" s="483"/>
      <c r="K26" s="483"/>
      <c r="L26" s="483"/>
      <c r="M26" s="484"/>
      <c r="N26" s="615" t="s">
        <v>1386</v>
      </c>
    </row>
    <row r="27" spans="2:14" s="434" customFormat="1" ht="17.25" customHeight="1">
      <c r="B27" s="422" t="s">
        <v>1074</v>
      </c>
      <c r="C27" s="600" t="s">
        <v>1382</v>
      </c>
      <c r="D27" s="600">
        <v>10</v>
      </c>
      <c r="E27" s="614" t="s">
        <v>1387</v>
      </c>
      <c r="F27" s="600" t="s">
        <v>1367</v>
      </c>
      <c r="G27" s="641" t="s">
        <v>1389</v>
      </c>
      <c r="H27" s="483"/>
      <c r="I27" s="483"/>
      <c r="J27" s="483"/>
      <c r="K27" s="483"/>
      <c r="L27" s="483"/>
      <c r="M27" s="484"/>
      <c r="N27" s="615" t="s">
        <v>1293</v>
      </c>
    </row>
    <row r="28" spans="2:14" s="434" customFormat="1" ht="17.25" customHeight="1">
      <c r="B28" s="422" t="s">
        <v>1075</v>
      </c>
      <c r="C28" s="600" t="s">
        <v>1383</v>
      </c>
      <c r="D28" s="600">
        <v>15</v>
      </c>
      <c r="E28" s="614" t="s">
        <v>525</v>
      </c>
      <c r="F28" s="600" t="s">
        <v>1388</v>
      </c>
      <c r="G28" s="641" t="s">
        <v>1389</v>
      </c>
      <c r="H28" s="483"/>
      <c r="I28" s="483"/>
      <c r="J28" s="483"/>
      <c r="K28" s="483"/>
      <c r="L28" s="483"/>
      <c r="M28" s="484"/>
      <c r="N28" s="615" t="s">
        <v>525</v>
      </c>
    </row>
    <row r="29" spans="2:14" s="434" customFormat="1" ht="17.25" customHeight="1">
      <c r="B29" s="422" t="s">
        <v>1076</v>
      </c>
      <c r="C29" s="600" t="s">
        <v>1383</v>
      </c>
      <c r="D29" s="600">
        <v>25</v>
      </c>
      <c r="E29" s="614" t="s">
        <v>525</v>
      </c>
      <c r="F29" s="600" t="s">
        <v>1367</v>
      </c>
      <c r="G29" s="641" t="s">
        <v>1389</v>
      </c>
      <c r="H29" s="483"/>
      <c r="I29" s="483"/>
      <c r="J29" s="483"/>
      <c r="K29" s="483"/>
      <c r="L29" s="483"/>
      <c r="M29" s="484"/>
      <c r="N29" s="615" t="s">
        <v>525</v>
      </c>
    </row>
    <row r="30" spans="2:14" s="434" customFormat="1" ht="17.25" customHeight="1">
      <c r="B30" s="422" t="s">
        <v>1077</v>
      </c>
      <c r="C30" s="600" t="s">
        <v>1383</v>
      </c>
      <c r="D30" s="600">
        <v>15</v>
      </c>
      <c r="E30" s="614" t="s">
        <v>525</v>
      </c>
      <c r="F30" s="600" t="s">
        <v>1367</v>
      </c>
      <c r="G30" s="641" t="s">
        <v>1389</v>
      </c>
      <c r="H30" s="483"/>
      <c r="I30" s="483"/>
      <c r="J30" s="483"/>
      <c r="K30" s="483"/>
      <c r="L30" s="483"/>
      <c r="M30" s="484"/>
      <c r="N30" s="615" t="s">
        <v>525</v>
      </c>
    </row>
    <row r="31" spans="2:14" s="434" customFormat="1" ht="17.25" customHeight="1">
      <c r="B31" s="422" t="s">
        <v>1078</v>
      </c>
      <c r="C31" s="600" t="s">
        <v>1383</v>
      </c>
      <c r="D31" s="600">
        <v>35</v>
      </c>
      <c r="E31" s="614" t="s">
        <v>523</v>
      </c>
      <c r="F31" s="600" t="s">
        <v>1367</v>
      </c>
      <c r="G31" s="641"/>
      <c r="H31" s="483"/>
      <c r="I31" s="483"/>
      <c r="J31" s="483"/>
      <c r="K31" s="483"/>
      <c r="L31" s="483"/>
      <c r="M31" s="484"/>
      <c r="N31" s="615" t="s">
        <v>1387</v>
      </c>
    </row>
    <row r="32" spans="2:14" s="434" customFormat="1" ht="17.25" customHeight="1">
      <c r="B32" s="422" t="s">
        <v>1079</v>
      </c>
      <c r="C32" s="600" t="s">
        <v>1384</v>
      </c>
      <c r="D32" s="600">
        <v>30</v>
      </c>
      <c r="E32" s="614" t="s">
        <v>1386</v>
      </c>
      <c r="F32" s="600" t="s">
        <v>1367</v>
      </c>
      <c r="G32" s="641" t="s">
        <v>1389</v>
      </c>
      <c r="H32" s="483"/>
      <c r="I32" s="483"/>
      <c r="J32" s="483"/>
      <c r="K32" s="483"/>
      <c r="L32" s="483"/>
      <c r="M32" s="484"/>
      <c r="N32" s="615" t="s">
        <v>525</v>
      </c>
    </row>
    <row r="33" spans="2:14" s="434" customFormat="1" ht="17.25" customHeight="1">
      <c r="B33" s="422" t="s">
        <v>1080</v>
      </c>
      <c r="C33" s="600" t="s">
        <v>1384</v>
      </c>
      <c r="D33" s="600">
        <v>20</v>
      </c>
      <c r="E33" s="614" t="s">
        <v>1386</v>
      </c>
      <c r="F33" s="600" t="s">
        <v>1367</v>
      </c>
      <c r="G33" s="641" t="s">
        <v>1389</v>
      </c>
      <c r="H33" s="483"/>
      <c r="I33" s="483"/>
      <c r="J33" s="483"/>
      <c r="K33" s="483"/>
      <c r="L33" s="483"/>
      <c r="M33" s="484"/>
      <c r="N33" s="615" t="s">
        <v>523</v>
      </c>
    </row>
    <row r="34" spans="2:14" s="434" customFormat="1" ht="17.25" customHeight="1">
      <c r="B34" s="422" t="s">
        <v>1081</v>
      </c>
      <c r="C34" s="600" t="s">
        <v>1384</v>
      </c>
      <c r="D34" s="600">
        <v>40</v>
      </c>
      <c r="E34" s="614" t="s">
        <v>1386</v>
      </c>
      <c r="F34" s="600" t="s">
        <v>1367</v>
      </c>
      <c r="G34" s="641"/>
      <c r="H34" s="483"/>
      <c r="I34" s="483"/>
      <c r="J34" s="483"/>
      <c r="K34" s="483"/>
      <c r="L34" s="483"/>
      <c r="M34" s="484"/>
      <c r="N34" s="615" t="s">
        <v>1387</v>
      </c>
    </row>
    <row r="35" spans="2:14" s="434" customFormat="1" ht="17.25" customHeight="1">
      <c r="B35" s="422" t="s">
        <v>1082</v>
      </c>
      <c r="C35" s="600" t="s">
        <v>1384</v>
      </c>
      <c r="D35" s="600">
        <v>15</v>
      </c>
      <c r="E35" s="614" t="s">
        <v>525</v>
      </c>
      <c r="F35" s="600" t="s">
        <v>1388</v>
      </c>
      <c r="G35" s="641" t="s">
        <v>1389</v>
      </c>
      <c r="H35" s="483"/>
      <c r="I35" s="483"/>
      <c r="J35" s="483"/>
      <c r="K35" s="483"/>
      <c r="L35" s="483"/>
      <c r="M35" s="484"/>
      <c r="N35" s="615" t="s">
        <v>1387</v>
      </c>
    </row>
    <row r="36" s="434" customFormat="1" ht="11.25">
      <c r="B36" s="434" t="s">
        <v>1189</v>
      </c>
    </row>
    <row r="37" s="434" customFormat="1" ht="11.25">
      <c r="B37" s="434" t="s">
        <v>1292</v>
      </c>
    </row>
  </sheetData>
  <mergeCells count="32">
    <mergeCell ref="G23:M23"/>
    <mergeCell ref="B20:E20"/>
    <mergeCell ref="B21:F21"/>
    <mergeCell ref="B16:E16"/>
    <mergeCell ref="B17:E17"/>
    <mergeCell ref="B18:E18"/>
    <mergeCell ref="B19:E19"/>
    <mergeCell ref="G21:H21"/>
    <mergeCell ref="I21:J21"/>
    <mergeCell ref="K21:L21"/>
    <mergeCell ref="B12:E12"/>
    <mergeCell ref="B13:E13"/>
    <mergeCell ref="B14:E14"/>
    <mergeCell ref="B15:E15"/>
    <mergeCell ref="B8:E8"/>
    <mergeCell ref="B9:E9"/>
    <mergeCell ref="B10:E10"/>
    <mergeCell ref="B11:E11"/>
    <mergeCell ref="M21:N21"/>
    <mergeCell ref="G4:N4"/>
    <mergeCell ref="G6:H6"/>
    <mergeCell ref="I6:J6"/>
    <mergeCell ref="K6:L6"/>
    <mergeCell ref="M6:N6"/>
    <mergeCell ref="G7:H7"/>
    <mergeCell ref="I7:J7"/>
    <mergeCell ref="K7:L7"/>
    <mergeCell ref="M7:N7"/>
    <mergeCell ref="G5:H5"/>
    <mergeCell ref="I5:J5"/>
    <mergeCell ref="K5:L5"/>
    <mergeCell ref="M5:N5"/>
  </mergeCells>
  <conditionalFormatting sqref="H1:H2 N24:N35 C4 G21:N21 F9:F20 E5 C2 D1 C24:G35">
    <cfRule type="cellIs" priority="1" dxfId="0" operator="greaterThan" stopIfTrue="1">
      <formula>0</formula>
    </cfRule>
  </conditionalFormatting>
  <conditionalFormatting sqref="P21">
    <cfRule type="cellIs" priority="2" dxfId="1" operator="notEqual" stopIfTrue="1">
      <formula>12</formula>
    </cfRule>
  </conditionalFormatting>
  <conditionalFormatting sqref="P9">
    <cfRule type="cellIs" priority="3" dxfId="1" operator="notEqual" stopIfTrue="1">
      <formula>$F$9</formula>
    </cfRule>
  </conditionalFormatting>
  <conditionalFormatting sqref="P10">
    <cfRule type="cellIs" priority="4" dxfId="1" operator="notEqual" stopIfTrue="1">
      <formula>$F$10</formula>
    </cfRule>
  </conditionalFormatting>
  <conditionalFormatting sqref="P11">
    <cfRule type="cellIs" priority="5" dxfId="1" operator="notEqual" stopIfTrue="1">
      <formula>$F$11</formula>
    </cfRule>
  </conditionalFormatting>
  <conditionalFormatting sqref="P12">
    <cfRule type="cellIs" priority="6" dxfId="1" operator="notEqual" stopIfTrue="1">
      <formula>$F$12</formula>
    </cfRule>
  </conditionalFormatting>
  <conditionalFormatting sqref="P13">
    <cfRule type="cellIs" priority="7" dxfId="1" operator="notEqual" stopIfTrue="1">
      <formula>$F$13</formula>
    </cfRule>
  </conditionalFormatting>
  <conditionalFormatting sqref="P14">
    <cfRule type="cellIs" priority="8" dxfId="1" operator="notEqual" stopIfTrue="1">
      <formula>$F$14</formula>
    </cfRule>
  </conditionalFormatting>
  <conditionalFormatting sqref="P15">
    <cfRule type="cellIs" priority="9" dxfId="1" operator="notEqual" stopIfTrue="1">
      <formula>$F$15</formula>
    </cfRule>
  </conditionalFormatting>
  <conditionalFormatting sqref="P16">
    <cfRule type="cellIs" priority="10" dxfId="1" operator="notEqual" stopIfTrue="1">
      <formula>$F$16</formula>
    </cfRule>
  </conditionalFormatting>
  <conditionalFormatting sqref="P17">
    <cfRule type="cellIs" priority="11" dxfId="1" operator="notEqual" stopIfTrue="1">
      <formula>$F$17</formula>
    </cfRule>
  </conditionalFormatting>
  <conditionalFormatting sqref="P18">
    <cfRule type="cellIs" priority="12" dxfId="1" operator="notEqual" stopIfTrue="1">
      <formula>$F$18</formula>
    </cfRule>
  </conditionalFormatting>
  <conditionalFormatting sqref="P19">
    <cfRule type="cellIs" priority="13" dxfId="1" operator="notEqual" stopIfTrue="1">
      <formula>$F$19</formula>
    </cfRule>
  </conditionalFormatting>
  <conditionalFormatting sqref="P20">
    <cfRule type="cellIs" priority="14" dxfId="1" operator="notEqual" stopIfTrue="1">
      <formula>$F$20</formula>
    </cfRule>
  </conditionalFormatting>
  <conditionalFormatting sqref="P23">
    <cfRule type="cellIs" priority="15" dxfId="1" operator="notEqual" stopIfTrue="1">
      <formula>100</formula>
    </cfRule>
  </conditionalFormatting>
  <conditionalFormatting sqref="O21">
    <cfRule type="cellIs" priority="16" dxfId="1" operator="notEqual" stopIfTrue="1">
      <formula>12</formula>
    </cfRule>
  </conditionalFormatting>
  <printOptions horizontalCentered="1"/>
  <pageMargins left="0.1968503937007874" right="0.1968503937007874" top="0.5" bottom="0.3937007874015748" header="0.1968503937007874" footer="0.22"/>
  <pageSetup fitToHeight="1" fitToWidth="1" horizontalDpi="600" verticalDpi="600" orientation="portrait" paperSize="9" scale="99" r:id="rId1"/>
  <headerFooter alignWithMargins="0">
    <oddHeader>&amp;C&amp;"Times New Roman,Gras"&amp;12TABLEAU D'ECHANTILLONNAGE</oddHeader>
    <oddFooter>&amp;L&amp;"Times New Roman,Normal"&amp;6GAY Environnement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F34">
      <selection activeCell="K19" sqref="K19:M30"/>
    </sheetView>
  </sheetViews>
  <sheetFormatPr defaultColWidth="11.421875" defaultRowHeight="12.75"/>
  <cols>
    <col min="1" max="1" width="25.8515625" style="323" customWidth="1"/>
    <col min="2" max="2" width="17.28125" style="323" bestFit="1" customWidth="1"/>
    <col min="3" max="3" width="15.28125" style="323" customWidth="1"/>
    <col min="4" max="4" width="11.57421875" style="323" bestFit="1" customWidth="1"/>
    <col min="5" max="8" width="19.140625" style="323" customWidth="1"/>
    <col min="9" max="9" width="11.7109375" style="323" bestFit="1" customWidth="1"/>
    <col min="10" max="10" width="22.00390625" style="323" bestFit="1" customWidth="1"/>
    <col min="11" max="11" width="23.140625" style="323" customWidth="1"/>
    <col min="12" max="12" width="17.140625" style="323" bestFit="1" customWidth="1"/>
    <col min="13" max="13" width="11.7109375" style="323" bestFit="1" customWidth="1"/>
    <col min="14" max="14" width="16.8515625" style="323" bestFit="1" customWidth="1"/>
    <col min="15" max="15" width="13.28125" style="323" bestFit="1" customWidth="1"/>
    <col min="16" max="16" width="11.00390625" style="323" bestFit="1" customWidth="1"/>
    <col min="17" max="17" width="18.57421875" style="323" bestFit="1" customWidth="1"/>
    <col min="18" max="18" width="13.421875" style="323" bestFit="1" customWidth="1"/>
    <col min="19" max="16384" width="9.00390625" style="323" customWidth="1"/>
  </cols>
  <sheetData>
    <row r="1" spans="1:256" s="302" customFormat="1" ht="12" thickBot="1">
      <c r="A1" s="711" t="s">
        <v>1114</v>
      </c>
      <c r="B1" s="712"/>
      <c r="C1" s="300"/>
      <c r="D1" s="300"/>
      <c r="E1" s="300"/>
      <c r="F1" s="300"/>
      <c r="G1" s="300"/>
      <c r="H1" s="300"/>
      <c r="I1" s="301" t="s">
        <v>1115</v>
      </c>
      <c r="J1" s="711" t="s">
        <v>1114</v>
      </c>
      <c r="K1" s="712"/>
      <c r="L1" s="300"/>
      <c r="M1" s="300"/>
      <c r="N1" s="300"/>
      <c r="O1" s="300"/>
      <c r="Q1" s="303"/>
      <c r="R1" s="301" t="s">
        <v>1116</v>
      </c>
      <c r="S1" s="303"/>
      <c r="T1" s="303"/>
      <c r="U1" s="303"/>
      <c r="V1" s="303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GC1" s="305"/>
      <c r="GD1" s="305"/>
      <c r="GE1" s="305"/>
      <c r="GF1" s="305"/>
      <c r="GG1" s="305"/>
      <c r="GH1" s="305"/>
      <c r="GI1" s="305"/>
      <c r="GJ1" s="305"/>
      <c r="GK1" s="305"/>
      <c r="GL1" s="305"/>
      <c r="GM1" s="305"/>
      <c r="GN1" s="305"/>
      <c r="GO1" s="305"/>
      <c r="GP1" s="305"/>
      <c r="GQ1" s="305"/>
      <c r="GR1" s="305"/>
      <c r="GS1" s="305"/>
      <c r="GT1" s="305"/>
      <c r="GU1" s="305"/>
      <c r="GV1" s="305"/>
      <c r="GW1" s="305"/>
      <c r="GX1" s="305"/>
      <c r="GY1" s="305"/>
      <c r="GZ1" s="305"/>
      <c r="HA1" s="305"/>
      <c r="HB1" s="305"/>
      <c r="HC1" s="305"/>
      <c r="HD1" s="305"/>
      <c r="HE1" s="305"/>
      <c r="HF1" s="305"/>
      <c r="HG1" s="305"/>
      <c r="HH1" s="305"/>
      <c r="HI1" s="305"/>
      <c r="HJ1" s="305"/>
      <c r="HK1" s="305"/>
      <c r="HL1" s="305"/>
      <c r="HM1" s="305"/>
      <c r="HN1" s="305"/>
      <c r="HO1" s="305"/>
      <c r="HP1" s="305"/>
      <c r="HQ1" s="305"/>
      <c r="HR1" s="305"/>
      <c r="HS1" s="305"/>
      <c r="HT1" s="305"/>
      <c r="HU1" s="305"/>
      <c r="HV1" s="305"/>
      <c r="HW1" s="305"/>
      <c r="HX1" s="305"/>
      <c r="HY1" s="305"/>
      <c r="HZ1" s="305"/>
      <c r="IA1" s="305"/>
      <c r="IB1" s="305"/>
      <c r="IC1" s="305"/>
      <c r="ID1" s="305"/>
      <c r="IE1" s="305"/>
      <c r="IF1" s="305"/>
      <c r="IG1" s="305"/>
      <c r="IH1" s="305"/>
      <c r="II1" s="305"/>
      <c r="IJ1" s="305"/>
      <c r="IK1" s="305"/>
      <c r="IL1" s="305"/>
      <c r="IM1" s="305"/>
      <c r="IN1" s="305"/>
      <c r="IO1" s="305"/>
      <c r="IP1" s="305"/>
      <c r="IQ1" s="305"/>
      <c r="IR1" s="305"/>
      <c r="IS1" s="305"/>
      <c r="IT1" s="305"/>
      <c r="IU1" s="305"/>
      <c r="IV1" s="305"/>
    </row>
    <row r="2" spans="16:256" s="302" customFormat="1" ht="11.25">
      <c r="P2" s="306"/>
      <c r="Q2" s="307"/>
      <c r="R2" s="307"/>
      <c r="S2" s="307"/>
      <c r="T2" s="307"/>
      <c r="U2" s="307"/>
      <c r="V2" s="307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/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/>
      <c r="HE2" s="305"/>
      <c r="HF2" s="305"/>
      <c r="HG2" s="305"/>
      <c r="HH2" s="305"/>
      <c r="HI2" s="305"/>
      <c r="HJ2" s="305"/>
      <c r="HK2" s="305"/>
      <c r="HL2" s="305"/>
      <c r="HM2" s="305"/>
      <c r="HN2" s="305"/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  <c r="IB2" s="305"/>
      <c r="IC2" s="305"/>
      <c r="ID2" s="305"/>
      <c r="IE2" s="305"/>
      <c r="IF2" s="305"/>
      <c r="IG2" s="305"/>
      <c r="IH2" s="305"/>
      <c r="II2" s="305"/>
      <c r="IJ2" s="305"/>
      <c r="IK2" s="305"/>
      <c r="IL2" s="305"/>
      <c r="IM2" s="305"/>
      <c r="IN2" s="305"/>
      <c r="IO2" s="305"/>
      <c r="IP2" s="305"/>
      <c r="IQ2" s="305"/>
      <c r="IR2" s="305"/>
      <c r="IS2" s="305"/>
      <c r="IT2" s="305"/>
      <c r="IU2" s="305"/>
      <c r="IV2" s="305"/>
    </row>
    <row r="3" spans="20:251" s="302" customFormat="1" ht="11.25">
      <c r="T3" s="307"/>
      <c r="U3" s="307"/>
      <c r="V3" s="307"/>
      <c r="W3" s="307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5"/>
      <c r="HY3" s="305"/>
      <c r="HZ3" s="305"/>
      <c r="IA3" s="305"/>
      <c r="IB3" s="305"/>
      <c r="IC3" s="305"/>
      <c r="ID3" s="305"/>
      <c r="IE3" s="305"/>
      <c r="IF3" s="305"/>
      <c r="IG3" s="305"/>
      <c r="IH3" s="305"/>
      <c r="II3" s="305"/>
      <c r="IJ3" s="305"/>
      <c r="IK3" s="305"/>
      <c r="IL3" s="305"/>
      <c r="IM3" s="305"/>
      <c r="IN3" s="305"/>
      <c r="IO3" s="305"/>
      <c r="IP3" s="305"/>
      <c r="IQ3" s="305"/>
    </row>
    <row r="4" spans="1:251" s="302" customFormat="1" ht="11.25">
      <c r="A4" s="308" t="s">
        <v>1015</v>
      </c>
      <c r="B4" s="309" t="s">
        <v>1015</v>
      </c>
      <c r="C4" s="309" t="s">
        <v>1015</v>
      </c>
      <c r="D4" s="309" t="s">
        <v>1015</v>
      </c>
      <c r="E4" s="310" t="s">
        <v>1015</v>
      </c>
      <c r="F4" s="311" t="s">
        <v>1015</v>
      </c>
      <c r="G4" s="310" t="s">
        <v>1015</v>
      </c>
      <c r="H4" s="311" t="s">
        <v>1015</v>
      </c>
      <c r="S4" s="312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FY4" s="305"/>
      <c r="FZ4" s="305"/>
      <c r="GA4" s="305"/>
      <c r="GB4" s="305"/>
      <c r="GC4" s="305"/>
      <c r="GD4" s="305"/>
      <c r="GE4" s="305"/>
      <c r="GF4" s="305"/>
      <c r="GG4" s="305"/>
      <c r="GH4" s="305"/>
      <c r="GI4" s="305"/>
      <c r="GJ4" s="305"/>
      <c r="GK4" s="305"/>
      <c r="GL4" s="305"/>
      <c r="GM4" s="305"/>
      <c r="GN4" s="305"/>
      <c r="GO4" s="305"/>
      <c r="GP4" s="305"/>
      <c r="GQ4" s="305"/>
      <c r="GR4" s="305"/>
      <c r="GS4" s="305"/>
      <c r="GT4" s="305"/>
      <c r="GU4" s="305"/>
      <c r="GV4" s="305"/>
      <c r="GW4" s="305"/>
      <c r="GX4" s="305"/>
      <c r="GY4" s="305"/>
      <c r="GZ4" s="305"/>
      <c r="HA4" s="305"/>
      <c r="HB4" s="305"/>
      <c r="HC4" s="305"/>
      <c r="HD4" s="305"/>
      <c r="HE4" s="305"/>
      <c r="HF4" s="305"/>
      <c r="HG4" s="305"/>
      <c r="HH4" s="305"/>
      <c r="HI4" s="305"/>
      <c r="HJ4" s="305"/>
      <c r="HK4" s="305"/>
      <c r="HL4" s="305"/>
      <c r="HM4" s="305"/>
      <c r="HN4" s="305"/>
      <c r="HO4" s="305"/>
      <c r="HP4" s="305"/>
      <c r="HQ4" s="305"/>
      <c r="HR4" s="305"/>
      <c r="HS4" s="305"/>
      <c r="HT4" s="305"/>
      <c r="HU4" s="305"/>
      <c r="HV4" s="305"/>
      <c r="HW4" s="305"/>
      <c r="HX4" s="305"/>
      <c r="HY4" s="305"/>
      <c r="HZ4" s="305"/>
      <c r="IA4" s="305"/>
      <c r="IB4" s="305"/>
      <c r="IC4" s="305"/>
      <c r="ID4" s="305"/>
      <c r="IE4" s="305"/>
      <c r="IF4" s="305"/>
      <c r="IG4" s="305"/>
      <c r="IH4" s="305"/>
      <c r="II4" s="305"/>
      <c r="IJ4" s="305"/>
      <c r="IK4" s="305"/>
      <c r="IL4" s="305"/>
      <c r="IM4" s="305"/>
      <c r="IN4" s="305"/>
      <c r="IO4" s="305"/>
      <c r="IP4" s="305"/>
      <c r="IQ4" s="305"/>
    </row>
    <row r="5" spans="1:251" s="317" customFormat="1" ht="12.75">
      <c r="A5" s="313" t="s">
        <v>960</v>
      </c>
      <c r="B5" s="314" t="s">
        <v>966</v>
      </c>
      <c r="C5" s="314" t="s">
        <v>1026</v>
      </c>
      <c r="D5" s="315" t="s">
        <v>1028</v>
      </c>
      <c r="E5" s="314" t="s">
        <v>1000</v>
      </c>
      <c r="F5" s="316" t="s">
        <v>1003</v>
      </c>
      <c r="G5" s="314" t="s">
        <v>1005</v>
      </c>
      <c r="H5" s="316" t="s">
        <v>1007</v>
      </c>
      <c r="J5" s="731" t="s">
        <v>1047</v>
      </c>
      <c r="K5" s="732"/>
      <c r="L5" s="732"/>
      <c r="M5" s="732"/>
      <c r="N5" s="732"/>
      <c r="O5" s="732"/>
      <c r="P5" s="733"/>
      <c r="Q5" s="302"/>
      <c r="R5" s="302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FY5" s="305"/>
      <c r="FZ5" s="305"/>
      <c r="GA5" s="305"/>
      <c r="GB5" s="305"/>
      <c r="GC5" s="305"/>
      <c r="GD5" s="305"/>
      <c r="GE5" s="305"/>
      <c r="GF5" s="305"/>
      <c r="GG5" s="305"/>
      <c r="GH5" s="305"/>
      <c r="GI5" s="305"/>
      <c r="GJ5" s="305"/>
      <c r="GK5" s="305"/>
      <c r="GL5" s="305"/>
      <c r="GM5" s="305"/>
      <c r="GN5" s="305"/>
      <c r="GO5" s="305"/>
      <c r="GP5" s="305"/>
      <c r="GQ5" s="305"/>
      <c r="GR5" s="305"/>
      <c r="GS5" s="305"/>
      <c r="GT5" s="305"/>
      <c r="GU5" s="305"/>
      <c r="GV5" s="305"/>
      <c r="GW5" s="305"/>
      <c r="GX5" s="305"/>
      <c r="GY5" s="305"/>
      <c r="GZ5" s="305"/>
      <c r="HA5" s="305"/>
      <c r="HB5" s="305"/>
      <c r="HC5" s="305"/>
      <c r="HD5" s="305"/>
      <c r="HE5" s="305"/>
      <c r="HF5" s="305"/>
      <c r="HG5" s="305"/>
      <c r="HH5" s="305"/>
      <c r="HI5" s="305"/>
      <c r="HJ5" s="305"/>
      <c r="HK5" s="305"/>
      <c r="HL5" s="305"/>
      <c r="HM5" s="305"/>
      <c r="HN5" s="305"/>
      <c r="HO5" s="305"/>
      <c r="HP5" s="305"/>
      <c r="HQ5" s="305"/>
      <c r="HR5" s="305"/>
      <c r="HS5" s="305"/>
      <c r="HT5" s="305"/>
      <c r="HU5" s="305"/>
      <c r="HV5" s="305"/>
      <c r="HW5" s="305"/>
      <c r="HX5" s="305"/>
      <c r="HY5" s="305"/>
      <c r="HZ5" s="305"/>
      <c r="IA5" s="305"/>
      <c r="IB5" s="305"/>
      <c r="IC5" s="305"/>
      <c r="ID5" s="305"/>
      <c r="IE5" s="305"/>
      <c r="IF5" s="305"/>
      <c r="IG5" s="305"/>
      <c r="IH5" s="305"/>
      <c r="II5" s="305"/>
      <c r="IJ5" s="305"/>
      <c r="IK5" s="305"/>
      <c r="IL5" s="305"/>
      <c r="IM5" s="305"/>
      <c r="IN5" s="305"/>
      <c r="IO5" s="305"/>
      <c r="IP5" s="305"/>
      <c r="IQ5" s="305"/>
    </row>
    <row r="6" spans="1:251" s="319" customFormat="1" ht="11.25">
      <c r="A6" s="722" t="s">
        <v>1347</v>
      </c>
      <c r="B6" s="725" t="s">
        <v>1348</v>
      </c>
      <c r="C6" s="688" t="s">
        <v>1350</v>
      </c>
      <c r="D6" s="688">
        <v>40239</v>
      </c>
      <c r="E6" s="728">
        <v>939532</v>
      </c>
      <c r="F6" s="728">
        <v>1972062</v>
      </c>
      <c r="G6" s="728">
        <v>939255</v>
      </c>
      <c r="H6" s="759">
        <v>1972160</v>
      </c>
      <c r="J6" s="302"/>
      <c r="K6" s="302"/>
      <c r="L6" s="302"/>
      <c r="M6" s="302"/>
      <c r="N6" s="302"/>
      <c r="O6" s="320"/>
      <c r="P6" s="321"/>
      <c r="Q6" s="305"/>
      <c r="R6" s="31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FY6" s="305"/>
      <c r="FZ6" s="305"/>
      <c r="GA6" s="305"/>
      <c r="GB6" s="305"/>
      <c r="GC6" s="305"/>
      <c r="GD6" s="305"/>
      <c r="GE6" s="305"/>
      <c r="GF6" s="305"/>
      <c r="GG6" s="305"/>
      <c r="GH6" s="305"/>
      <c r="GI6" s="305"/>
      <c r="GJ6" s="305"/>
      <c r="GK6" s="305"/>
      <c r="GL6" s="305"/>
      <c r="GM6" s="305"/>
      <c r="GN6" s="305"/>
      <c r="GO6" s="305"/>
      <c r="GP6" s="305"/>
      <c r="GQ6" s="305"/>
      <c r="GR6" s="305"/>
      <c r="GS6" s="305"/>
      <c r="GT6" s="305"/>
      <c r="GU6" s="305"/>
      <c r="GV6" s="305"/>
      <c r="GW6" s="305"/>
      <c r="GX6" s="305"/>
      <c r="GY6" s="305"/>
      <c r="GZ6" s="305"/>
      <c r="HA6" s="305"/>
      <c r="HB6" s="305"/>
      <c r="HC6" s="305"/>
      <c r="HD6" s="305"/>
      <c r="HE6" s="305"/>
      <c r="HF6" s="305"/>
      <c r="HG6" s="305"/>
      <c r="HH6" s="305"/>
      <c r="HI6" s="305"/>
      <c r="HJ6" s="305"/>
      <c r="HK6" s="305"/>
      <c r="HL6" s="305"/>
      <c r="HM6" s="305"/>
      <c r="HN6" s="305"/>
      <c r="HO6" s="305"/>
      <c r="HP6" s="305"/>
      <c r="HQ6" s="305"/>
      <c r="HR6" s="305"/>
      <c r="HS6" s="305"/>
      <c r="HT6" s="305"/>
      <c r="HU6" s="305"/>
      <c r="HV6" s="305"/>
      <c r="HW6" s="305"/>
      <c r="HX6" s="305"/>
      <c r="HY6" s="305"/>
      <c r="HZ6" s="305"/>
      <c r="IA6" s="305"/>
      <c r="IB6" s="305"/>
      <c r="IC6" s="305"/>
      <c r="ID6" s="305"/>
      <c r="IE6" s="305"/>
      <c r="IF6" s="305"/>
      <c r="IG6" s="305"/>
      <c r="IH6" s="305"/>
      <c r="II6" s="305"/>
      <c r="IJ6" s="305"/>
      <c r="IK6" s="305"/>
      <c r="IL6" s="305"/>
      <c r="IM6" s="305"/>
      <c r="IN6" s="305"/>
      <c r="IO6" s="305"/>
      <c r="IP6" s="305"/>
      <c r="IQ6" s="305"/>
    </row>
    <row r="7" spans="1:38" ht="11.25" customHeight="1">
      <c r="A7" s="723"/>
      <c r="B7" s="726"/>
      <c r="C7" s="689"/>
      <c r="D7" s="689"/>
      <c r="E7" s="729"/>
      <c r="F7" s="729"/>
      <c r="G7" s="729"/>
      <c r="H7" s="760"/>
      <c r="J7" s="324" t="s">
        <v>948</v>
      </c>
      <c r="K7" s="325"/>
      <c r="L7" s="325"/>
      <c r="M7" s="325"/>
      <c r="N7" s="326"/>
      <c r="O7" s="327"/>
      <c r="P7" s="317"/>
      <c r="Q7" s="317"/>
      <c r="R7" s="317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</row>
    <row r="8" spans="1:18" ht="11.25" customHeight="1">
      <c r="A8" s="724"/>
      <c r="B8" s="727"/>
      <c r="C8" s="690"/>
      <c r="D8" s="690"/>
      <c r="E8" s="730"/>
      <c r="F8" s="730"/>
      <c r="G8" s="730"/>
      <c r="H8" s="761"/>
      <c r="J8" s="329" t="s">
        <v>1032</v>
      </c>
      <c r="K8" s="330" t="s">
        <v>1168</v>
      </c>
      <c r="L8" s="331"/>
      <c r="M8" s="331"/>
      <c r="N8" s="331"/>
      <c r="O8" s="332"/>
      <c r="P8" s="333"/>
      <c r="Q8" s="319"/>
      <c r="R8" s="319"/>
    </row>
    <row r="9" spans="5:16" ht="12.75" customHeight="1">
      <c r="E9" s="312"/>
      <c r="F9" s="312"/>
      <c r="G9" s="312"/>
      <c r="H9" s="312"/>
      <c r="I9" s="312"/>
      <c r="J9" s="334" t="s">
        <v>1048</v>
      </c>
      <c r="K9" s="335" t="s">
        <v>1168</v>
      </c>
      <c r="L9" s="336"/>
      <c r="M9" s="336"/>
      <c r="N9" s="336"/>
      <c r="O9" s="337"/>
      <c r="P9" s="338"/>
    </row>
    <row r="10" spans="4:16" ht="12.75" customHeight="1">
      <c r="D10" s="312"/>
      <c r="E10" s="713" t="s">
        <v>1117</v>
      </c>
      <c r="F10" s="714"/>
      <c r="G10" s="715"/>
      <c r="H10" s="312"/>
      <c r="I10" s="312"/>
      <c r="J10" s="334" t="s">
        <v>430</v>
      </c>
      <c r="K10" s="335" t="s">
        <v>1169</v>
      </c>
      <c r="L10" s="336"/>
      <c r="M10" s="336"/>
      <c r="N10" s="336"/>
      <c r="O10" s="337"/>
      <c r="P10" s="338"/>
    </row>
    <row r="11" spans="4:19" ht="12.75" customHeight="1">
      <c r="D11" s="312"/>
      <c r="E11" s="716"/>
      <c r="F11" s="717"/>
      <c r="G11" s="718"/>
      <c r="H11" s="312"/>
      <c r="I11" s="312"/>
      <c r="J11" s="334" t="s">
        <v>1051</v>
      </c>
      <c r="K11" s="335" t="s">
        <v>1052</v>
      </c>
      <c r="L11" s="336"/>
      <c r="M11" s="336"/>
      <c r="N11" s="336"/>
      <c r="O11" s="337"/>
      <c r="P11" s="338"/>
      <c r="S11" s="312"/>
    </row>
    <row r="12" spans="1:19" ht="14.25" customHeight="1">
      <c r="A12" s="308" t="s">
        <v>1015</v>
      </c>
      <c r="B12" s="339" t="s">
        <v>1118</v>
      </c>
      <c r="C12" s="340">
        <v>16</v>
      </c>
      <c r="D12" s="312"/>
      <c r="E12" s="716"/>
      <c r="F12" s="717"/>
      <c r="G12" s="718"/>
      <c r="H12" s="312"/>
      <c r="I12" s="312"/>
      <c r="J12" s="334" t="s">
        <v>1055</v>
      </c>
      <c r="K12" s="335" t="s">
        <v>1056</v>
      </c>
      <c r="L12" s="336"/>
      <c r="M12" s="336"/>
      <c r="N12" s="336"/>
      <c r="O12" s="337"/>
      <c r="P12" s="338"/>
      <c r="S12" s="312"/>
    </row>
    <row r="13" spans="1:19" ht="14.25" customHeight="1">
      <c r="A13" s="341" t="s">
        <v>1015</v>
      </c>
      <c r="B13" s="342" t="s">
        <v>1119</v>
      </c>
      <c r="C13" s="343">
        <v>367</v>
      </c>
      <c r="D13" s="312"/>
      <c r="E13" s="716"/>
      <c r="F13" s="717"/>
      <c r="G13" s="718"/>
      <c r="H13" s="312"/>
      <c r="I13" s="312"/>
      <c r="J13" s="334" t="s">
        <v>1059</v>
      </c>
      <c r="K13" s="335" t="s">
        <v>1060</v>
      </c>
      <c r="L13" s="336"/>
      <c r="M13" s="336"/>
      <c r="N13" s="336"/>
      <c r="O13" s="337"/>
      <c r="P13" s="338"/>
      <c r="Q13" s="312"/>
      <c r="R13" s="312"/>
      <c r="S13" s="302"/>
    </row>
    <row r="14" spans="1:19" ht="14.25" customHeight="1">
      <c r="A14" s="341" t="s">
        <v>1015</v>
      </c>
      <c r="B14" s="342" t="s">
        <v>1120</v>
      </c>
      <c r="C14" s="343">
        <v>18.3</v>
      </c>
      <c r="D14" s="312"/>
      <c r="E14" s="719"/>
      <c r="F14" s="720"/>
      <c r="G14" s="721"/>
      <c r="H14" s="312"/>
      <c r="I14" s="312"/>
      <c r="J14" s="334" t="s">
        <v>1063</v>
      </c>
      <c r="K14" s="335" t="s">
        <v>1064</v>
      </c>
      <c r="L14" s="336"/>
      <c r="M14" s="336"/>
      <c r="N14" s="336"/>
      <c r="O14" s="337"/>
      <c r="P14" s="338"/>
      <c r="Q14" s="312"/>
      <c r="R14" s="312"/>
      <c r="S14" s="302"/>
    </row>
    <row r="15" spans="1:19" ht="14.25" customHeight="1">
      <c r="A15" s="344"/>
      <c r="B15" s="342" t="s">
        <v>1121</v>
      </c>
      <c r="C15" s="345">
        <f>C13*C14</f>
        <v>6716.1</v>
      </c>
      <c r="D15" s="312"/>
      <c r="E15" s="346"/>
      <c r="F15" s="346"/>
      <c r="G15" s="346"/>
      <c r="H15" s="312"/>
      <c r="I15" s="312"/>
      <c r="J15" s="347" t="s">
        <v>1067</v>
      </c>
      <c r="K15" s="348" t="s">
        <v>1068</v>
      </c>
      <c r="L15" s="349"/>
      <c r="M15" s="349"/>
      <c r="N15" s="350"/>
      <c r="O15" s="351"/>
      <c r="P15" s="352"/>
      <c r="Q15" s="320"/>
      <c r="R15" s="302"/>
      <c r="S15" s="320"/>
    </row>
    <row r="16" spans="1:19" ht="11.25" customHeight="1">
      <c r="A16" s="353"/>
      <c r="B16" s="354" t="s">
        <v>1122</v>
      </c>
      <c r="C16" s="355">
        <f>+C15*0.05</f>
        <v>335.80500000000006</v>
      </c>
      <c r="D16" s="312"/>
      <c r="E16" s="312"/>
      <c r="F16" s="312"/>
      <c r="G16" s="312"/>
      <c r="H16" s="312"/>
      <c r="I16" s="312"/>
      <c r="J16" s="302"/>
      <c r="K16" s="302"/>
      <c r="L16" s="302"/>
      <c r="M16" s="302"/>
      <c r="N16" s="356"/>
      <c r="O16" s="302"/>
      <c r="P16" s="320"/>
      <c r="Q16" s="320"/>
      <c r="R16" s="302"/>
      <c r="S16" s="357"/>
    </row>
    <row r="17" spans="1:19" ht="14.2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58"/>
      <c r="K17" s="359" t="s">
        <v>1015</v>
      </c>
      <c r="L17" s="359" t="s">
        <v>1015</v>
      </c>
      <c r="M17" s="359" t="s">
        <v>1015</v>
      </c>
      <c r="N17" s="360" t="s">
        <v>1069</v>
      </c>
      <c r="O17" s="360" t="s">
        <v>1069</v>
      </c>
      <c r="P17" s="360" t="s">
        <v>1069</v>
      </c>
      <c r="Q17" s="360" t="s">
        <v>1069</v>
      </c>
      <c r="R17" s="360" t="s">
        <v>1069</v>
      </c>
      <c r="S17" s="302"/>
    </row>
    <row r="18" spans="1:19" ht="22.5">
      <c r="A18" s="312"/>
      <c r="B18" s="312"/>
      <c r="C18" s="312"/>
      <c r="D18" s="312"/>
      <c r="E18" s="312"/>
      <c r="F18" s="312"/>
      <c r="G18" s="312"/>
      <c r="H18" s="312"/>
      <c r="I18" s="312"/>
      <c r="J18" s="361" t="s">
        <v>1123</v>
      </c>
      <c r="K18" s="362" t="s">
        <v>1032</v>
      </c>
      <c r="L18" s="363" t="s">
        <v>1048</v>
      </c>
      <c r="M18" s="363" t="s">
        <v>430</v>
      </c>
      <c r="N18" s="363" t="s">
        <v>1051</v>
      </c>
      <c r="O18" s="363" t="s">
        <v>1055</v>
      </c>
      <c r="P18" s="363" t="s">
        <v>1059</v>
      </c>
      <c r="Q18" s="363" t="s">
        <v>1063</v>
      </c>
      <c r="R18" s="364" t="s">
        <v>1067</v>
      </c>
      <c r="S18" s="302"/>
    </row>
    <row r="19" spans="1:19" ht="14.2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65" t="s">
        <v>1071</v>
      </c>
      <c r="K19" s="359" t="s">
        <v>964</v>
      </c>
      <c r="L19" s="359" t="s">
        <v>965</v>
      </c>
      <c r="M19" s="359" t="s">
        <v>926</v>
      </c>
      <c r="N19" s="366">
        <v>35</v>
      </c>
      <c r="O19" s="366" t="s">
        <v>1293</v>
      </c>
      <c r="P19" s="366" t="s">
        <v>1388</v>
      </c>
      <c r="Q19" s="366"/>
      <c r="R19" s="367" t="s">
        <v>1387</v>
      </c>
      <c r="S19" s="302"/>
    </row>
    <row r="20" spans="1:19" ht="14.2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68" t="s">
        <v>1072</v>
      </c>
      <c r="K20" s="359" t="s">
        <v>991</v>
      </c>
      <c r="L20" s="359" t="s">
        <v>965</v>
      </c>
      <c r="M20" s="359" t="s">
        <v>926</v>
      </c>
      <c r="N20" s="366">
        <v>20</v>
      </c>
      <c r="O20" s="366" t="s">
        <v>1385</v>
      </c>
      <c r="P20" s="366" t="s">
        <v>1388</v>
      </c>
      <c r="Q20" s="366"/>
      <c r="R20" s="367" t="s">
        <v>1387</v>
      </c>
      <c r="S20" s="302"/>
    </row>
    <row r="21" spans="1:19" ht="14.2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68" t="s">
        <v>1073</v>
      </c>
      <c r="K21" s="359" t="s">
        <v>995</v>
      </c>
      <c r="L21" s="359" t="s">
        <v>947</v>
      </c>
      <c r="M21" s="359" t="s">
        <v>926</v>
      </c>
      <c r="N21" s="366">
        <v>10</v>
      </c>
      <c r="O21" s="366" t="s">
        <v>1386</v>
      </c>
      <c r="P21" s="366" t="s">
        <v>1388</v>
      </c>
      <c r="Q21" s="366" t="s">
        <v>1389</v>
      </c>
      <c r="R21" s="367" t="s">
        <v>1386</v>
      </c>
      <c r="S21" s="302"/>
    </row>
    <row r="22" spans="1:19" ht="14.25" customHeight="1">
      <c r="A22" s="324" t="s">
        <v>948</v>
      </c>
      <c r="B22" s="336"/>
      <c r="C22" s="336"/>
      <c r="D22" s="304"/>
      <c r="E22" s="304"/>
      <c r="F22" s="369"/>
      <c r="G22" s="369"/>
      <c r="H22" s="369"/>
      <c r="J22" s="368" t="s">
        <v>1074</v>
      </c>
      <c r="K22" s="359" t="s">
        <v>999</v>
      </c>
      <c r="L22" s="359" t="s">
        <v>947</v>
      </c>
      <c r="M22" s="359" t="s">
        <v>926</v>
      </c>
      <c r="N22" s="366">
        <v>10</v>
      </c>
      <c r="O22" s="366" t="s">
        <v>1387</v>
      </c>
      <c r="P22" s="366" t="s">
        <v>1367</v>
      </c>
      <c r="Q22" s="366" t="s">
        <v>1389</v>
      </c>
      <c r="R22" s="367" t="s">
        <v>1293</v>
      </c>
      <c r="S22" s="302"/>
    </row>
    <row r="23" spans="1:19" ht="14.25" customHeight="1">
      <c r="A23" s="693" t="s">
        <v>960</v>
      </c>
      <c r="B23" s="694"/>
      <c r="C23" s="330" t="s">
        <v>1170</v>
      </c>
      <c r="D23" s="330"/>
      <c r="E23" s="330"/>
      <c r="F23" s="370"/>
      <c r="J23" s="368" t="s">
        <v>1075</v>
      </c>
      <c r="K23" s="359" t="s">
        <v>970</v>
      </c>
      <c r="L23" s="359" t="s">
        <v>953</v>
      </c>
      <c r="M23" s="359" t="s">
        <v>927</v>
      </c>
      <c r="N23" s="366">
        <v>15</v>
      </c>
      <c r="O23" s="366" t="s">
        <v>525</v>
      </c>
      <c r="P23" s="366" t="s">
        <v>1388</v>
      </c>
      <c r="Q23" s="366" t="s">
        <v>1389</v>
      </c>
      <c r="R23" s="367" t="s">
        <v>525</v>
      </c>
      <c r="S23" s="302"/>
    </row>
    <row r="24" spans="1:19" ht="14.25" customHeight="1">
      <c r="A24" s="695" t="s">
        <v>966</v>
      </c>
      <c r="B24" s="696"/>
      <c r="C24" s="335" t="s">
        <v>967</v>
      </c>
      <c r="D24" s="335"/>
      <c r="E24" s="335"/>
      <c r="F24" s="372"/>
      <c r="J24" s="368" t="s">
        <v>1076</v>
      </c>
      <c r="K24" s="359" t="s">
        <v>976</v>
      </c>
      <c r="L24" s="359" t="s">
        <v>953</v>
      </c>
      <c r="M24" s="359" t="s">
        <v>927</v>
      </c>
      <c r="N24" s="366">
        <v>25</v>
      </c>
      <c r="O24" s="366" t="s">
        <v>525</v>
      </c>
      <c r="P24" s="366" t="s">
        <v>1367</v>
      </c>
      <c r="Q24" s="366" t="s">
        <v>1389</v>
      </c>
      <c r="R24" s="367" t="s">
        <v>525</v>
      </c>
      <c r="S24" s="302"/>
    </row>
    <row r="25" spans="1:19" ht="14.25" customHeight="1">
      <c r="A25" s="695" t="s">
        <v>971</v>
      </c>
      <c r="B25" s="696"/>
      <c r="C25" s="335" t="s">
        <v>1124</v>
      </c>
      <c r="D25" s="335"/>
      <c r="E25" s="335"/>
      <c r="F25" s="372"/>
      <c r="J25" s="368" t="s">
        <v>1077</v>
      </c>
      <c r="K25" s="359" t="s">
        <v>970</v>
      </c>
      <c r="L25" s="359" t="s">
        <v>947</v>
      </c>
      <c r="M25" s="359" t="s">
        <v>927</v>
      </c>
      <c r="N25" s="366">
        <v>15</v>
      </c>
      <c r="O25" s="366" t="s">
        <v>525</v>
      </c>
      <c r="P25" s="366" t="s">
        <v>1367</v>
      </c>
      <c r="Q25" s="366" t="s">
        <v>1389</v>
      </c>
      <c r="R25" s="367" t="s">
        <v>525</v>
      </c>
      <c r="S25" s="302"/>
    </row>
    <row r="26" spans="1:19" ht="14.25" customHeight="1">
      <c r="A26" s="695" t="s">
        <v>1028</v>
      </c>
      <c r="B26" s="696"/>
      <c r="C26" s="335" t="s">
        <v>1171</v>
      </c>
      <c r="D26" s="335"/>
      <c r="E26" s="335"/>
      <c r="F26" s="372"/>
      <c r="J26" s="368" t="s">
        <v>1078</v>
      </c>
      <c r="K26" s="359" t="s">
        <v>970</v>
      </c>
      <c r="L26" s="359" t="s">
        <v>965</v>
      </c>
      <c r="M26" s="359" t="s">
        <v>927</v>
      </c>
      <c r="N26" s="366">
        <v>35</v>
      </c>
      <c r="O26" s="366" t="s">
        <v>523</v>
      </c>
      <c r="P26" s="366" t="s">
        <v>1367</v>
      </c>
      <c r="Q26" s="366"/>
      <c r="R26" s="367" t="s">
        <v>1387</v>
      </c>
      <c r="S26" s="302"/>
    </row>
    <row r="27" spans="1:19" ht="14.25" customHeight="1">
      <c r="A27" s="695" t="s">
        <v>1000</v>
      </c>
      <c r="B27" s="696"/>
      <c r="C27" s="324" t="s">
        <v>1172</v>
      </c>
      <c r="D27" s="324"/>
      <c r="E27" s="324"/>
      <c r="F27" s="372"/>
      <c r="J27" s="368" t="s">
        <v>1079</v>
      </c>
      <c r="K27" s="359" t="s">
        <v>970</v>
      </c>
      <c r="L27" s="359" t="s">
        <v>953</v>
      </c>
      <c r="M27" s="359" t="s">
        <v>928</v>
      </c>
      <c r="N27" s="366">
        <v>30</v>
      </c>
      <c r="O27" s="366" t="s">
        <v>1386</v>
      </c>
      <c r="P27" s="366" t="s">
        <v>1367</v>
      </c>
      <c r="Q27" s="366" t="s">
        <v>1389</v>
      </c>
      <c r="R27" s="367" t="s">
        <v>525</v>
      </c>
      <c r="S27" s="302"/>
    </row>
    <row r="28" spans="1:19" ht="14.25" customHeight="1">
      <c r="A28" s="695" t="s">
        <v>1003</v>
      </c>
      <c r="B28" s="696"/>
      <c r="C28" s="324" t="s">
        <v>1173</v>
      </c>
      <c r="D28" s="324"/>
      <c r="E28" s="324"/>
      <c r="F28" s="372"/>
      <c r="J28" s="368" t="s">
        <v>1080</v>
      </c>
      <c r="K28" s="359" t="s">
        <v>970</v>
      </c>
      <c r="L28" s="359" t="s">
        <v>947</v>
      </c>
      <c r="M28" s="359" t="s">
        <v>928</v>
      </c>
      <c r="N28" s="366">
        <v>20</v>
      </c>
      <c r="O28" s="366" t="s">
        <v>1386</v>
      </c>
      <c r="P28" s="366" t="s">
        <v>1367</v>
      </c>
      <c r="Q28" s="366" t="s">
        <v>1389</v>
      </c>
      <c r="R28" s="367" t="s">
        <v>523</v>
      </c>
      <c r="S28" s="302"/>
    </row>
    <row r="29" spans="1:18" ht="14.25" customHeight="1">
      <c r="A29" s="695" t="s">
        <v>1005</v>
      </c>
      <c r="B29" s="696"/>
      <c r="C29" s="324" t="s">
        <v>1174</v>
      </c>
      <c r="D29" s="324"/>
      <c r="E29" s="324"/>
      <c r="F29" s="372"/>
      <c r="J29" s="368" t="s">
        <v>1081</v>
      </c>
      <c r="K29" s="359" t="s">
        <v>970</v>
      </c>
      <c r="L29" s="359" t="s">
        <v>965</v>
      </c>
      <c r="M29" s="359" t="s">
        <v>928</v>
      </c>
      <c r="N29" s="366">
        <v>40</v>
      </c>
      <c r="O29" s="366" t="s">
        <v>1386</v>
      </c>
      <c r="P29" s="366" t="s">
        <v>1367</v>
      </c>
      <c r="Q29" s="366"/>
      <c r="R29" s="367" t="s">
        <v>1387</v>
      </c>
    </row>
    <row r="30" spans="1:18" ht="14.25" customHeight="1">
      <c r="A30" s="695" t="s">
        <v>1007</v>
      </c>
      <c r="B30" s="696"/>
      <c r="C30" s="324" t="s">
        <v>1175</v>
      </c>
      <c r="D30" s="324"/>
      <c r="E30" s="324"/>
      <c r="F30" s="372"/>
      <c r="J30" s="373" t="s">
        <v>1082</v>
      </c>
      <c r="K30" s="374" t="s">
        <v>976</v>
      </c>
      <c r="L30" s="374" t="s">
        <v>947</v>
      </c>
      <c r="M30" s="374" t="s">
        <v>928</v>
      </c>
      <c r="N30" s="375">
        <v>15</v>
      </c>
      <c r="O30" s="375" t="s">
        <v>525</v>
      </c>
      <c r="P30" s="375" t="s">
        <v>1388</v>
      </c>
      <c r="Q30" s="375" t="s">
        <v>1389</v>
      </c>
      <c r="R30" s="376" t="s">
        <v>1387</v>
      </c>
    </row>
    <row r="31" spans="1:6" ht="14.25" customHeight="1">
      <c r="A31" s="695" t="s">
        <v>1118</v>
      </c>
      <c r="B31" s="696"/>
      <c r="C31" s="324" t="s">
        <v>1176</v>
      </c>
      <c r="D31" s="324"/>
      <c r="E31" s="328"/>
      <c r="F31" s="372"/>
    </row>
    <row r="32" spans="1:14" ht="14.25" customHeight="1">
      <c r="A32" s="695" t="s">
        <v>1119</v>
      </c>
      <c r="B32" s="696"/>
      <c r="C32" s="324" t="s">
        <v>1177</v>
      </c>
      <c r="D32" s="324"/>
      <c r="E32" s="335"/>
      <c r="F32" s="372"/>
      <c r="L32" s="377" t="s">
        <v>948</v>
      </c>
      <c r="M32" s="378"/>
      <c r="N32" s="379"/>
    </row>
    <row r="33" spans="1:15" ht="14.25" customHeight="1">
      <c r="A33" s="334" t="s">
        <v>1120</v>
      </c>
      <c r="B33" s="371"/>
      <c r="C33" s="324" t="s">
        <v>1178</v>
      </c>
      <c r="D33" s="335"/>
      <c r="E33" s="335"/>
      <c r="F33" s="372"/>
      <c r="L33" s="691" t="s">
        <v>1049</v>
      </c>
      <c r="M33" s="692"/>
      <c r="N33" s="380" t="s">
        <v>1033</v>
      </c>
      <c r="O33" s="380" t="s">
        <v>1050</v>
      </c>
    </row>
    <row r="34" spans="1:15" ht="14.25" customHeight="1">
      <c r="A34" s="334" t="s">
        <v>1121</v>
      </c>
      <c r="B34" s="371"/>
      <c r="C34" s="324" t="s">
        <v>1179</v>
      </c>
      <c r="D34" s="335"/>
      <c r="E34" s="335"/>
      <c r="F34" s="372"/>
      <c r="L34" s="381" t="s">
        <v>1053</v>
      </c>
      <c r="M34" s="382"/>
      <c r="N34" s="383" t="s">
        <v>965</v>
      </c>
      <c r="O34" s="383" t="s">
        <v>1054</v>
      </c>
    </row>
    <row r="35" spans="1:15" ht="14.25" customHeight="1">
      <c r="A35" s="334" t="s">
        <v>1122</v>
      </c>
      <c r="B35" s="371"/>
      <c r="C35" s="335" t="s">
        <v>1180</v>
      </c>
      <c r="D35" s="335"/>
      <c r="E35" s="335"/>
      <c r="F35" s="372"/>
      <c r="L35" s="384" t="s">
        <v>1057</v>
      </c>
      <c r="M35" s="385"/>
      <c r="N35" s="386" t="s">
        <v>947</v>
      </c>
      <c r="O35" s="386" t="s">
        <v>1058</v>
      </c>
    </row>
    <row r="36" spans="1:15" ht="14.25" customHeight="1">
      <c r="A36" s="334" t="s">
        <v>1125</v>
      </c>
      <c r="B36" s="371"/>
      <c r="C36" s="335" t="s">
        <v>1126</v>
      </c>
      <c r="D36" s="335"/>
      <c r="E36" s="335"/>
      <c r="F36" s="372"/>
      <c r="L36" s="384" t="s">
        <v>1061</v>
      </c>
      <c r="M36" s="385"/>
      <c r="N36" s="386" t="s">
        <v>953</v>
      </c>
      <c r="O36" s="386" t="s">
        <v>1062</v>
      </c>
    </row>
    <row r="37" spans="1:15" ht="14.25" customHeight="1">
      <c r="A37" s="347" t="s">
        <v>1127</v>
      </c>
      <c r="B37" s="387"/>
      <c r="C37" s="348" t="s">
        <v>1128</v>
      </c>
      <c r="D37" s="351"/>
      <c r="E37" s="351"/>
      <c r="F37" s="388"/>
      <c r="L37" s="389" t="s">
        <v>1065</v>
      </c>
      <c r="M37" s="390"/>
      <c r="N37" s="391" t="s">
        <v>959</v>
      </c>
      <c r="O37" s="391" t="s">
        <v>1066</v>
      </c>
    </row>
    <row r="38" ht="14.25" customHeight="1"/>
    <row r="39" ht="14.25" customHeight="1"/>
    <row r="40" ht="14.25" customHeight="1" thickBot="1"/>
    <row r="41" spans="1:17" ht="14.25" customHeight="1" thickBot="1">
      <c r="A41" s="711" t="s">
        <v>1114</v>
      </c>
      <c r="B41" s="712"/>
      <c r="C41" s="300"/>
      <c r="D41" s="300"/>
      <c r="E41" s="300"/>
      <c r="F41" s="300"/>
      <c r="G41" s="301" t="s">
        <v>1129</v>
      </c>
      <c r="H41" s="711" t="s">
        <v>1114</v>
      </c>
      <c r="I41" s="712"/>
      <c r="J41" s="300"/>
      <c r="K41" s="300"/>
      <c r="L41" s="300"/>
      <c r="M41" s="300"/>
      <c r="Q41" s="301" t="s">
        <v>1130</v>
      </c>
    </row>
    <row r="42" spans="1:15" ht="14.25" customHeight="1">
      <c r="A42" s="392"/>
      <c r="B42" s="392"/>
      <c r="C42" s="300"/>
      <c r="D42" s="300"/>
      <c r="E42" s="300"/>
      <c r="F42" s="300"/>
      <c r="G42" s="301"/>
      <c r="I42" s="392"/>
      <c r="J42" s="392"/>
      <c r="K42" s="300"/>
      <c r="L42" s="300"/>
      <c r="M42" s="300"/>
      <c r="N42" s="300"/>
      <c r="O42" s="301"/>
    </row>
    <row r="43" spans="1:15" ht="14.25" customHeight="1">
      <c r="A43" s="392"/>
      <c r="B43" s="392"/>
      <c r="C43" s="300"/>
      <c r="D43" s="300"/>
      <c r="E43" s="300"/>
      <c r="F43" s="300"/>
      <c r="G43" s="301"/>
      <c r="I43" s="392"/>
      <c r="J43" s="392"/>
      <c r="K43" s="300"/>
      <c r="L43" s="300"/>
      <c r="M43" s="300"/>
      <c r="N43" s="300"/>
      <c r="O43" s="301"/>
    </row>
    <row r="44" spans="4:6" ht="13.5" customHeight="1" thickBot="1">
      <c r="D44" s="312"/>
      <c r="E44" s="312"/>
      <c r="F44" s="312"/>
    </row>
    <row r="45" spans="8:16" ht="12" customHeight="1" thickBot="1">
      <c r="H45" s="701" t="s">
        <v>1131</v>
      </c>
      <c r="I45" s="702"/>
      <c r="J45" s="702"/>
      <c r="K45" s="703"/>
      <c r="L45" s="703"/>
      <c r="M45" s="703"/>
      <c r="N45" s="703"/>
      <c r="O45" s="703"/>
      <c r="P45" s="704"/>
    </row>
    <row r="46" spans="8:16" ht="12" thickBot="1">
      <c r="H46" s="393" t="s">
        <v>1033</v>
      </c>
      <c r="I46" s="697" t="s">
        <v>959</v>
      </c>
      <c r="J46" s="698"/>
      <c r="K46" s="705" t="s">
        <v>953</v>
      </c>
      <c r="L46" s="706"/>
      <c r="M46" s="709" t="s">
        <v>947</v>
      </c>
      <c r="N46" s="710"/>
      <c r="O46" s="740" t="s">
        <v>965</v>
      </c>
      <c r="P46" s="706"/>
    </row>
    <row r="47" spans="1:16" ht="12.75" customHeight="1">
      <c r="A47" s="753" t="s">
        <v>1132</v>
      </c>
      <c r="B47" s="754"/>
      <c r="C47" s="754"/>
      <c r="D47" s="754"/>
      <c r="E47" s="754"/>
      <c r="F47" s="754"/>
      <c r="G47" s="755"/>
      <c r="H47" s="699" t="s">
        <v>1133</v>
      </c>
      <c r="I47" s="741" t="s">
        <v>1134</v>
      </c>
      <c r="J47" s="742"/>
      <c r="K47" s="707" t="s">
        <v>1135</v>
      </c>
      <c r="L47" s="708"/>
      <c r="M47" s="739" t="s">
        <v>1136</v>
      </c>
      <c r="N47" s="708"/>
      <c r="O47" s="739" t="s">
        <v>1137</v>
      </c>
      <c r="P47" s="708"/>
    </row>
    <row r="48" spans="1:16" ht="13.5" customHeight="1" thickBot="1">
      <c r="A48" s="756"/>
      <c r="B48" s="757"/>
      <c r="C48" s="757"/>
      <c r="D48" s="757"/>
      <c r="E48" s="757"/>
      <c r="F48" s="757"/>
      <c r="G48" s="758"/>
      <c r="H48" s="700"/>
      <c r="I48" s="736" t="s">
        <v>1066</v>
      </c>
      <c r="J48" s="737"/>
      <c r="K48" s="738" t="s">
        <v>1062</v>
      </c>
      <c r="L48" s="735"/>
      <c r="M48" s="734" t="s">
        <v>1058</v>
      </c>
      <c r="N48" s="735"/>
      <c r="O48" s="734" t="s">
        <v>1054</v>
      </c>
      <c r="P48" s="735"/>
    </row>
    <row r="49" spans="1:17" s="395" customFormat="1" ht="13.5" customHeight="1">
      <c r="A49" s="764" t="s">
        <v>1138</v>
      </c>
      <c r="B49" s="745" t="s">
        <v>1139</v>
      </c>
      <c r="C49" s="746" t="s">
        <v>1033</v>
      </c>
      <c r="D49" s="748" t="s">
        <v>1140</v>
      </c>
      <c r="E49" s="751" t="s">
        <v>1141</v>
      </c>
      <c r="F49" s="751" t="s">
        <v>1142</v>
      </c>
      <c r="G49" s="751" t="s">
        <v>1143</v>
      </c>
      <c r="H49" s="394"/>
      <c r="I49" s="749" t="s">
        <v>433</v>
      </c>
      <c r="J49" s="749" t="s">
        <v>1144</v>
      </c>
      <c r="K49" s="767" t="s">
        <v>433</v>
      </c>
      <c r="L49" s="766" t="s">
        <v>1144</v>
      </c>
      <c r="M49" s="767" t="s">
        <v>433</v>
      </c>
      <c r="N49" s="766" t="s">
        <v>1144</v>
      </c>
      <c r="O49" s="767" t="s">
        <v>433</v>
      </c>
      <c r="P49" s="766" t="s">
        <v>1144</v>
      </c>
      <c r="Q49" s="762" t="s">
        <v>1145</v>
      </c>
    </row>
    <row r="50" spans="1:17" s="395" customFormat="1" ht="13.5" customHeight="1" thickBot="1">
      <c r="A50" s="765"/>
      <c r="B50" s="736"/>
      <c r="C50" s="747"/>
      <c r="D50" s="737"/>
      <c r="E50" s="752"/>
      <c r="F50" s="752"/>
      <c r="G50" s="752"/>
      <c r="H50" s="396"/>
      <c r="I50" s="750"/>
      <c r="J50" s="750"/>
      <c r="K50" s="734"/>
      <c r="L50" s="735"/>
      <c r="M50" s="734"/>
      <c r="N50" s="735"/>
      <c r="O50" s="734"/>
      <c r="P50" s="735"/>
      <c r="Q50" s="763"/>
    </row>
    <row r="51" spans="1:17" ht="11.25">
      <c r="A51" s="397" t="s">
        <v>1146</v>
      </c>
      <c r="B51" s="398" t="s">
        <v>1146</v>
      </c>
      <c r="C51" s="399" t="s">
        <v>946</v>
      </c>
      <c r="D51" s="400">
        <v>11</v>
      </c>
      <c r="E51" s="400"/>
      <c r="F51" s="485"/>
      <c r="G51" s="486"/>
      <c r="H51" s="396"/>
      <c r="I51" s="401"/>
      <c r="J51" s="401"/>
      <c r="K51" s="402"/>
      <c r="L51" s="403"/>
      <c r="M51" s="402"/>
      <c r="N51" s="403"/>
      <c r="O51" s="402"/>
      <c r="P51" s="403"/>
      <c r="Q51" s="401"/>
    </row>
    <row r="52" spans="1:17" ht="11.25">
      <c r="A52" s="404" t="s">
        <v>1147</v>
      </c>
      <c r="B52" s="405" t="s">
        <v>1148</v>
      </c>
      <c r="C52" s="406" t="s">
        <v>952</v>
      </c>
      <c r="D52" s="407">
        <v>10</v>
      </c>
      <c r="E52" s="407"/>
      <c r="F52" s="487"/>
      <c r="G52" s="488"/>
      <c r="H52" s="396"/>
      <c r="I52" s="408"/>
      <c r="J52" s="408"/>
      <c r="K52" s="409"/>
      <c r="L52" s="410"/>
      <c r="M52" s="409"/>
      <c r="N52" s="410"/>
      <c r="O52" s="409"/>
      <c r="P52" s="410"/>
      <c r="Q52" s="408"/>
    </row>
    <row r="53" spans="1:17" ht="22.5">
      <c r="A53" s="404" t="s">
        <v>1149</v>
      </c>
      <c r="B53" s="405" t="s">
        <v>1150</v>
      </c>
      <c r="C53" s="406" t="s">
        <v>958</v>
      </c>
      <c r="D53" s="407">
        <v>9</v>
      </c>
      <c r="E53" s="407"/>
      <c r="F53" s="487"/>
      <c r="G53" s="488"/>
      <c r="H53" s="396"/>
      <c r="I53" s="408"/>
      <c r="J53" s="408"/>
      <c r="K53" s="409"/>
      <c r="L53" s="410"/>
      <c r="M53" s="409"/>
      <c r="N53" s="410"/>
      <c r="O53" s="409"/>
      <c r="P53" s="410"/>
      <c r="Q53" s="408"/>
    </row>
    <row r="54" spans="1:17" ht="22.5">
      <c r="A54" s="404" t="s">
        <v>1151</v>
      </c>
      <c r="B54" s="405" t="s">
        <v>1152</v>
      </c>
      <c r="C54" s="411" t="s">
        <v>964</v>
      </c>
      <c r="D54" s="407">
        <v>8</v>
      </c>
      <c r="E54" s="407">
        <v>1</v>
      </c>
      <c r="F54" s="487" t="s">
        <v>8</v>
      </c>
      <c r="G54" s="488"/>
      <c r="H54" s="396"/>
      <c r="I54" s="408"/>
      <c r="J54" s="408"/>
      <c r="K54" s="409"/>
      <c r="L54" s="410"/>
      <c r="M54" s="409"/>
      <c r="N54" s="410"/>
      <c r="O54" s="409" t="s">
        <v>1071</v>
      </c>
      <c r="P54" s="410" t="s">
        <v>1376</v>
      </c>
      <c r="Q54" s="408">
        <v>1</v>
      </c>
    </row>
    <row r="55" spans="1:17" ht="33.75">
      <c r="A55" s="404" t="s">
        <v>1153</v>
      </c>
      <c r="B55" s="405" t="s">
        <v>1154</v>
      </c>
      <c r="C55" s="411" t="s">
        <v>970</v>
      </c>
      <c r="D55" s="407">
        <v>7</v>
      </c>
      <c r="E55" s="407">
        <v>70</v>
      </c>
      <c r="F55" s="487" t="s">
        <v>1390</v>
      </c>
      <c r="G55" s="488">
        <v>3</v>
      </c>
      <c r="H55" s="396"/>
      <c r="I55" s="408"/>
      <c r="J55" s="408"/>
      <c r="K55" s="409" t="s">
        <v>1377</v>
      </c>
      <c r="L55" s="410" t="s">
        <v>1378</v>
      </c>
      <c r="M55" s="409" t="s">
        <v>1379</v>
      </c>
      <c r="N55" s="410" t="s">
        <v>1380</v>
      </c>
      <c r="O55" s="409" t="s">
        <v>1381</v>
      </c>
      <c r="P55" s="410" t="s">
        <v>1376</v>
      </c>
      <c r="Q55" s="408">
        <v>6</v>
      </c>
    </row>
    <row r="56" spans="1:17" ht="33.75">
      <c r="A56" s="404" t="s">
        <v>1155</v>
      </c>
      <c r="B56" s="405" t="s">
        <v>1156</v>
      </c>
      <c r="C56" s="411" t="s">
        <v>976</v>
      </c>
      <c r="D56" s="407">
        <v>6</v>
      </c>
      <c r="E56" s="407">
        <v>21</v>
      </c>
      <c r="F56" s="487" t="s">
        <v>1390</v>
      </c>
      <c r="G56" s="488">
        <v>1</v>
      </c>
      <c r="H56" s="396"/>
      <c r="I56" s="408"/>
      <c r="J56" s="408"/>
      <c r="K56" s="409" t="s">
        <v>1076</v>
      </c>
      <c r="L56" s="410" t="s">
        <v>1378</v>
      </c>
      <c r="M56" s="409" t="s">
        <v>1082</v>
      </c>
      <c r="N56" s="410" t="s">
        <v>1380</v>
      </c>
      <c r="O56" s="409"/>
      <c r="P56" s="410" t="s">
        <v>1376</v>
      </c>
      <c r="Q56" s="408">
        <v>2</v>
      </c>
    </row>
    <row r="57" spans="1:17" ht="22.5">
      <c r="A57" s="404" t="s">
        <v>1157</v>
      </c>
      <c r="B57" s="405" t="s">
        <v>1158</v>
      </c>
      <c r="C57" s="406" t="s">
        <v>981</v>
      </c>
      <c r="D57" s="407">
        <v>5</v>
      </c>
      <c r="E57" s="407"/>
      <c r="F57" s="487"/>
      <c r="G57" s="488"/>
      <c r="H57" s="396"/>
      <c r="I57" s="408"/>
      <c r="J57" s="408"/>
      <c r="K57" s="409"/>
      <c r="L57" s="410"/>
      <c r="M57" s="409"/>
      <c r="N57" s="410"/>
      <c r="O57" s="409"/>
      <c r="P57" s="410"/>
      <c r="Q57" s="408"/>
    </row>
    <row r="58" spans="1:17" ht="22.5">
      <c r="A58" s="404" t="s">
        <v>1159</v>
      </c>
      <c r="B58" s="405" t="s">
        <v>1160</v>
      </c>
      <c r="C58" s="406" t="s">
        <v>985</v>
      </c>
      <c r="D58" s="407">
        <v>4</v>
      </c>
      <c r="E58" s="407"/>
      <c r="F58" s="487"/>
      <c r="G58" s="488"/>
      <c r="H58" s="396"/>
      <c r="I58" s="408"/>
      <c r="J58" s="408"/>
      <c r="K58" s="409"/>
      <c r="L58" s="410"/>
      <c r="M58" s="409"/>
      <c r="N58" s="410"/>
      <c r="O58" s="409"/>
      <c r="P58" s="410"/>
      <c r="Q58" s="408"/>
    </row>
    <row r="59" spans="1:17" ht="22.5">
      <c r="A59" s="404" t="s">
        <v>1161</v>
      </c>
      <c r="B59" s="405" t="s">
        <v>1162</v>
      </c>
      <c r="C59" s="406" t="s">
        <v>988</v>
      </c>
      <c r="D59" s="407">
        <v>3</v>
      </c>
      <c r="E59" s="407"/>
      <c r="F59" s="487"/>
      <c r="G59" s="488"/>
      <c r="H59" s="396"/>
      <c r="I59" s="408"/>
      <c r="J59" s="408"/>
      <c r="K59" s="409"/>
      <c r="L59" s="410"/>
      <c r="M59" s="409"/>
      <c r="N59" s="410"/>
      <c r="O59" s="409"/>
      <c r="P59" s="410"/>
      <c r="Q59" s="408"/>
    </row>
    <row r="60" spans="1:17" ht="11.25">
      <c r="A60" s="404" t="s">
        <v>1163</v>
      </c>
      <c r="B60" s="405" t="s">
        <v>1164</v>
      </c>
      <c r="C60" s="406" t="s">
        <v>991</v>
      </c>
      <c r="D60" s="407">
        <v>2</v>
      </c>
      <c r="E60" s="407">
        <v>1</v>
      </c>
      <c r="F60" s="487" t="s">
        <v>8</v>
      </c>
      <c r="G60" s="488"/>
      <c r="H60" s="396"/>
      <c r="I60" s="408"/>
      <c r="J60" s="408"/>
      <c r="K60" s="409"/>
      <c r="L60" s="410"/>
      <c r="M60" s="409"/>
      <c r="N60" s="410"/>
      <c r="O60" s="409" t="s">
        <v>1072</v>
      </c>
      <c r="P60" s="410" t="s">
        <v>1376</v>
      </c>
      <c r="Q60" s="408">
        <v>1</v>
      </c>
    </row>
    <row r="61" spans="1:17" ht="11.25">
      <c r="A61" s="404" t="s">
        <v>1165</v>
      </c>
      <c r="B61" s="405" t="s">
        <v>1165</v>
      </c>
      <c r="C61" s="406" t="s">
        <v>995</v>
      </c>
      <c r="D61" s="407">
        <v>1</v>
      </c>
      <c r="E61" s="407">
        <v>3</v>
      </c>
      <c r="F61" s="487" t="s">
        <v>8</v>
      </c>
      <c r="G61" s="488"/>
      <c r="H61" s="396"/>
      <c r="I61" s="408"/>
      <c r="J61" s="408"/>
      <c r="K61" s="409"/>
      <c r="L61" s="410" t="s">
        <v>1376</v>
      </c>
      <c r="M61" s="409" t="s">
        <v>1073</v>
      </c>
      <c r="N61" s="410" t="s">
        <v>1380</v>
      </c>
      <c r="O61" s="409"/>
      <c r="P61" s="410" t="s">
        <v>1376</v>
      </c>
      <c r="Q61" s="408">
        <v>1</v>
      </c>
    </row>
    <row r="62" spans="1:17" ht="45.75" thickBot="1">
      <c r="A62" s="412" t="s">
        <v>1166</v>
      </c>
      <c r="B62" s="413" t="s">
        <v>1167</v>
      </c>
      <c r="C62" s="414" t="s">
        <v>999</v>
      </c>
      <c r="D62" s="415">
        <v>0</v>
      </c>
      <c r="E62" s="415">
        <v>4</v>
      </c>
      <c r="F62" s="489" t="s">
        <v>8</v>
      </c>
      <c r="G62" s="490"/>
      <c r="H62" s="396"/>
      <c r="I62" s="416"/>
      <c r="J62" s="416"/>
      <c r="K62" s="417"/>
      <c r="L62" s="418" t="s">
        <v>1376</v>
      </c>
      <c r="M62" s="417" t="s">
        <v>1074</v>
      </c>
      <c r="N62" s="418" t="s">
        <v>1380</v>
      </c>
      <c r="O62" s="417"/>
      <c r="P62" s="418" t="s">
        <v>1376</v>
      </c>
      <c r="Q62" s="416">
        <v>1</v>
      </c>
    </row>
    <row r="63" spans="8:16" ht="27.75" customHeight="1" thickBot="1">
      <c r="H63" s="419" t="s">
        <v>1145</v>
      </c>
      <c r="I63" s="743"/>
      <c r="J63" s="744"/>
      <c r="K63" s="743">
        <v>3</v>
      </c>
      <c r="L63" s="744"/>
      <c r="M63" s="743">
        <v>5</v>
      </c>
      <c r="N63" s="744"/>
      <c r="O63" s="743">
        <v>4</v>
      </c>
      <c r="P63" s="744"/>
    </row>
    <row r="64" ht="11.25">
      <c r="H64" s="305"/>
    </row>
    <row r="65" spans="11:19" s="305" customFormat="1" ht="11.25">
      <c r="K65" s="302"/>
      <c r="L65" s="302"/>
      <c r="M65" s="302"/>
      <c r="N65" s="302"/>
      <c r="O65" s="302"/>
      <c r="P65" s="302"/>
      <c r="Q65" s="302"/>
      <c r="R65" s="302"/>
      <c r="S65" s="302"/>
    </row>
    <row r="66" spans="11:19" s="305" customFormat="1" ht="11.25">
      <c r="K66" s="302"/>
      <c r="L66" s="302"/>
      <c r="M66" s="302"/>
      <c r="N66" s="302"/>
      <c r="O66" s="302"/>
      <c r="P66" s="302"/>
      <c r="Q66" s="302"/>
      <c r="R66" s="302"/>
      <c r="S66" s="302"/>
    </row>
    <row r="67" spans="11:19" s="305" customFormat="1" ht="11.25">
      <c r="K67" s="302"/>
      <c r="L67" s="302"/>
      <c r="M67" s="302"/>
      <c r="N67" s="302"/>
      <c r="O67" s="302"/>
      <c r="P67" s="302"/>
      <c r="Q67" s="302"/>
      <c r="R67" s="302"/>
      <c r="S67" s="302"/>
    </row>
    <row r="68" spans="11:19" s="305" customFormat="1" ht="11.25">
      <c r="K68" s="302"/>
      <c r="L68" s="302"/>
      <c r="M68" s="302"/>
      <c r="N68" s="302"/>
      <c r="O68" s="302"/>
      <c r="P68" s="302"/>
      <c r="Q68" s="302"/>
      <c r="R68" s="302"/>
      <c r="S68" s="302"/>
    </row>
    <row r="69" spans="11:19" s="305" customFormat="1" ht="11.25">
      <c r="K69" s="302"/>
      <c r="L69" s="302"/>
      <c r="M69" s="302"/>
      <c r="N69" s="302"/>
      <c r="O69" s="302"/>
      <c r="P69" s="302"/>
      <c r="Q69" s="302"/>
      <c r="R69" s="302"/>
      <c r="S69" s="302"/>
    </row>
    <row r="70" spans="11:19" s="305" customFormat="1" ht="11.25">
      <c r="K70" s="302"/>
      <c r="L70" s="302"/>
      <c r="M70" s="302"/>
      <c r="N70" s="302"/>
      <c r="O70" s="302"/>
      <c r="P70" s="302"/>
      <c r="Q70" s="302"/>
      <c r="R70" s="302"/>
      <c r="S70" s="302"/>
    </row>
    <row r="71" spans="11:19" s="305" customFormat="1" ht="11.25">
      <c r="K71" s="302"/>
      <c r="L71" s="302"/>
      <c r="M71" s="302"/>
      <c r="N71" s="302"/>
      <c r="O71" s="302"/>
      <c r="P71" s="302"/>
      <c r="Q71" s="302"/>
      <c r="R71" s="302"/>
      <c r="S71" s="302"/>
    </row>
    <row r="72" spans="11:19" s="305" customFormat="1" ht="11.25">
      <c r="K72" s="302"/>
      <c r="L72" s="302"/>
      <c r="M72" s="302"/>
      <c r="N72" s="302"/>
      <c r="O72" s="302"/>
      <c r="P72" s="302"/>
      <c r="Q72" s="302"/>
      <c r="R72" s="302"/>
      <c r="S72" s="302"/>
    </row>
    <row r="73" spans="11:19" s="305" customFormat="1" ht="11.25">
      <c r="K73" s="302"/>
      <c r="L73" s="302"/>
      <c r="M73" s="302"/>
      <c r="N73" s="302"/>
      <c r="O73" s="302"/>
      <c r="P73" s="302"/>
      <c r="Q73" s="302"/>
      <c r="R73" s="302"/>
      <c r="S73" s="302"/>
    </row>
    <row r="74" spans="11:19" s="305" customFormat="1" ht="11.25">
      <c r="K74" s="302"/>
      <c r="L74" s="302"/>
      <c r="M74" s="302"/>
      <c r="N74" s="302"/>
      <c r="O74" s="302"/>
      <c r="P74" s="302"/>
      <c r="Q74" s="302"/>
      <c r="R74" s="302"/>
      <c r="S74" s="302"/>
    </row>
    <row r="75" spans="11:19" s="305" customFormat="1" ht="11.25">
      <c r="K75" s="302"/>
      <c r="L75" s="302"/>
      <c r="M75" s="302"/>
      <c r="N75" s="302"/>
      <c r="O75" s="302"/>
      <c r="P75" s="302"/>
      <c r="Q75" s="302"/>
      <c r="R75" s="302"/>
      <c r="S75" s="302"/>
    </row>
    <row r="76" spans="11:19" s="305" customFormat="1" ht="11.25">
      <c r="K76" s="302"/>
      <c r="L76" s="302"/>
      <c r="M76" s="302"/>
      <c r="N76" s="302"/>
      <c r="O76" s="302"/>
      <c r="P76" s="302"/>
      <c r="Q76" s="302"/>
      <c r="R76" s="302"/>
      <c r="S76" s="302"/>
    </row>
    <row r="77" s="320" customFormat="1" ht="11.25"/>
    <row r="78" spans="11:17" ht="11.25">
      <c r="K78" s="357"/>
      <c r="L78" s="357"/>
      <c r="M78" s="357"/>
      <c r="N78" s="357"/>
      <c r="O78" s="357"/>
      <c r="P78" s="357"/>
      <c r="Q78" s="357"/>
    </row>
    <row r="79" spans="11:17" s="305" customFormat="1" ht="11.25">
      <c r="K79" s="302"/>
      <c r="L79" s="302"/>
      <c r="M79" s="302"/>
      <c r="N79" s="302"/>
      <c r="O79" s="302"/>
      <c r="P79" s="302"/>
      <c r="Q79" s="302"/>
    </row>
    <row r="80" spans="11:17" s="305" customFormat="1" ht="11.25">
      <c r="K80" s="302"/>
      <c r="L80" s="302"/>
      <c r="M80" s="302"/>
      <c r="N80" s="302"/>
      <c r="O80" s="302"/>
      <c r="P80" s="302"/>
      <c r="Q80" s="302"/>
    </row>
    <row r="81" spans="11:17" s="305" customFormat="1" ht="11.25">
      <c r="K81" s="302"/>
      <c r="L81" s="302"/>
      <c r="M81" s="302"/>
      <c r="N81" s="302"/>
      <c r="O81" s="302"/>
      <c r="P81" s="302"/>
      <c r="Q81" s="302"/>
    </row>
    <row r="82" spans="11:17" s="305" customFormat="1" ht="11.25">
      <c r="K82" s="302"/>
      <c r="L82" s="302"/>
      <c r="M82" s="302"/>
      <c r="N82" s="302"/>
      <c r="O82" s="302"/>
      <c r="P82" s="302"/>
      <c r="Q82" s="302"/>
    </row>
    <row r="83" spans="11:17" s="305" customFormat="1" ht="11.25">
      <c r="K83" s="302"/>
      <c r="L83" s="302"/>
      <c r="M83" s="302"/>
      <c r="N83" s="302"/>
      <c r="O83" s="302"/>
      <c r="P83" s="302"/>
      <c r="Q83" s="302"/>
    </row>
    <row r="84" spans="11:17" s="305" customFormat="1" ht="11.25">
      <c r="K84" s="302"/>
      <c r="L84" s="302"/>
      <c r="M84" s="302"/>
      <c r="N84" s="302"/>
      <c r="O84" s="302"/>
      <c r="P84" s="302"/>
      <c r="Q84" s="302"/>
    </row>
    <row r="85" spans="11:17" s="305" customFormat="1" ht="11.25">
      <c r="K85" s="302"/>
      <c r="L85" s="302"/>
      <c r="M85" s="302"/>
      <c r="N85" s="302"/>
      <c r="O85" s="302"/>
      <c r="P85" s="302"/>
      <c r="Q85" s="302"/>
    </row>
    <row r="86" spans="11:17" s="305" customFormat="1" ht="11.25">
      <c r="K86" s="302"/>
      <c r="L86" s="302"/>
      <c r="M86" s="302"/>
      <c r="N86" s="302"/>
      <c r="O86" s="302"/>
      <c r="P86" s="302"/>
      <c r="Q86" s="302"/>
    </row>
    <row r="87" spans="11:17" s="305" customFormat="1" ht="11.25">
      <c r="K87" s="302"/>
      <c r="L87" s="302"/>
      <c r="M87" s="302"/>
      <c r="N87" s="302"/>
      <c r="O87" s="302"/>
      <c r="P87" s="302"/>
      <c r="Q87" s="302"/>
    </row>
    <row r="88" spans="11:17" s="305" customFormat="1" ht="11.25">
      <c r="K88" s="302"/>
      <c r="L88" s="302"/>
      <c r="M88" s="302"/>
      <c r="N88" s="302"/>
      <c r="O88" s="302"/>
      <c r="P88" s="302"/>
      <c r="Q88" s="302"/>
    </row>
    <row r="89" spans="11:17" s="305" customFormat="1" ht="11.25">
      <c r="K89" s="302"/>
      <c r="L89" s="302"/>
      <c r="M89" s="302"/>
      <c r="N89" s="302"/>
      <c r="O89" s="302"/>
      <c r="P89" s="302"/>
      <c r="Q89" s="302"/>
    </row>
    <row r="90" spans="11:17" s="305" customFormat="1" ht="11.25">
      <c r="K90" s="302"/>
      <c r="L90" s="302"/>
      <c r="M90" s="302"/>
      <c r="N90" s="302"/>
      <c r="O90" s="302"/>
      <c r="P90" s="302"/>
      <c r="Q90" s="302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25">
      <selection activeCell="F34" sqref="F34"/>
    </sheetView>
  </sheetViews>
  <sheetFormatPr defaultColWidth="11.421875" defaultRowHeight="12.75"/>
  <cols>
    <col min="1" max="4" width="24.140625" style="215" customWidth="1"/>
    <col min="5" max="5" width="22.140625" style="215" customWidth="1"/>
    <col min="6" max="6" width="24.8515625" style="242" customWidth="1"/>
    <col min="7" max="7" width="22.140625" style="242" customWidth="1"/>
    <col min="8" max="19" width="29.140625" style="215" customWidth="1"/>
    <col min="20" max="20" width="18.8515625" style="215" bestFit="1" customWidth="1"/>
    <col min="21" max="21" width="16.7109375" style="215" bestFit="1" customWidth="1"/>
    <col min="22" max="22" width="14.8515625" style="243" bestFit="1" customWidth="1"/>
    <col min="23" max="23" width="13.57421875" style="243" bestFit="1" customWidth="1"/>
    <col min="24" max="24" width="6.00390625" style="243" bestFit="1" customWidth="1"/>
    <col min="25" max="41" width="12.140625" style="243" customWidth="1"/>
    <col min="42" max="16384" width="11.421875" style="243" customWidth="1"/>
  </cols>
  <sheetData>
    <row r="1" spans="1:24" s="194" customFormat="1" ht="16.5" thickBot="1">
      <c r="A1" s="768" t="s">
        <v>936</v>
      </c>
      <c r="B1" s="769"/>
      <c r="C1" s="193"/>
      <c r="D1" s="193"/>
      <c r="E1" s="193"/>
      <c r="F1" s="193"/>
      <c r="G1" s="193"/>
      <c r="R1" s="195" t="s">
        <v>937</v>
      </c>
      <c r="S1" s="196" t="s">
        <v>938</v>
      </c>
      <c r="T1" s="196" t="s">
        <v>939</v>
      </c>
      <c r="U1" s="196" t="s">
        <v>940</v>
      </c>
      <c r="V1" s="196" t="s">
        <v>941</v>
      </c>
      <c r="W1" s="196" t="s">
        <v>942</v>
      </c>
      <c r="X1" s="197" t="s">
        <v>943</v>
      </c>
    </row>
    <row r="2" spans="1:24" s="194" customFormat="1" ht="12">
      <c r="A2" s="770"/>
      <c r="B2" s="770"/>
      <c r="C2" s="770"/>
      <c r="D2" s="198"/>
      <c r="E2" s="198"/>
      <c r="R2" s="199" t="s">
        <v>944</v>
      </c>
      <c r="S2" s="200" t="s">
        <v>944</v>
      </c>
      <c r="T2" s="200">
        <v>0</v>
      </c>
      <c r="U2" s="200" t="s">
        <v>945</v>
      </c>
      <c r="V2" s="201" t="s">
        <v>946</v>
      </c>
      <c r="W2" s="201" t="s">
        <v>947</v>
      </c>
      <c r="X2" s="202" t="s">
        <v>926</v>
      </c>
    </row>
    <row r="3" spans="1:24" s="194" customFormat="1" ht="12.75">
      <c r="A3" s="203" t="s">
        <v>948</v>
      </c>
      <c r="B3" s="204"/>
      <c r="C3" s="204"/>
      <c r="D3" s="204"/>
      <c r="E3" s="205"/>
      <c r="F3" s="205"/>
      <c r="G3" s="205"/>
      <c r="R3" s="199" t="s">
        <v>949</v>
      </c>
      <c r="S3" s="200" t="s">
        <v>950</v>
      </c>
      <c r="T3" s="201">
        <v>1</v>
      </c>
      <c r="U3" s="206" t="s">
        <v>951</v>
      </c>
      <c r="V3" s="201" t="s">
        <v>952</v>
      </c>
      <c r="W3" s="201" t="s">
        <v>953</v>
      </c>
      <c r="X3" s="207" t="s">
        <v>927</v>
      </c>
    </row>
    <row r="4" spans="1:24" s="194" customFormat="1" ht="12.75">
      <c r="A4" s="208" t="s">
        <v>937</v>
      </c>
      <c r="B4" s="209" t="s">
        <v>954</v>
      </c>
      <c r="C4" s="210"/>
      <c r="D4" s="210"/>
      <c r="E4" s="211"/>
      <c r="F4" s="772" t="s">
        <v>955</v>
      </c>
      <c r="R4" s="212" t="s">
        <v>956</v>
      </c>
      <c r="S4" s="206" t="s">
        <v>957</v>
      </c>
      <c r="T4" s="201">
        <v>2</v>
      </c>
      <c r="U4" s="201"/>
      <c r="V4" s="201" t="s">
        <v>958</v>
      </c>
      <c r="W4" s="201" t="s">
        <v>959</v>
      </c>
      <c r="X4" s="207" t="s">
        <v>928</v>
      </c>
    </row>
    <row r="5" spans="1:24" s="194" customFormat="1" ht="12.75">
      <c r="A5" s="213" t="s">
        <v>960</v>
      </c>
      <c r="B5" s="203" t="s">
        <v>961</v>
      </c>
      <c r="C5" s="204"/>
      <c r="D5" s="204"/>
      <c r="E5" s="214"/>
      <c r="F5" s="773"/>
      <c r="G5" s="215"/>
      <c r="R5" s="212" t="s">
        <v>962</v>
      </c>
      <c r="S5" s="206" t="s">
        <v>963</v>
      </c>
      <c r="T5" s="201">
        <v>3</v>
      </c>
      <c r="U5" s="201"/>
      <c r="V5" s="201" t="s">
        <v>964</v>
      </c>
      <c r="W5" s="201" t="s">
        <v>965</v>
      </c>
      <c r="X5" s="202"/>
    </row>
    <row r="6" spans="1:24" s="194" customFormat="1" ht="12.75">
      <c r="A6" s="213" t="s">
        <v>966</v>
      </c>
      <c r="B6" s="216" t="s">
        <v>967</v>
      </c>
      <c r="C6" s="204"/>
      <c r="D6" s="204"/>
      <c r="E6" s="214"/>
      <c r="F6" s="773"/>
      <c r="G6" s="215"/>
      <c r="R6" s="212" t="s">
        <v>968</v>
      </c>
      <c r="S6" s="206" t="s">
        <v>969</v>
      </c>
      <c r="T6" s="201">
        <v>4</v>
      </c>
      <c r="U6" s="201"/>
      <c r="V6" s="201" t="s">
        <v>970</v>
      </c>
      <c r="W6" s="201"/>
      <c r="X6" s="207"/>
    </row>
    <row r="7" spans="1:24" s="194" customFormat="1" ht="12.75" customHeight="1">
      <c r="A7" s="213" t="s">
        <v>971</v>
      </c>
      <c r="B7" s="216" t="s">
        <v>972</v>
      </c>
      <c r="C7" s="204"/>
      <c r="D7" s="204"/>
      <c r="E7" s="214"/>
      <c r="F7" s="773"/>
      <c r="G7" s="215"/>
      <c r="H7" s="713" t="s">
        <v>973</v>
      </c>
      <c r="I7" s="714"/>
      <c r="R7" s="212" t="s">
        <v>974</v>
      </c>
      <c r="S7" s="206" t="s">
        <v>975</v>
      </c>
      <c r="T7" s="201">
        <v>5</v>
      </c>
      <c r="U7" s="201"/>
      <c r="V7" s="201" t="s">
        <v>976</v>
      </c>
      <c r="W7" s="201"/>
      <c r="X7" s="207"/>
    </row>
    <row r="8" spans="1:24" s="194" customFormat="1" ht="12.75" customHeight="1">
      <c r="A8" s="213" t="s">
        <v>977</v>
      </c>
      <c r="B8" s="216" t="s">
        <v>978</v>
      </c>
      <c r="C8" s="204"/>
      <c r="D8" s="204"/>
      <c r="E8" s="214"/>
      <c r="F8" s="773"/>
      <c r="G8" s="215"/>
      <c r="H8" s="716"/>
      <c r="I8" s="717"/>
      <c r="R8" s="212" t="s">
        <v>979</v>
      </c>
      <c r="S8" s="206" t="s">
        <v>980</v>
      </c>
      <c r="T8" s="201"/>
      <c r="U8" s="201"/>
      <c r="V8" s="201" t="s">
        <v>981</v>
      </c>
      <c r="W8" s="201"/>
      <c r="X8" s="207"/>
    </row>
    <row r="9" spans="1:24" s="194" customFormat="1" ht="12.75" customHeight="1">
      <c r="A9" s="213" t="s">
        <v>982</v>
      </c>
      <c r="B9" s="216" t="s">
        <v>983</v>
      </c>
      <c r="C9" s="204"/>
      <c r="D9" s="204"/>
      <c r="E9" s="214"/>
      <c r="F9" s="773"/>
      <c r="G9" s="215"/>
      <c r="H9" s="716"/>
      <c r="I9" s="717"/>
      <c r="R9" s="212" t="s">
        <v>984</v>
      </c>
      <c r="S9" s="201"/>
      <c r="T9" s="201"/>
      <c r="U9" s="201"/>
      <c r="V9" s="201" t="s">
        <v>985</v>
      </c>
      <c r="W9" s="201"/>
      <c r="X9" s="207"/>
    </row>
    <row r="10" spans="1:24" s="194" customFormat="1" ht="12.75" customHeight="1">
      <c r="A10" s="213" t="s">
        <v>986</v>
      </c>
      <c r="B10" s="216" t="s">
        <v>1103</v>
      </c>
      <c r="C10" s="204"/>
      <c r="D10" s="204"/>
      <c r="E10" s="214"/>
      <c r="F10" s="773"/>
      <c r="G10" s="215"/>
      <c r="H10" s="716"/>
      <c r="I10" s="717"/>
      <c r="R10" s="212" t="s">
        <v>987</v>
      </c>
      <c r="S10" s="201"/>
      <c r="T10" s="201"/>
      <c r="U10" s="201"/>
      <c r="V10" s="201" t="s">
        <v>988</v>
      </c>
      <c r="W10" s="201"/>
      <c r="X10" s="207"/>
    </row>
    <row r="11" spans="1:24" s="194" customFormat="1" ht="12.75" customHeight="1">
      <c r="A11" s="213" t="s">
        <v>989</v>
      </c>
      <c r="B11" s="216" t="s">
        <v>1103</v>
      </c>
      <c r="C11" s="204"/>
      <c r="D11" s="204"/>
      <c r="E11" s="214"/>
      <c r="F11" s="773"/>
      <c r="G11" s="215"/>
      <c r="H11" s="719"/>
      <c r="I11" s="720"/>
      <c r="R11" s="212" t="s">
        <v>990</v>
      </c>
      <c r="S11" s="201"/>
      <c r="T11" s="201"/>
      <c r="U11" s="201"/>
      <c r="V11" s="201" t="s">
        <v>991</v>
      </c>
      <c r="W11" s="201"/>
      <c r="X11" s="207"/>
    </row>
    <row r="12" spans="1:24" s="194" customFormat="1" ht="12.75">
      <c r="A12" s="213" t="s">
        <v>992</v>
      </c>
      <c r="B12" s="216" t="s">
        <v>993</v>
      </c>
      <c r="C12" s="204"/>
      <c r="D12" s="204"/>
      <c r="E12" s="214"/>
      <c r="F12" s="773"/>
      <c r="G12" s="215"/>
      <c r="H12" s="217"/>
      <c r="I12" s="217"/>
      <c r="R12" s="212" t="s">
        <v>994</v>
      </c>
      <c r="S12" s="201"/>
      <c r="T12" s="201"/>
      <c r="U12" s="201"/>
      <c r="V12" s="201" t="s">
        <v>995</v>
      </c>
      <c r="W12" s="201"/>
      <c r="X12" s="207"/>
    </row>
    <row r="13" spans="1:24" s="194" customFormat="1" ht="12.75">
      <c r="A13" s="218" t="s">
        <v>996</v>
      </c>
      <c r="B13" s="219" t="s">
        <v>997</v>
      </c>
      <c r="C13" s="220"/>
      <c r="D13" s="220"/>
      <c r="E13" s="221"/>
      <c r="F13" s="774"/>
      <c r="G13" s="215"/>
      <c r="R13" s="212" t="s">
        <v>998</v>
      </c>
      <c r="S13" s="201"/>
      <c r="T13" s="201"/>
      <c r="U13" s="201"/>
      <c r="V13" s="201" t="s">
        <v>999</v>
      </c>
      <c r="W13" s="201"/>
      <c r="X13" s="207"/>
    </row>
    <row r="14" spans="1:24" s="194" customFormat="1" ht="12.75">
      <c r="A14" s="213" t="s">
        <v>1000</v>
      </c>
      <c r="B14" s="216" t="s">
        <v>1104</v>
      </c>
      <c r="C14" s="204"/>
      <c r="D14" s="204"/>
      <c r="E14" s="214"/>
      <c r="F14" s="772" t="s">
        <v>1001</v>
      </c>
      <c r="G14" s="215"/>
      <c r="R14" s="212" t="s">
        <v>1002</v>
      </c>
      <c r="S14" s="201"/>
      <c r="T14" s="201"/>
      <c r="U14" s="201"/>
      <c r="V14" s="201"/>
      <c r="W14" s="201"/>
      <c r="X14" s="207"/>
    </row>
    <row r="15" spans="1:24" s="194" customFormat="1" ht="12.75">
      <c r="A15" s="213" t="s">
        <v>1003</v>
      </c>
      <c r="B15" s="216" t="s">
        <v>1105</v>
      </c>
      <c r="C15" s="204"/>
      <c r="D15" s="204"/>
      <c r="E15" s="214"/>
      <c r="F15" s="773"/>
      <c r="G15" s="215"/>
      <c r="R15" s="212" t="s">
        <v>1004</v>
      </c>
      <c r="S15" s="201"/>
      <c r="T15" s="201"/>
      <c r="U15" s="201"/>
      <c r="V15" s="201"/>
      <c r="W15" s="201"/>
      <c r="X15" s="207"/>
    </row>
    <row r="16" spans="1:24" s="194" customFormat="1" ht="12.75" customHeight="1">
      <c r="A16" s="213" t="s">
        <v>1005</v>
      </c>
      <c r="B16" s="216" t="s">
        <v>1106</v>
      </c>
      <c r="C16" s="204"/>
      <c r="D16" s="204"/>
      <c r="E16" s="222"/>
      <c r="F16" s="773"/>
      <c r="G16" s="215"/>
      <c r="R16" s="212" t="s">
        <v>1006</v>
      </c>
      <c r="S16" s="223"/>
      <c r="T16" s="223"/>
      <c r="U16" s="223"/>
      <c r="V16" s="223"/>
      <c r="W16" s="223"/>
      <c r="X16" s="224"/>
    </row>
    <row r="17" spans="1:24" s="194" customFormat="1" ht="12.75">
      <c r="A17" s="213" t="s">
        <v>1007</v>
      </c>
      <c r="B17" s="216" t="s">
        <v>1107</v>
      </c>
      <c r="C17" s="204"/>
      <c r="D17" s="204"/>
      <c r="E17" s="222"/>
      <c r="F17" s="773"/>
      <c r="G17" s="215"/>
      <c r="R17" s="212" t="s">
        <v>1008</v>
      </c>
      <c r="S17" s="225"/>
      <c r="T17" s="225"/>
      <c r="U17" s="225"/>
      <c r="V17" s="225"/>
      <c r="W17" s="225"/>
      <c r="X17" s="226"/>
    </row>
    <row r="18" spans="1:24" s="194" customFormat="1" ht="12.75">
      <c r="A18" s="213" t="s">
        <v>1009</v>
      </c>
      <c r="B18" s="203" t="s">
        <v>1108</v>
      </c>
      <c r="C18" s="204"/>
      <c r="D18" s="204"/>
      <c r="E18" s="222"/>
      <c r="F18" s="773"/>
      <c r="G18" s="215"/>
      <c r="R18" s="212" t="s">
        <v>1010</v>
      </c>
      <c r="S18" s="201"/>
      <c r="T18" s="201"/>
      <c r="U18" s="201"/>
      <c r="V18" s="201"/>
      <c r="W18" s="201"/>
      <c r="X18" s="207"/>
    </row>
    <row r="19" spans="1:24" s="194" customFormat="1" ht="12.75">
      <c r="A19" s="218" t="s">
        <v>1011</v>
      </c>
      <c r="B19" s="219" t="s">
        <v>1012</v>
      </c>
      <c r="C19" s="220"/>
      <c r="D19" s="220"/>
      <c r="E19" s="227"/>
      <c r="F19" s="774"/>
      <c r="G19" s="215"/>
      <c r="R19" s="212" t="s">
        <v>1013</v>
      </c>
      <c r="S19" s="201"/>
      <c r="T19" s="201"/>
      <c r="U19" s="201"/>
      <c r="V19" s="201"/>
      <c r="W19" s="201"/>
      <c r="X19" s="207"/>
    </row>
    <row r="20" spans="18:24" s="194" customFormat="1" ht="12.75">
      <c r="R20" s="212" t="s">
        <v>1014</v>
      </c>
      <c r="S20" s="228"/>
      <c r="T20" s="228"/>
      <c r="U20" s="228"/>
      <c r="V20" s="228"/>
      <c r="W20" s="228"/>
      <c r="X20" s="229"/>
    </row>
    <row r="21" spans="1:24" s="194" customFormat="1" ht="12.75">
      <c r="A21" s="230" t="s">
        <v>1015</v>
      </c>
      <c r="B21" s="230" t="s">
        <v>1015</v>
      </c>
      <c r="C21" s="230" t="s">
        <v>1015</v>
      </c>
      <c r="D21" s="230" t="s">
        <v>1015</v>
      </c>
      <c r="E21" s="230" t="s">
        <v>1015</v>
      </c>
      <c r="F21" s="230" t="s">
        <v>1015</v>
      </c>
      <c r="G21" s="230" t="s">
        <v>1015</v>
      </c>
      <c r="H21" s="230" t="s">
        <v>1015</v>
      </c>
      <c r="I21" s="230" t="s">
        <v>1015</v>
      </c>
      <c r="J21" s="230" t="s">
        <v>1015</v>
      </c>
      <c r="K21" s="231" t="s">
        <v>1015</v>
      </c>
      <c r="L21" s="231" t="s">
        <v>1015</v>
      </c>
      <c r="M21" s="231" t="s">
        <v>1015</v>
      </c>
      <c r="N21" s="231" t="s">
        <v>1015</v>
      </c>
      <c r="O21" s="231" t="s">
        <v>1015</v>
      </c>
      <c r="P21" s="231" t="s">
        <v>1015</v>
      </c>
      <c r="R21" s="212" t="s">
        <v>1016</v>
      </c>
      <c r="S21" s="228"/>
      <c r="T21" s="228"/>
      <c r="U21" s="228"/>
      <c r="V21" s="228"/>
      <c r="W21" s="228"/>
      <c r="X21" s="229"/>
    </row>
    <row r="22" spans="1:24" s="233" customFormat="1" ht="12.75">
      <c r="A22" s="232" t="s">
        <v>937</v>
      </c>
      <c r="B22" s="232" t="s">
        <v>960</v>
      </c>
      <c r="C22" s="232" t="s">
        <v>966</v>
      </c>
      <c r="D22" s="232" t="s">
        <v>971</v>
      </c>
      <c r="E22" s="232" t="s">
        <v>977</v>
      </c>
      <c r="F22" s="232" t="s">
        <v>982</v>
      </c>
      <c r="G22" s="232" t="s">
        <v>986</v>
      </c>
      <c r="H22" s="232" t="s">
        <v>989</v>
      </c>
      <c r="I22" s="232" t="s">
        <v>992</v>
      </c>
      <c r="J22" s="232" t="s">
        <v>996</v>
      </c>
      <c r="K22" s="232" t="s">
        <v>1000</v>
      </c>
      <c r="L22" s="232" t="s">
        <v>1003</v>
      </c>
      <c r="M22" s="232" t="s">
        <v>1005</v>
      </c>
      <c r="N22" s="232" t="s">
        <v>1007</v>
      </c>
      <c r="O22" s="232" t="s">
        <v>1009</v>
      </c>
      <c r="P22" s="232" t="s">
        <v>1011</v>
      </c>
      <c r="R22" s="212" t="s">
        <v>1017</v>
      </c>
      <c r="S22" s="228"/>
      <c r="T22" s="228"/>
      <c r="U22" s="228"/>
      <c r="V22" s="228"/>
      <c r="W22" s="228"/>
      <c r="X22" s="229"/>
    </row>
    <row r="23" spans="1:24" s="237" customFormat="1" ht="14.25">
      <c r="A23" s="234" t="s">
        <v>944</v>
      </c>
      <c r="B23" s="234" t="s">
        <v>1347</v>
      </c>
      <c r="C23" s="234" t="s">
        <v>1348</v>
      </c>
      <c r="D23" s="234" t="s">
        <v>1351</v>
      </c>
      <c r="E23" s="234" t="s">
        <v>1352</v>
      </c>
      <c r="F23" s="235" t="s">
        <v>1353</v>
      </c>
      <c r="G23" s="234" t="s">
        <v>1355</v>
      </c>
      <c r="H23" s="234" t="s">
        <v>1356</v>
      </c>
      <c r="I23" s="234">
        <v>885</v>
      </c>
      <c r="J23" s="234" t="s">
        <v>969</v>
      </c>
      <c r="K23" s="236">
        <v>939532</v>
      </c>
      <c r="L23" s="236">
        <v>1972062</v>
      </c>
      <c r="M23" s="236">
        <v>939255</v>
      </c>
      <c r="N23" s="236">
        <v>1972160</v>
      </c>
      <c r="O23" s="236">
        <v>16</v>
      </c>
      <c r="P23" s="236">
        <v>367</v>
      </c>
      <c r="R23" s="212" t="s">
        <v>1018</v>
      </c>
      <c r="S23" s="238"/>
      <c r="T23" s="238"/>
      <c r="U23" s="238"/>
      <c r="V23" s="238"/>
      <c r="W23" s="238"/>
      <c r="X23" s="239"/>
    </row>
    <row r="24" spans="1:24" s="194" customFormat="1" ht="16.5" thickBot="1">
      <c r="A24" s="193"/>
      <c r="B24" s="193"/>
      <c r="C24" s="193"/>
      <c r="D24" s="193"/>
      <c r="E24" s="193"/>
      <c r="F24" s="240"/>
      <c r="G24" s="240"/>
      <c r="R24" s="212" t="s">
        <v>1019</v>
      </c>
      <c r="S24" s="238"/>
      <c r="T24" s="238"/>
      <c r="U24" s="238"/>
      <c r="V24" s="238"/>
      <c r="W24" s="238"/>
      <c r="X24" s="239"/>
    </row>
    <row r="25" spans="1:24" s="194" customFormat="1" ht="16.5" thickBot="1">
      <c r="A25" s="768" t="s">
        <v>1020</v>
      </c>
      <c r="B25" s="771"/>
      <c r="C25" s="769"/>
      <c r="D25" s="193"/>
      <c r="E25" s="193"/>
      <c r="F25" s="240"/>
      <c r="R25" s="241" t="s">
        <v>1021</v>
      </c>
      <c r="S25" s="238"/>
      <c r="T25" s="238"/>
      <c r="U25" s="238"/>
      <c r="V25" s="238"/>
      <c r="W25" s="238"/>
      <c r="X25" s="239"/>
    </row>
    <row r="26" spans="11:24" ht="12.75">
      <c r="K26" s="194"/>
      <c r="L26" s="194"/>
      <c r="R26" s="241" t="s">
        <v>1022</v>
      </c>
      <c r="S26" s="238"/>
      <c r="T26" s="238"/>
      <c r="U26" s="238"/>
      <c r="V26" s="238"/>
      <c r="W26" s="238"/>
      <c r="X26" s="239"/>
    </row>
    <row r="27" spans="1:24" ht="12.75">
      <c r="A27" s="203" t="s">
        <v>948</v>
      </c>
      <c r="B27" s="244"/>
      <c r="C27" s="244"/>
      <c r="D27" s="244"/>
      <c r="E27" s="198"/>
      <c r="F27" s="215"/>
      <c r="G27" s="215"/>
      <c r="K27" s="194"/>
      <c r="L27" s="194"/>
      <c r="M27" s="194"/>
      <c r="N27" s="194"/>
      <c r="O27" s="194"/>
      <c r="P27" s="194"/>
      <c r="R27" s="241" t="s">
        <v>1023</v>
      </c>
      <c r="S27" s="238"/>
      <c r="T27" s="238"/>
      <c r="U27" s="238"/>
      <c r="V27" s="238"/>
      <c r="W27" s="238"/>
      <c r="X27" s="239"/>
    </row>
    <row r="28" spans="1:24" ht="13.5" thickBot="1">
      <c r="A28" s="208" t="s">
        <v>960</v>
      </c>
      <c r="B28" s="209" t="s">
        <v>1024</v>
      </c>
      <c r="C28" s="210"/>
      <c r="D28" s="210"/>
      <c r="E28" s="245"/>
      <c r="H28" s="242"/>
      <c r="I28" s="242"/>
      <c r="R28" s="246" t="s">
        <v>1025</v>
      </c>
      <c r="S28" s="247"/>
      <c r="T28" s="247"/>
      <c r="U28" s="247"/>
      <c r="V28" s="247"/>
      <c r="W28" s="247"/>
      <c r="X28" s="248"/>
    </row>
    <row r="29" spans="1:9" ht="13.5" customHeight="1">
      <c r="A29" s="213" t="s">
        <v>966</v>
      </c>
      <c r="B29" s="216" t="s">
        <v>967</v>
      </c>
      <c r="C29" s="204"/>
      <c r="D29" s="204"/>
      <c r="E29" s="249"/>
      <c r="H29" s="242"/>
      <c r="I29" s="242"/>
    </row>
    <row r="30" spans="1:16" ht="13.5" customHeight="1">
      <c r="A30" s="213" t="s">
        <v>1026</v>
      </c>
      <c r="B30" s="216" t="s">
        <v>1027</v>
      </c>
      <c r="C30" s="204"/>
      <c r="D30" s="204"/>
      <c r="E30" s="249"/>
      <c r="H30" s="242"/>
      <c r="J30" s="193"/>
      <c r="K30" s="193"/>
      <c r="L30" s="193"/>
      <c r="M30" s="193"/>
      <c r="N30" s="193"/>
      <c r="O30" s="193"/>
      <c r="P30" s="193"/>
    </row>
    <row r="31" spans="1:23" ht="13.5" customHeight="1" thickBot="1">
      <c r="A31" s="213" t="s">
        <v>1028</v>
      </c>
      <c r="B31" s="216" t="s">
        <v>1109</v>
      </c>
      <c r="C31" s="204"/>
      <c r="D31" s="204"/>
      <c r="E31" s="249"/>
      <c r="H31" s="242"/>
      <c r="I31" s="250"/>
      <c r="J31" s="251"/>
      <c r="K31" s="194"/>
      <c r="L31" s="194"/>
      <c r="M31" s="194"/>
      <c r="V31" s="215"/>
      <c r="W31" s="215"/>
    </row>
    <row r="32" spans="1:23" ht="16.5" thickBot="1">
      <c r="A32" s="218" t="s">
        <v>1029</v>
      </c>
      <c r="B32" s="252" t="s">
        <v>1110</v>
      </c>
      <c r="C32" s="220"/>
      <c r="D32" s="220"/>
      <c r="E32" s="253"/>
      <c r="G32" s="768" t="s">
        <v>1030</v>
      </c>
      <c r="H32" s="771"/>
      <c r="I32" s="771"/>
      <c r="J32" s="769"/>
      <c r="V32" s="215"/>
      <c r="W32" s="215"/>
    </row>
    <row r="33" spans="7:21" ht="12.75">
      <c r="G33" s="250"/>
      <c r="H33" s="251"/>
      <c r="I33" s="194"/>
      <c r="J33" s="194"/>
      <c r="U33" s="243"/>
    </row>
    <row r="34" spans="6:21" ht="12.75">
      <c r="F34" s="243"/>
      <c r="G34" s="243"/>
      <c r="H34" s="203" t="s">
        <v>948</v>
      </c>
      <c r="I34" s="244"/>
      <c r="J34" s="244"/>
      <c r="U34" s="243"/>
    </row>
    <row r="35" spans="6:21" ht="12.75">
      <c r="F35" s="243"/>
      <c r="G35" s="243"/>
      <c r="H35" s="254" t="s">
        <v>1031</v>
      </c>
      <c r="I35" s="255" t="s">
        <v>1111</v>
      </c>
      <c r="J35" s="256"/>
      <c r="U35" s="243"/>
    </row>
    <row r="36" spans="6:21" ht="12.75">
      <c r="F36" s="215"/>
      <c r="G36" s="215"/>
      <c r="S36" s="257"/>
      <c r="T36" s="257"/>
      <c r="U36" s="243"/>
    </row>
    <row r="37" spans="1:21" ht="12.75">
      <c r="A37" s="258"/>
      <c r="B37" s="258"/>
      <c r="C37" s="258"/>
      <c r="D37" s="230" t="s">
        <v>1015</v>
      </c>
      <c r="E37" s="231" t="s">
        <v>1015</v>
      </c>
      <c r="F37" s="259"/>
      <c r="G37" s="215"/>
      <c r="H37" s="230" t="s">
        <v>1015</v>
      </c>
      <c r="S37" s="257"/>
      <c r="T37" s="257"/>
      <c r="U37" s="243"/>
    </row>
    <row r="38" spans="1:21" ht="12.75">
      <c r="A38" s="232" t="s">
        <v>960</v>
      </c>
      <c r="B38" s="232" t="s">
        <v>966</v>
      </c>
      <c r="C38" s="232" t="s">
        <v>1026</v>
      </c>
      <c r="D38" s="232" t="s">
        <v>1028</v>
      </c>
      <c r="E38" s="232" t="s">
        <v>1029</v>
      </c>
      <c r="F38" s="232" t="s">
        <v>1032</v>
      </c>
      <c r="G38" s="232" t="s">
        <v>1033</v>
      </c>
      <c r="H38" s="260" t="s">
        <v>1031</v>
      </c>
      <c r="S38" s="257"/>
      <c r="T38" s="257"/>
      <c r="U38" s="243"/>
    </row>
    <row r="39" spans="1:21" ht="14.25">
      <c r="A39" s="261" t="str">
        <f>B23</f>
        <v>06150800</v>
      </c>
      <c r="B39" s="261" t="str">
        <f>C23</f>
        <v>Guil</v>
      </c>
      <c r="C39" s="262" t="s">
        <v>1350</v>
      </c>
      <c r="D39" s="262">
        <v>40239</v>
      </c>
      <c r="E39" s="236">
        <v>18.3</v>
      </c>
      <c r="F39" s="263" t="s">
        <v>1034</v>
      </c>
      <c r="G39" s="264" t="s">
        <v>946</v>
      </c>
      <c r="H39" s="265"/>
      <c r="S39" s="257"/>
      <c r="T39" s="257"/>
      <c r="U39" s="243"/>
    </row>
    <row r="40" spans="1:21" ht="14.25">
      <c r="A40" s="266" t="str">
        <f>+A$39</f>
        <v>06150800</v>
      </c>
      <c r="B40" s="266" t="str">
        <f>+B$39</f>
        <v>Guil</v>
      </c>
      <c r="C40" s="266" t="str">
        <f>+C$39</f>
        <v>Amont et aval du pont</v>
      </c>
      <c r="D40" s="267">
        <f>+D$39</f>
        <v>40239</v>
      </c>
      <c r="E40" s="266">
        <f aca="true" t="shared" si="0" ref="E40:E50">+I$23</f>
        <v>885</v>
      </c>
      <c r="F40" s="263" t="s">
        <v>1035</v>
      </c>
      <c r="G40" s="264" t="s">
        <v>952</v>
      </c>
      <c r="H40" s="265"/>
      <c r="S40" s="257"/>
      <c r="T40" s="257"/>
      <c r="U40" s="243"/>
    </row>
    <row r="41" spans="1:21" ht="14.25">
      <c r="A41" s="266" t="str">
        <f aca="true" t="shared" si="1" ref="A41:A50">+A$39</f>
        <v>06150800</v>
      </c>
      <c r="B41" s="266" t="str">
        <f aca="true" t="shared" si="2" ref="B41:D50">+B$39</f>
        <v>Guil</v>
      </c>
      <c r="C41" s="266" t="str">
        <f t="shared" si="2"/>
        <v>Amont et aval du pont</v>
      </c>
      <c r="D41" s="267">
        <f t="shared" si="2"/>
        <v>40239</v>
      </c>
      <c r="E41" s="266">
        <f t="shared" si="0"/>
        <v>885</v>
      </c>
      <c r="F41" s="263" t="s">
        <v>1036</v>
      </c>
      <c r="G41" s="264" t="s">
        <v>958</v>
      </c>
      <c r="H41" s="265"/>
      <c r="S41" s="257"/>
      <c r="T41" s="257"/>
      <c r="U41" s="243"/>
    </row>
    <row r="42" spans="1:21" ht="14.25">
      <c r="A42" s="266" t="str">
        <f t="shared" si="1"/>
        <v>06150800</v>
      </c>
      <c r="B42" s="266" t="str">
        <f t="shared" si="2"/>
        <v>Guil</v>
      </c>
      <c r="C42" s="266" t="str">
        <f t="shared" si="2"/>
        <v>Amont et aval du pont</v>
      </c>
      <c r="D42" s="267">
        <f t="shared" si="2"/>
        <v>40239</v>
      </c>
      <c r="E42" s="266">
        <f t="shared" si="0"/>
        <v>885</v>
      </c>
      <c r="F42" s="263" t="s">
        <v>1037</v>
      </c>
      <c r="G42" s="264" t="s">
        <v>964</v>
      </c>
      <c r="H42" s="265">
        <v>1</v>
      </c>
      <c r="S42" s="257"/>
      <c r="T42" s="257"/>
      <c r="U42" s="243"/>
    </row>
    <row r="43" spans="1:21" ht="14.25">
      <c r="A43" s="266" t="str">
        <f t="shared" si="1"/>
        <v>06150800</v>
      </c>
      <c r="B43" s="266" t="str">
        <f t="shared" si="2"/>
        <v>Guil</v>
      </c>
      <c r="C43" s="266" t="str">
        <f t="shared" si="2"/>
        <v>Amont et aval du pont</v>
      </c>
      <c r="D43" s="267">
        <f t="shared" si="2"/>
        <v>40239</v>
      </c>
      <c r="E43" s="266">
        <f t="shared" si="0"/>
        <v>885</v>
      </c>
      <c r="F43" s="263" t="s">
        <v>1038</v>
      </c>
      <c r="G43" s="264" t="s">
        <v>970</v>
      </c>
      <c r="H43" s="265">
        <v>70</v>
      </c>
      <c r="P43" s="194"/>
      <c r="Q43" s="194"/>
      <c r="R43" s="194"/>
      <c r="S43" s="194"/>
      <c r="T43" s="194"/>
      <c r="U43" s="243"/>
    </row>
    <row r="44" spans="1:21" ht="14.25">
      <c r="A44" s="266" t="str">
        <f t="shared" si="1"/>
        <v>06150800</v>
      </c>
      <c r="B44" s="266" t="str">
        <f t="shared" si="2"/>
        <v>Guil</v>
      </c>
      <c r="C44" s="266" t="str">
        <f t="shared" si="2"/>
        <v>Amont et aval du pont</v>
      </c>
      <c r="D44" s="267">
        <f t="shared" si="2"/>
        <v>40239</v>
      </c>
      <c r="E44" s="266">
        <f t="shared" si="0"/>
        <v>885</v>
      </c>
      <c r="F44" s="263" t="s">
        <v>1039</v>
      </c>
      <c r="G44" s="264" t="s">
        <v>976</v>
      </c>
      <c r="H44" s="265">
        <v>21</v>
      </c>
      <c r="N44" s="194"/>
      <c r="O44" s="194"/>
      <c r="P44" s="194"/>
      <c r="Q44" s="194"/>
      <c r="R44" s="194"/>
      <c r="S44" s="194"/>
      <c r="T44" s="194"/>
      <c r="U44" s="243"/>
    </row>
    <row r="45" spans="1:21" ht="14.25">
      <c r="A45" s="266" t="str">
        <f t="shared" si="1"/>
        <v>06150800</v>
      </c>
      <c r="B45" s="266" t="str">
        <f t="shared" si="2"/>
        <v>Guil</v>
      </c>
      <c r="C45" s="266" t="str">
        <f t="shared" si="2"/>
        <v>Amont et aval du pont</v>
      </c>
      <c r="D45" s="267">
        <f t="shared" si="2"/>
        <v>40239</v>
      </c>
      <c r="E45" s="266">
        <f t="shared" si="0"/>
        <v>885</v>
      </c>
      <c r="F45" s="263" t="s">
        <v>1040</v>
      </c>
      <c r="G45" s="264" t="s">
        <v>981</v>
      </c>
      <c r="H45" s="265"/>
      <c r="N45" s="194"/>
      <c r="O45" s="194"/>
      <c r="P45" s="194"/>
      <c r="Q45" s="194"/>
      <c r="R45" s="194"/>
      <c r="S45" s="194"/>
      <c r="T45" s="194"/>
      <c r="U45" s="243"/>
    </row>
    <row r="46" spans="1:22" ht="14.25">
      <c r="A46" s="266" t="str">
        <f t="shared" si="1"/>
        <v>06150800</v>
      </c>
      <c r="B46" s="266" t="str">
        <f t="shared" si="2"/>
        <v>Guil</v>
      </c>
      <c r="C46" s="266" t="str">
        <f t="shared" si="2"/>
        <v>Amont et aval du pont</v>
      </c>
      <c r="D46" s="267">
        <f t="shared" si="2"/>
        <v>40239</v>
      </c>
      <c r="E46" s="266">
        <f t="shared" si="0"/>
        <v>885</v>
      </c>
      <c r="F46" s="263" t="s">
        <v>1041</v>
      </c>
      <c r="G46" s="264" t="s">
        <v>985</v>
      </c>
      <c r="H46" s="265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8" s="194" customFormat="1" ht="14.25">
      <c r="A47" s="266" t="str">
        <f t="shared" si="1"/>
        <v>06150800</v>
      </c>
      <c r="B47" s="266" t="str">
        <f t="shared" si="2"/>
        <v>Guil</v>
      </c>
      <c r="C47" s="266" t="str">
        <f t="shared" si="2"/>
        <v>Amont et aval du pont</v>
      </c>
      <c r="D47" s="267">
        <f t="shared" si="2"/>
        <v>40239</v>
      </c>
      <c r="E47" s="266">
        <f t="shared" si="0"/>
        <v>885</v>
      </c>
      <c r="F47" s="263" t="s">
        <v>1042</v>
      </c>
      <c r="G47" s="264" t="s">
        <v>988</v>
      </c>
      <c r="H47" s="265"/>
    </row>
    <row r="48" spans="1:20" s="194" customFormat="1" ht="14.25">
      <c r="A48" s="266" t="str">
        <f t="shared" si="1"/>
        <v>06150800</v>
      </c>
      <c r="B48" s="266" t="str">
        <f t="shared" si="2"/>
        <v>Guil</v>
      </c>
      <c r="C48" s="266" t="str">
        <f t="shared" si="2"/>
        <v>Amont et aval du pont</v>
      </c>
      <c r="D48" s="267">
        <f t="shared" si="2"/>
        <v>40239</v>
      </c>
      <c r="E48" s="266">
        <f t="shared" si="0"/>
        <v>885</v>
      </c>
      <c r="F48" s="263" t="s">
        <v>1043</v>
      </c>
      <c r="G48" s="264" t="s">
        <v>991</v>
      </c>
      <c r="H48" s="265">
        <v>1</v>
      </c>
      <c r="P48" s="215"/>
      <c r="Q48" s="215"/>
      <c r="R48" s="215"/>
      <c r="S48" s="257"/>
      <c r="T48" s="257"/>
    </row>
    <row r="49" spans="1:20" s="194" customFormat="1" ht="14.25">
      <c r="A49" s="266" t="str">
        <f t="shared" si="1"/>
        <v>06150800</v>
      </c>
      <c r="B49" s="266" t="str">
        <f t="shared" si="2"/>
        <v>Guil</v>
      </c>
      <c r="C49" s="266" t="str">
        <f t="shared" si="2"/>
        <v>Amont et aval du pont</v>
      </c>
      <c r="D49" s="267">
        <f t="shared" si="2"/>
        <v>40239</v>
      </c>
      <c r="E49" s="266">
        <f t="shared" si="0"/>
        <v>885</v>
      </c>
      <c r="F49" s="263" t="s">
        <v>1044</v>
      </c>
      <c r="G49" s="264" t="s">
        <v>995</v>
      </c>
      <c r="H49" s="265">
        <v>3</v>
      </c>
      <c r="N49" s="215"/>
      <c r="O49" s="215"/>
      <c r="P49" s="215"/>
      <c r="Q49" s="215"/>
      <c r="R49" s="215"/>
      <c r="S49" s="257"/>
      <c r="T49" s="257"/>
    </row>
    <row r="50" spans="1:20" s="194" customFormat="1" ht="14.25">
      <c r="A50" s="266" t="str">
        <f t="shared" si="1"/>
        <v>06150800</v>
      </c>
      <c r="B50" s="266" t="str">
        <f t="shared" si="2"/>
        <v>Guil</v>
      </c>
      <c r="C50" s="266" t="str">
        <f t="shared" si="2"/>
        <v>Amont et aval du pont</v>
      </c>
      <c r="D50" s="267">
        <f t="shared" si="2"/>
        <v>40239</v>
      </c>
      <c r="E50" s="266">
        <f t="shared" si="0"/>
        <v>885</v>
      </c>
      <c r="F50" s="263" t="s">
        <v>1045</v>
      </c>
      <c r="G50" s="264" t="s">
        <v>999</v>
      </c>
      <c r="H50" s="265">
        <v>4</v>
      </c>
      <c r="N50" s="215"/>
      <c r="O50" s="215"/>
      <c r="P50" s="215"/>
      <c r="Q50" s="215"/>
      <c r="R50" s="215"/>
      <c r="S50" s="257"/>
      <c r="T50" s="257"/>
    </row>
    <row r="51" spans="1:22" s="194" customFormat="1" ht="16.5" thickBot="1">
      <c r="A51" s="193"/>
      <c r="B51" s="193"/>
      <c r="C51" s="193"/>
      <c r="D51" s="193"/>
      <c r="E51" s="193"/>
      <c r="F51" s="268" t="s">
        <v>1046</v>
      </c>
      <c r="G51" s="268"/>
      <c r="H51" s="269">
        <f>SUM(H39:H50)/100</f>
        <v>1</v>
      </c>
      <c r="N51" s="215"/>
      <c r="O51" s="215"/>
      <c r="P51" s="215"/>
      <c r="Q51" s="215"/>
      <c r="R51" s="215"/>
      <c r="S51" s="215"/>
      <c r="T51" s="257"/>
      <c r="U51" s="257"/>
      <c r="V51" s="243"/>
    </row>
    <row r="52" spans="1:21" ht="16.5" thickBot="1">
      <c r="A52" s="768" t="s">
        <v>1047</v>
      </c>
      <c r="B52" s="771"/>
      <c r="C52" s="771"/>
      <c r="D52" s="771"/>
      <c r="E52" s="769"/>
      <c r="F52" s="240"/>
      <c r="G52" s="270"/>
      <c r="T52" s="257"/>
      <c r="U52" s="257"/>
    </row>
    <row r="53" spans="7:21" ht="12.75">
      <c r="G53" s="271"/>
      <c r="T53" s="257"/>
      <c r="U53" s="257"/>
    </row>
    <row r="54" spans="1:21" ht="12.75">
      <c r="A54" s="203" t="s">
        <v>948</v>
      </c>
      <c r="B54" s="244"/>
      <c r="C54" s="244"/>
      <c r="D54" s="244"/>
      <c r="E54" s="272"/>
      <c r="F54" s="273"/>
      <c r="G54" s="271"/>
      <c r="T54" s="257"/>
      <c r="U54" s="257"/>
    </row>
    <row r="55" spans="1:21" ht="12.75">
      <c r="A55" s="208" t="s">
        <v>1032</v>
      </c>
      <c r="B55" s="209" t="s">
        <v>1112</v>
      </c>
      <c r="C55" s="210"/>
      <c r="D55" s="210"/>
      <c r="E55" s="210"/>
      <c r="F55" s="245"/>
      <c r="G55" s="200"/>
      <c r="J55" s="274"/>
      <c r="T55" s="257"/>
      <c r="U55" s="257"/>
    </row>
    <row r="56" spans="1:21" ht="12.75">
      <c r="A56" s="213" t="s">
        <v>1048</v>
      </c>
      <c r="B56" s="216" t="s">
        <v>1112</v>
      </c>
      <c r="C56" s="204"/>
      <c r="D56" s="204"/>
      <c r="E56" s="204"/>
      <c r="F56" s="249"/>
      <c r="G56" s="200"/>
      <c r="H56" s="203" t="s">
        <v>948</v>
      </c>
      <c r="J56" s="274"/>
      <c r="T56" s="257"/>
      <c r="U56" s="257"/>
    </row>
    <row r="57" spans="1:21" ht="12.75">
      <c r="A57" s="213" t="s">
        <v>430</v>
      </c>
      <c r="B57" s="216" t="s">
        <v>1113</v>
      </c>
      <c r="C57" s="204"/>
      <c r="D57" s="204"/>
      <c r="E57" s="204"/>
      <c r="F57" s="249"/>
      <c r="G57" s="200"/>
      <c r="H57" s="275" t="s">
        <v>1049</v>
      </c>
      <c r="I57" s="275" t="s">
        <v>1033</v>
      </c>
      <c r="J57" s="275" t="s">
        <v>1050</v>
      </c>
      <c r="T57" s="257"/>
      <c r="U57" s="257"/>
    </row>
    <row r="58" spans="1:21" ht="12.75">
      <c r="A58" s="213" t="s">
        <v>1051</v>
      </c>
      <c r="B58" s="216" t="s">
        <v>1052</v>
      </c>
      <c r="C58" s="204"/>
      <c r="D58" s="204"/>
      <c r="E58" s="204"/>
      <c r="F58" s="249"/>
      <c r="G58" s="200"/>
      <c r="H58" s="276" t="s">
        <v>1053</v>
      </c>
      <c r="I58" s="276" t="s">
        <v>965</v>
      </c>
      <c r="J58" s="276" t="s">
        <v>1054</v>
      </c>
      <c r="T58" s="257"/>
      <c r="U58" s="257"/>
    </row>
    <row r="59" spans="1:21" ht="12.75">
      <c r="A59" s="213" t="s">
        <v>1055</v>
      </c>
      <c r="B59" s="216" t="s">
        <v>1056</v>
      </c>
      <c r="C59" s="204"/>
      <c r="D59" s="204"/>
      <c r="E59" s="204"/>
      <c r="F59" s="249"/>
      <c r="G59" s="200"/>
      <c r="H59" s="277" t="s">
        <v>1057</v>
      </c>
      <c r="I59" s="277" t="s">
        <v>947</v>
      </c>
      <c r="J59" s="277" t="s">
        <v>1058</v>
      </c>
      <c r="T59" s="257"/>
      <c r="U59" s="257"/>
    </row>
    <row r="60" spans="1:21" ht="12.75">
      <c r="A60" s="213" t="s">
        <v>1059</v>
      </c>
      <c r="B60" s="216" t="s">
        <v>1060</v>
      </c>
      <c r="C60" s="204"/>
      <c r="D60" s="204"/>
      <c r="E60" s="204"/>
      <c r="F60" s="249"/>
      <c r="G60" s="200"/>
      <c r="H60" s="277" t="s">
        <v>1061</v>
      </c>
      <c r="I60" s="277" t="s">
        <v>953</v>
      </c>
      <c r="J60" s="277" t="s">
        <v>1062</v>
      </c>
      <c r="P60" s="242"/>
      <c r="Q60" s="242"/>
      <c r="R60" s="242"/>
      <c r="S60" s="242"/>
      <c r="T60" s="242"/>
      <c r="U60" s="242"/>
    </row>
    <row r="61" spans="1:21" ht="12.75">
      <c r="A61" s="213" t="s">
        <v>1063</v>
      </c>
      <c r="B61" s="216" t="s">
        <v>1064</v>
      </c>
      <c r="C61" s="204"/>
      <c r="D61" s="204"/>
      <c r="E61" s="204"/>
      <c r="F61" s="249"/>
      <c r="G61" s="278"/>
      <c r="H61" s="279" t="s">
        <v>1065</v>
      </c>
      <c r="I61" s="279" t="s">
        <v>959</v>
      </c>
      <c r="J61" s="279" t="s">
        <v>1066</v>
      </c>
      <c r="O61" s="242"/>
      <c r="T61" s="257"/>
      <c r="U61" s="257"/>
    </row>
    <row r="62" spans="1:21" ht="12.75">
      <c r="A62" s="218" t="s">
        <v>1067</v>
      </c>
      <c r="B62" s="219" t="s">
        <v>1068</v>
      </c>
      <c r="C62" s="280"/>
      <c r="D62" s="280"/>
      <c r="E62" s="220"/>
      <c r="F62" s="253"/>
      <c r="G62" s="278"/>
      <c r="H62" s="242"/>
      <c r="T62" s="257"/>
      <c r="U62" s="257"/>
    </row>
    <row r="63" spans="5:22" ht="12.75">
      <c r="E63" s="281"/>
      <c r="F63" s="215"/>
      <c r="H63" s="242"/>
      <c r="T63" s="257"/>
      <c r="U63" s="257"/>
      <c r="V63" s="242"/>
    </row>
    <row r="64" spans="3:22" s="242" customFormat="1" ht="12.75">
      <c r="C64" s="259"/>
      <c r="D64" s="230" t="s">
        <v>1015</v>
      </c>
      <c r="E64" s="230" t="s">
        <v>1015</v>
      </c>
      <c r="F64" s="230" t="s">
        <v>1015</v>
      </c>
      <c r="G64" s="282" t="s">
        <v>1069</v>
      </c>
      <c r="H64" s="282" t="s">
        <v>1069</v>
      </c>
      <c r="I64" s="282" t="s">
        <v>1069</v>
      </c>
      <c r="J64" s="282" t="s">
        <v>1069</v>
      </c>
      <c r="K64" s="282" t="s">
        <v>1069</v>
      </c>
      <c r="O64" s="215"/>
      <c r="P64" s="215"/>
      <c r="Q64" s="215"/>
      <c r="R64" s="215"/>
      <c r="S64" s="215"/>
      <c r="T64" s="257"/>
      <c r="U64" s="257"/>
      <c r="V64" s="243"/>
    </row>
    <row r="65" spans="1:21" ht="12.75">
      <c r="A65" s="232" t="s">
        <v>960</v>
      </c>
      <c r="B65" s="232" t="s">
        <v>1028</v>
      </c>
      <c r="C65" s="283" t="s">
        <v>1070</v>
      </c>
      <c r="D65" s="283" t="s">
        <v>1032</v>
      </c>
      <c r="E65" s="283" t="s">
        <v>1048</v>
      </c>
      <c r="F65" s="283" t="s">
        <v>430</v>
      </c>
      <c r="G65" s="283" t="s">
        <v>1051</v>
      </c>
      <c r="H65" s="283" t="s">
        <v>1055</v>
      </c>
      <c r="I65" s="283" t="s">
        <v>1059</v>
      </c>
      <c r="J65" s="283" t="s">
        <v>1063</v>
      </c>
      <c r="K65" s="283" t="s">
        <v>1067</v>
      </c>
      <c r="T65" s="257"/>
      <c r="U65" s="257"/>
    </row>
    <row r="66" spans="1:21" ht="14.25">
      <c r="A66" s="261" t="str">
        <f>A39</f>
        <v>06150800</v>
      </c>
      <c r="B66" s="284">
        <f>D39</f>
        <v>40239</v>
      </c>
      <c r="C66" s="285" t="s">
        <v>1071</v>
      </c>
      <c r="D66" s="286" t="s">
        <v>964</v>
      </c>
      <c r="E66" s="286" t="s">
        <v>965</v>
      </c>
      <c r="F66" s="287" t="s">
        <v>926</v>
      </c>
      <c r="G66" s="265">
        <v>35</v>
      </c>
      <c r="H66" s="265" t="s">
        <v>1293</v>
      </c>
      <c r="I66" s="265" t="s">
        <v>1388</v>
      </c>
      <c r="J66" s="265"/>
      <c r="K66" s="265" t="s">
        <v>1387</v>
      </c>
      <c r="T66" s="257"/>
      <c r="U66" s="257"/>
    </row>
    <row r="67" spans="1:21" ht="14.25">
      <c r="A67" s="288" t="str">
        <f>+A$66</f>
        <v>06150800</v>
      </c>
      <c r="B67" s="289">
        <f>+B$66</f>
        <v>40239</v>
      </c>
      <c r="C67" s="285" t="s">
        <v>1072</v>
      </c>
      <c r="D67" s="287" t="s">
        <v>991</v>
      </c>
      <c r="E67" s="287" t="s">
        <v>965</v>
      </c>
      <c r="F67" s="287" t="s">
        <v>926</v>
      </c>
      <c r="G67" s="265">
        <v>20</v>
      </c>
      <c r="H67" s="265" t="s">
        <v>1385</v>
      </c>
      <c r="I67" s="265" t="s">
        <v>1388</v>
      </c>
      <c r="J67" s="265"/>
      <c r="K67" s="265" t="s">
        <v>1387</v>
      </c>
      <c r="T67" s="257"/>
      <c r="U67" s="257"/>
    </row>
    <row r="68" spans="1:21" ht="14.25">
      <c r="A68" s="288" t="str">
        <f aca="true" t="shared" si="3" ref="A68:B77">+A$66</f>
        <v>06150800</v>
      </c>
      <c r="B68" s="289">
        <f t="shared" si="3"/>
        <v>40239</v>
      </c>
      <c r="C68" s="285" t="s">
        <v>1073</v>
      </c>
      <c r="D68" s="287" t="s">
        <v>995</v>
      </c>
      <c r="E68" s="287" t="s">
        <v>947</v>
      </c>
      <c r="F68" s="287" t="s">
        <v>926</v>
      </c>
      <c r="G68" s="265">
        <v>10</v>
      </c>
      <c r="H68" s="265" t="s">
        <v>1386</v>
      </c>
      <c r="I68" s="265" t="s">
        <v>1388</v>
      </c>
      <c r="J68" s="265" t="s">
        <v>1389</v>
      </c>
      <c r="K68" s="265" t="s">
        <v>1386</v>
      </c>
      <c r="T68" s="257"/>
      <c r="U68" s="257"/>
    </row>
    <row r="69" spans="1:21" ht="14.25">
      <c r="A69" s="288" t="str">
        <f t="shared" si="3"/>
        <v>06150800</v>
      </c>
      <c r="B69" s="289">
        <f t="shared" si="3"/>
        <v>40239</v>
      </c>
      <c r="C69" s="285" t="s">
        <v>1074</v>
      </c>
      <c r="D69" s="287" t="s">
        <v>999</v>
      </c>
      <c r="E69" s="287" t="s">
        <v>947</v>
      </c>
      <c r="F69" s="287" t="s">
        <v>926</v>
      </c>
      <c r="G69" s="265">
        <v>10</v>
      </c>
      <c r="H69" s="265" t="s">
        <v>1387</v>
      </c>
      <c r="I69" s="265" t="s">
        <v>1367</v>
      </c>
      <c r="J69" s="265" t="s">
        <v>1389</v>
      </c>
      <c r="K69" s="265" t="s">
        <v>1293</v>
      </c>
      <c r="T69" s="257"/>
      <c r="U69" s="257"/>
    </row>
    <row r="70" spans="1:21" ht="14.25">
      <c r="A70" s="288" t="str">
        <f t="shared" si="3"/>
        <v>06150800</v>
      </c>
      <c r="B70" s="289">
        <f t="shared" si="3"/>
        <v>40239</v>
      </c>
      <c r="C70" s="285" t="s">
        <v>1075</v>
      </c>
      <c r="D70" s="287" t="s">
        <v>970</v>
      </c>
      <c r="E70" s="287" t="s">
        <v>953</v>
      </c>
      <c r="F70" s="287" t="s">
        <v>927</v>
      </c>
      <c r="G70" s="265">
        <v>15</v>
      </c>
      <c r="H70" s="265" t="s">
        <v>525</v>
      </c>
      <c r="I70" s="265" t="s">
        <v>1388</v>
      </c>
      <c r="J70" s="265" t="s">
        <v>1389</v>
      </c>
      <c r="K70" s="265" t="s">
        <v>525</v>
      </c>
      <c r="T70" s="257"/>
      <c r="U70" s="257"/>
    </row>
    <row r="71" spans="1:21" ht="14.25">
      <c r="A71" s="288" t="str">
        <f t="shared" si="3"/>
        <v>06150800</v>
      </c>
      <c r="B71" s="289">
        <f t="shared" si="3"/>
        <v>40239</v>
      </c>
      <c r="C71" s="285" t="s">
        <v>1076</v>
      </c>
      <c r="D71" s="287" t="s">
        <v>976</v>
      </c>
      <c r="E71" s="287" t="s">
        <v>953</v>
      </c>
      <c r="F71" s="287" t="s">
        <v>927</v>
      </c>
      <c r="G71" s="265">
        <v>25</v>
      </c>
      <c r="H71" s="265" t="s">
        <v>525</v>
      </c>
      <c r="I71" s="265" t="s">
        <v>1367</v>
      </c>
      <c r="J71" s="265" t="s">
        <v>1389</v>
      </c>
      <c r="K71" s="265" t="s">
        <v>525</v>
      </c>
      <c r="T71" s="257"/>
      <c r="U71" s="257"/>
    </row>
    <row r="72" spans="1:21" ht="14.25">
      <c r="A72" s="288" t="str">
        <f t="shared" si="3"/>
        <v>06150800</v>
      </c>
      <c r="B72" s="289">
        <f t="shared" si="3"/>
        <v>40239</v>
      </c>
      <c r="C72" s="285" t="s">
        <v>1077</v>
      </c>
      <c r="D72" s="287" t="s">
        <v>970</v>
      </c>
      <c r="E72" s="287" t="s">
        <v>947</v>
      </c>
      <c r="F72" s="287" t="s">
        <v>927</v>
      </c>
      <c r="G72" s="265">
        <v>15</v>
      </c>
      <c r="H72" s="265" t="s">
        <v>525</v>
      </c>
      <c r="I72" s="265" t="s">
        <v>1367</v>
      </c>
      <c r="J72" s="265" t="s">
        <v>1389</v>
      </c>
      <c r="K72" s="265" t="s">
        <v>525</v>
      </c>
      <c r="T72" s="257"/>
      <c r="U72" s="257"/>
    </row>
    <row r="73" spans="1:21" ht="14.25">
      <c r="A73" s="288" t="str">
        <f t="shared" si="3"/>
        <v>06150800</v>
      </c>
      <c r="B73" s="289">
        <f t="shared" si="3"/>
        <v>40239</v>
      </c>
      <c r="C73" s="285" t="s">
        <v>1078</v>
      </c>
      <c r="D73" s="287" t="s">
        <v>970</v>
      </c>
      <c r="E73" s="287" t="s">
        <v>965</v>
      </c>
      <c r="F73" s="287" t="s">
        <v>927</v>
      </c>
      <c r="G73" s="265">
        <v>35</v>
      </c>
      <c r="H73" s="265" t="s">
        <v>523</v>
      </c>
      <c r="I73" s="265" t="s">
        <v>1367</v>
      </c>
      <c r="J73" s="265"/>
      <c r="K73" s="265" t="s">
        <v>1387</v>
      </c>
      <c r="T73" s="257"/>
      <c r="U73" s="257"/>
    </row>
    <row r="74" spans="1:21" ht="14.25">
      <c r="A74" s="288" t="str">
        <f t="shared" si="3"/>
        <v>06150800</v>
      </c>
      <c r="B74" s="289">
        <f t="shared" si="3"/>
        <v>40239</v>
      </c>
      <c r="C74" s="285" t="s">
        <v>1079</v>
      </c>
      <c r="D74" s="287" t="s">
        <v>970</v>
      </c>
      <c r="E74" s="287" t="s">
        <v>953</v>
      </c>
      <c r="F74" s="287" t="s">
        <v>928</v>
      </c>
      <c r="G74" s="265">
        <v>30</v>
      </c>
      <c r="H74" s="265" t="s">
        <v>1386</v>
      </c>
      <c r="I74" s="265" t="s">
        <v>1367</v>
      </c>
      <c r="J74" s="265" t="s">
        <v>1389</v>
      </c>
      <c r="K74" s="265" t="s">
        <v>525</v>
      </c>
      <c r="T74" s="257"/>
      <c r="U74" s="257"/>
    </row>
    <row r="75" spans="1:21" ht="14.25">
      <c r="A75" s="288" t="str">
        <f t="shared" si="3"/>
        <v>06150800</v>
      </c>
      <c r="B75" s="289">
        <f t="shared" si="3"/>
        <v>40239</v>
      </c>
      <c r="C75" s="285" t="s">
        <v>1080</v>
      </c>
      <c r="D75" s="287" t="s">
        <v>970</v>
      </c>
      <c r="E75" s="287" t="s">
        <v>947</v>
      </c>
      <c r="F75" s="287" t="s">
        <v>928</v>
      </c>
      <c r="G75" s="265">
        <v>20</v>
      </c>
      <c r="H75" s="265" t="s">
        <v>1386</v>
      </c>
      <c r="I75" s="265" t="s">
        <v>1367</v>
      </c>
      <c r="J75" s="265" t="s">
        <v>1389</v>
      </c>
      <c r="K75" s="265" t="s">
        <v>523</v>
      </c>
      <c r="T75" s="257"/>
      <c r="U75" s="257"/>
    </row>
    <row r="76" spans="1:21" ht="14.25">
      <c r="A76" s="288" t="str">
        <f t="shared" si="3"/>
        <v>06150800</v>
      </c>
      <c r="B76" s="289">
        <f t="shared" si="3"/>
        <v>40239</v>
      </c>
      <c r="C76" s="285" t="s">
        <v>1081</v>
      </c>
      <c r="D76" s="287" t="s">
        <v>970</v>
      </c>
      <c r="E76" s="287" t="s">
        <v>965</v>
      </c>
      <c r="F76" s="287" t="s">
        <v>928</v>
      </c>
      <c r="G76" s="265">
        <v>40</v>
      </c>
      <c r="H76" s="265" t="s">
        <v>1386</v>
      </c>
      <c r="I76" s="265" t="s">
        <v>1367</v>
      </c>
      <c r="J76" s="265"/>
      <c r="K76" s="265" t="s">
        <v>1387</v>
      </c>
      <c r="T76" s="257"/>
      <c r="U76" s="257"/>
    </row>
    <row r="77" spans="1:21" ht="14.25">
      <c r="A77" s="288" t="str">
        <f t="shared" si="3"/>
        <v>06150800</v>
      </c>
      <c r="B77" s="289">
        <f t="shared" si="3"/>
        <v>40239</v>
      </c>
      <c r="C77" s="285" t="s">
        <v>1082</v>
      </c>
      <c r="D77" s="287" t="s">
        <v>976</v>
      </c>
      <c r="E77" s="287" t="s">
        <v>947</v>
      </c>
      <c r="F77" s="287" t="s">
        <v>928</v>
      </c>
      <c r="G77" s="265">
        <v>15</v>
      </c>
      <c r="H77" s="265" t="s">
        <v>525</v>
      </c>
      <c r="I77" s="265" t="s">
        <v>1388</v>
      </c>
      <c r="J77" s="265" t="s">
        <v>1389</v>
      </c>
      <c r="K77" s="265" t="s">
        <v>1387</v>
      </c>
      <c r="T77" s="257"/>
      <c r="U77" s="257"/>
    </row>
    <row r="78" spans="1:21" ht="16.5" thickBot="1">
      <c r="A78" s="193"/>
      <c r="T78" s="257"/>
      <c r="U78" s="257"/>
    </row>
    <row r="79" spans="1:21" ht="16.5" thickBot="1">
      <c r="A79" s="768" t="s">
        <v>1083</v>
      </c>
      <c r="B79" s="769"/>
      <c r="C79" s="193"/>
      <c r="D79" s="193"/>
      <c r="E79" s="193"/>
      <c r="F79" s="193"/>
      <c r="G79" s="194"/>
      <c r="H79" s="194"/>
      <c r="I79" s="194"/>
      <c r="T79" s="257"/>
      <c r="U79" s="257"/>
    </row>
    <row r="80" spans="1:21" ht="12.75">
      <c r="A80" s="194"/>
      <c r="B80" s="194"/>
      <c r="C80" s="194"/>
      <c r="D80" s="194"/>
      <c r="E80" s="194"/>
      <c r="F80" s="194"/>
      <c r="G80" s="194"/>
      <c r="H80" s="194"/>
      <c r="I80" s="194"/>
      <c r="T80" s="257"/>
      <c r="U80" s="257"/>
    </row>
    <row r="81" spans="1:21" ht="12.75">
      <c r="A81" s="203" t="s">
        <v>948</v>
      </c>
      <c r="B81" s="244"/>
      <c r="C81" s="244"/>
      <c r="D81" s="198"/>
      <c r="E81" s="198"/>
      <c r="F81" s="198"/>
      <c r="G81" s="194"/>
      <c r="H81" s="194"/>
      <c r="I81" s="194"/>
      <c r="T81" s="257"/>
      <c r="U81" s="257"/>
    </row>
    <row r="82" spans="1:21" ht="12.75">
      <c r="A82" s="208" t="s">
        <v>1084</v>
      </c>
      <c r="B82" s="209" t="s">
        <v>1085</v>
      </c>
      <c r="C82" s="290"/>
      <c r="D82" s="291"/>
      <c r="E82" s="198"/>
      <c r="F82" s="194"/>
      <c r="G82" s="292"/>
      <c r="H82" s="194"/>
      <c r="I82" s="194"/>
      <c r="T82" s="257"/>
      <c r="U82" s="257"/>
    </row>
    <row r="83" spans="1:21" ht="12.75">
      <c r="A83" s="213" t="s">
        <v>1086</v>
      </c>
      <c r="B83" s="203" t="s">
        <v>1087</v>
      </c>
      <c r="C83" s="293"/>
      <c r="D83" s="294"/>
      <c r="E83" s="198"/>
      <c r="F83" s="243"/>
      <c r="G83" s="292"/>
      <c r="H83" s="194"/>
      <c r="I83" s="194"/>
      <c r="T83" s="257"/>
      <c r="U83" s="257"/>
    </row>
    <row r="84" spans="1:21" ht="12.75">
      <c r="A84" s="218" t="s">
        <v>430</v>
      </c>
      <c r="B84" s="219" t="s">
        <v>1088</v>
      </c>
      <c r="C84" s="280"/>
      <c r="D84" s="295"/>
      <c r="E84" s="198"/>
      <c r="F84" s="243"/>
      <c r="G84" s="292"/>
      <c r="H84" s="194"/>
      <c r="I84" s="194"/>
      <c r="T84" s="257"/>
      <c r="U84" s="257"/>
    </row>
    <row r="85" spans="1:21" ht="12.75">
      <c r="A85" s="194"/>
      <c r="B85" s="194"/>
      <c r="C85" s="194"/>
      <c r="D85" s="194"/>
      <c r="E85" s="194"/>
      <c r="F85" s="243"/>
      <c r="G85" s="194"/>
      <c r="H85" s="194"/>
      <c r="I85" s="194"/>
      <c r="T85" s="257"/>
      <c r="U85" s="257"/>
    </row>
    <row r="86" spans="1:21" ht="12.75" customHeight="1">
      <c r="A86" s="243"/>
      <c r="B86" s="243"/>
      <c r="C86" s="282" t="s">
        <v>1069</v>
      </c>
      <c r="D86" s="230" t="s">
        <v>1015</v>
      </c>
      <c r="E86" s="775" t="s">
        <v>1089</v>
      </c>
      <c r="F86" s="775"/>
      <c r="G86" s="775"/>
      <c r="H86" s="776" t="s">
        <v>1090</v>
      </c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257"/>
      <c r="U86" s="257"/>
    </row>
    <row r="87" spans="1:21" ht="12.75">
      <c r="A87" s="232" t="s">
        <v>960</v>
      </c>
      <c r="B87" s="232" t="s">
        <v>1028</v>
      </c>
      <c r="C87" s="232" t="s">
        <v>1084</v>
      </c>
      <c r="D87" s="296" t="s">
        <v>1086</v>
      </c>
      <c r="E87" s="232" t="s">
        <v>926</v>
      </c>
      <c r="F87" s="232" t="s">
        <v>927</v>
      </c>
      <c r="G87" s="232" t="s">
        <v>928</v>
      </c>
      <c r="H87" s="297" t="s">
        <v>1091</v>
      </c>
      <c r="I87" s="232" t="s">
        <v>1092</v>
      </c>
      <c r="J87" s="232" t="s">
        <v>1093</v>
      </c>
      <c r="K87" s="232" t="s">
        <v>1094</v>
      </c>
      <c r="L87" s="232" t="s">
        <v>1095</v>
      </c>
      <c r="M87" s="232" t="s">
        <v>1096</v>
      </c>
      <c r="N87" s="232" t="s">
        <v>1097</v>
      </c>
      <c r="O87" s="232" t="s">
        <v>1098</v>
      </c>
      <c r="P87" s="232" t="s">
        <v>1099</v>
      </c>
      <c r="Q87" s="232" t="s">
        <v>1100</v>
      </c>
      <c r="R87" s="232" t="s">
        <v>1101</v>
      </c>
      <c r="S87" s="232" t="s">
        <v>1102</v>
      </c>
      <c r="T87" s="257"/>
      <c r="U87" s="257"/>
    </row>
    <row r="88" spans="1:21" ht="14.25">
      <c r="A88" s="261" t="str">
        <f>A66</f>
        <v>06150800</v>
      </c>
      <c r="B88" s="284">
        <f>B66</f>
        <v>40239</v>
      </c>
      <c r="C88" s="265" t="s">
        <v>197</v>
      </c>
      <c r="D88" s="265" t="s">
        <v>511</v>
      </c>
      <c r="E88" s="265">
        <v>0</v>
      </c>
      <c r="F88" s="265">
        <v>1</v>
      </c>
      <c r="G88" s="265">
        <v>0</v>
      </c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57"/>
      <c r="U88" s="257"/>
    </row>
    <row r="89" spans="1:21" ht="14.25">
      <c r="A89" s="288" t="str">
        <f>+A$88</f>
        <v>06150800</v>
      </c>
      <c r="B89" s="289">
        <f>+B$88</f>
        <v>40239</v>
      </c>
      <c r="C89" s="265" t="s">
        <v>203</v>
      </c>
      <c r="D89" s="265" t="s">
        <v>518</v>
      </c>
      <c r="E89" s="265">
        <v>7</v>
      </c>
      <c r="F89" s="265">
        <v>0</v>
      </c>
      <c r="G89" s="265">
        <v>1</v>
      </c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57"/>
      <c r="U89" s="257"/>
    </row>
    <row r="90" spans="1:21" ht="14.25">
      <c r="A90" s="288" t="str">
        <f aca="true" t="shared" si="4" ref="A90:B121">+A$88</f>
        <v>06150800</v>
      </c>
      <c r="B90" s="289">
        <f t="shared" si="4"/>
        <v>40239</v>
      </c>
      <c r="C90" s="265" t="s">
        <v>192</v>
      </c>
      <c r="D90" s="265" t="s">
        <v>533</v>
      </c>
      <c r="E90" s="265">
        <v>124</v>
      </c>
      <c r="F90" s="265">
        <v>78</v>
      </c>
      <c r="G90" s="265">
        <v>42</v>
      </c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57"/>
      <c r="U90" s="257"/>
    </row>
    <row r="91" spans="1:21" ht="14.25">
      <c r="A91" s="288" t="str">
        <f t="shared" si="4"/>
        <v>06150800</v>
      </c>
      <c r="B91" s="289">
        <f t="shared" si="4"/>
        <v>40239</v>
      </c>
      <c r="C91" s="265" t="s">
        <v>897</v>
      </c>
      <c r="D91" s="265" t="s">
        <v>1294</v>
      </c>
      <c r="E91" s="265">
        <v>5</v>
      </c>
      <c r="F91" s="265">
        <v>0</v>
      </c>
      <c r="G91" s="265">
        <v>0</v>
      </c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57"/>
      <c r="U91" s="257"/>
    </row>
    <row r="92" spans="1:21" ht="14.25">
      <c r="A92" s="288" t="str">
        <f t="shared" si="4"/>
        <v>06150800</v>
      </c>
      <c r="B92" s="289">
        <f t="shared" si="4"/>
        <v>40239</v>
      </c>
      <c r="C92" s="265" t="s">
        <v>281</v>
      </c>
      <c r="D92" s="265" t="s">
        <v>606</v>
      </c>
      <c r="E92" s="265">
        <v>9</v>
      </c>
      <c r="F92" s="265">
        <v>12</v>
      </c>
      <c r="G92" s="265">
        <v>14</v>
      </c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57"/>
      <c r="U92" s="257"/>
    </row>
    <row r="93" spans="1:21" ht="14.25">
      <c r="A93" s="288" t="str">
        <f t="shared" si="4"/>
        <v>06150800</v>
      </c>
      <c r="B93" s="289">
        <f t="shared" si="4"/>
        <v>40239</v>
      </c>
      <c r="C93" s="265" t="s">
        <v>260</v>
      </c>
      <c r="D93" s="265" t="s">
        <v>611</v>
      </c>
      <c r="E93" s="265">
        <v>862</v>
      </c>
      <c r="F93" s="265">
        <v>1098</v>
      </c>
      <c r="G93" s="265">
        <v>395</v>
      </c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57"/>
      <c r="U93" s="257"/>
    </row>
    <row r="94" spans="1:21" ht="14.25">
      <c r="A94" s="288" t="str">
        <f t="shared" si="4"/>
        <v>06150800</v>
      </c>
      <c r="B94" s="289">
        <f t="shared" si="4"/>
        <v>40239</v>
      </c>
      <c r="C94" s="265" t="s">
        <v>233</v>
      </c>
      <c r="D94" s="265" t="s">
        <v>615</v>
      </c>
      <c r="E94" s="265">
        <v>7</v>
      </c>
      <c r="F94" s="265">
        <v>5</v>
      </c>
      <c r="G94" s="265">
        <v>2</v>
      </c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57"/>
      <c r="U94" s="257"/>
    </row>
    <row r="95" spans="1:21" ht="14.25">
      <c r="A95" s="288" t="str">
        <f t="shared" si="4"/>
        <v>06150800</v>
      </c>
      <c r="B95" s="289">
        <f t="shared" si="4"/>
        <v>40239</v>
      </c>
      <c r="C95" s="265" t="s">
        <v>299</v>
      </c>
      <c r="D95" s="265" t="s">
        <v>644</v>
      </c>
      <c r="E95" s="265">
        <v>0</v>
      </c>
      <c r="F95" s="265">
        <v>0</v>
      </c>
      <c r="G95" s="265">
        <v>1</v>
      </c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57"/>
      <c r="U95" s="257"/>
    </row>
    <row r="96" spans="1:21" ht="14.25">
      <c r="A96" s="288" t="str">
        <f t="shared" si="4"/>
        <v>06150800</v>
      </c>
      <c r="B96" s="289">
        <f t="shared" si="4"/>
        <v>40239</v>
      </c>
      <c r="C96" s="265" t="s">
        <v>300</v>
      </c>
      <c r="D96" s="265" t="s">
        <v>645</v>
      </c>
      <c r="E96" s="265">
        <v>1</v>
      </c>
      <c r="F96" s="265">
        <v>0</v>
      </c>
      <c r="G96" s="265">
        <v>0</v>
      </c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57"/>
      <c r="U96" s="257"/>
    </row>
    <row r="97" spans="1:21" ht="14.25">
      <c r="A97" s="288" t="str">
        <f t="shared" si="4"/>
        <v>06150800</v>
      </c>
      <c r="B97" s="289">
        <f t="shared" si="4"/>
        <v>40239</v>
      </c>
      <c r="C97" s="265" t="s">
        <v>301</v>
      </c>
      <c r="D97" s="265" t="s">
        <v>646</v>
      </c>
      <c r="E97" s="265">
        <v>1</v>
      </c>
      <c r="F97" s="265">
        <v>0</v>
      </c>
      <c r="G97" s="265">
        <v>0</v>
      </c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57"/>
      <c r="U97" s="257"/>
    </row>
    <row r="98" spans="1:21" ht="14.25">
      <c r="A98" s="288" t="str">
        <f t="shared" si="4"/>
        <v>06150800</v>
      </c>
      <c r="B98" s="289">
        <f t="shared" si="4"/>
        <v>40239</v>
      </c>
      <c r="C98" s="265" t="s">
        <v>286</v>
      </c>
      <c r="D98" s="265" t="s">
        <v>655</v>
      </c>
      <c r="E98" s="265">
        <v>44</v>
      </c>
      <c r="F98" s="265">
        <v>78</v>
      </c>
      <c r="G98" s="265">
        <v>144</v>
      </c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57"/>
      <c r="U98" s="257"/>
    </row>
    <row r="99" spans="1:21" ht="14.25">
      <c r="A99" s="288" t="str">
        <f t="shared" si="4"/>
        <v>06150800</v>
      </c>
      <c r="B99" s="289">
        <f t="shared" si="4"/>
        <v>40239</v>
      </c>
      <c r="C99" s="265" t="s">
        <v>57</v>
      </c>
      <c r="D99" s="265" t="s">
        <v>678</v>
      </c>
      <c r="E99" s="265">
        <v>95</v>
      </c>
      <c r="F99" s="265">
        <v>92</v>
      </c>
      <c r="G99" s="265">
        <v>90</v>
      </c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57"/>
      <c r="U99" s="257"/>
    </row>
    <row r="100" spans="1:21" ht="14.25">
      <c r="A100" s="288" t="str">
        <f t="shared" si="4"/>
        <v>06150800</v>
      </c>
      <c r="B100" s="289">
        <f t="shared" si="4"/>
        <v>40239</v>
      </c>
      <c r="C100" s="265" t="s">
        <v>64</v>
      </c>
      <c r="D100" s="265" t="s">
        <v>686</v>
      </c>
      <c r="E100" s="265">
        <v>1</v>
      </c>
      <c r="F100" s="265">
        <v>0</v>
      </c>
      <c r="G100" s="265">
        <v>0</v>
      </c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57"/>
      <c r="U100" s="257"/>
    </row>
    <row r="101" spans="1:21" ht="14.25">
      <c r="A101" s="288" t="str">
        <f t="shared" si="4"/>
        <v>06150800</v>
      </c>
      <c r="B101" s="289">
        <f t="shared" si="4"/>
        <v>40239</v>
      </c>
      <c r="C101" s="265" t="s">
        <v>65</v>
      </c>
      <c r="D101" s="265" t="s">
        <v>687</v>
      </c>
      <c r="E101" s="265">
        <v>0</v>
      </c>
      <c r="F101" s="265">
        <v>0</v>
      </c>
      <c r="G101" s="265">
        <v>1</v>
      </c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57"/>
      <c r="U101" s="257"/>
    </row>
    <row r="102" spans="1:21" ht="14.25">
      <c r="A102" s="288" t="str">
        <f t="shared" si="4"/>
        <v>06150800</v>
      </c>
      <c r="B102" s="289">
        <f t="shared" si="4"/>
        <v>40239</v>
      </c>
      <c r="C102" s="265" t="s">
        <v>67</v>
      </c>
      <c r="D102" s="265" t="s">
        <v>689</v>
      </c>
      <c r="E102" s="265">
        <v>2</v>
      </c>
      <c r="F102" s="265">
        <v>4</v>
      </c>
      <c r="G102" s="265">
        <v>4</v>
      </c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57"/>
      <c r="U102" s="257"/>
    </row>
    <row r="103" spans="1:21" ht="14.25">
      <c r="A103" s="288" t="str">
        <f t="shared" si="4"/>
        <v>06150800</v>
      </c>
      <c r="B103" s="289">
        <f t="shared" si="4"/>
        <v>40239</v>
      </c>
      <c r="C103" s="265" t="s">
        <v>68</v>
      </c>
      <c r="D103" s="265" t="s">
        <v>690</v>
      </c>
      <c r="E103" s="265">
        <v>0</v>
      </c>
      <c r="F103" s="265">
        <v>0</v>
      </c>
      <c r="G103" s="265">
        <v>1</v>
      </c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57"/>
      <c r="U103" s="257"/>
    </row>
    <row r="104" spans="1:21" ht="14.25">
      <c r="A104" s="288" t="str">
        <f t="shared" si="4"/>
        <v>06150800</v>
      </c>
      <c r="B104" s="289">
        <f t="shared" si="4"/>
        <v>40239</v>
      </c>
      <c r="C104" s="265" t="s">
        <v>71</v>
      </c>
      <c r="D104" s="265" t="s">
        <v>694</v>
      </c>
      <c r="E104" s="265">
        <v>0</v>
      </c>
      <c r="F104" s="265">
        <v>1</v>
      </c>
      <c r="G104" s="265">
        <v>1</v>
      </c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57"/>
      <c r="U104" s="257"/>
    </row>
    <row r="105" spans="1:21" ht="14.25">
      <c r="A105" s="288" t="str">
        <f t="shared" si="4"/>
        <v>06150800</v>
      </c>
      <c r="B105" s="289">
        <f t="shared" si="4"/>
        <v>40239</v>
      </c>
      <c r="C105" s="265" t="s">
        <v>76</v>
      </c>
      <c r="D105" s="265" t="s">
        <v>699</v>
      </c>
      <c r="E105" s="265">
        <v>0</v>
      </c>
      <c r="F105" s="265">
        <v>0</v>
      </c>
      <c r="G105" s="265">
        <v>1</v>
      </c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57"/>
      <c r="U105" s="257"/>
    </row>
    <row r="106" spans="1:21" ht="14.25">
      <c r="A106" s="288" t="str">
        <f t="shared" si="4"/>
        <v>06150800</v>
      </c>
      <c r="B106" s="289">
        <f t="shared" si="4"/>
        <v>40239</v>
      </c>
      <c r="C106" s="265" t="s">
        <v>395</v>
      </c>
      <c r="D106" s="265" t="s">
        <v>815</v>
      </c>
      <c r="E106" s="265">
        <v>0</v>
      </c>
      <c r="F106" s="265">
        <v>0</v>
      </c>
      <c r="G106" s="265">
        <v>1</v>
      </c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57"/>
      <c r="U106" s="257"/>
    </row>
    <row r="107" spans="1:21" ht="14.25">
      <c r="A107" s="288" t="str">
        <f t="shared" si="4"/>
        <v>06150800</v>
      </c>
      <c r="B107" s="289">
        <f t="shared" si="4"/>
        <v>40239</v>
      </c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57"/>
      <c r="U107" s="257"/>
    </row>
    <row r="108" spans="1:21" ht="14.25">
      <c r="A108" s="288" t="str">
        <f t="shared" si="4"/>
        <v>06150800</v>
      </c>
      <c r="B108" s="289">
        <f t="shared" si="4"/>
        <v>40239</v>
      </c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57"/>
      <c r="U108" s="257"/>
    </row>
    <row r="109" spans="1:21" ht="14.25">
      <c r="A109" s="288" t="str">
        <f t="shared" si="4"/>
        <v>06150800</v>
      </c>
      <c r="B109" s="289">
        <f t="shared" si="4"/>
        <v>40239</v>
      </c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57"/>
      <c r="U109" s="257"/>
    </row>
    <row r="110" spans="1:21" ht="14.25">
      <c r="A110" s="288" t="str">
        <f t="shared" si="4"/>
        <v>06150800</v>
      </c>
      <c r="B110" s="289">
        <f t="shared" si="4"/>
        <v>40239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57"/>
      <c r="U110" s="257"/>
    </row>
    <row r="111" spans="1:21" ht="14.25">
      <c r="A111" s="288" t="str">
        <f t="shared" si="4"/>
        <v>06150800</v>
      </c>
      <c r="B111" s="289">
        <f t="shared" si="4"/>
        <v>40239</v>
      </c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57"/>
      <c r="U111" s="257"/>
    </row>
    <row r="112" spans="1:21" ht="14.25">
      <c r="A112" s="288" t="str">
        <f t="shared" si="4"/>
        <v>06150800</v>
      </c>
      <c r="B112" s="289">
        <f t="shared" si="4"/>
        <v>40239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57"/>
      <c r="U112" s="257"/>
    </row>
    <row r="113" spans="1:21" ht="14.25">
      <c r="A113" s="288" t="str">
        <f t="shared" si="4"/>
        <v>06150800</v>
      </c>
      <c r="B113" s="289">
        <f t="shared" si="4"/>
        <v>40239</v>
      </c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57"/>
      <c r="U113" s="257"/>
    </row>
    <row r="114" spans="1:21" ht="14.25">
      <c r="A114" s="288" t="str">
        <f t="shared" si="4"/>
        <v>06150800</v>
      </c>
      <c r="B114" s="289">
        <f t="shared" si="4"/>
        <v>40239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57"/>
      <c r="U114" s="257"/>
    </row>
    <row r="115" spans="1:21" ht="14.25">
      <c r="A115" s="288" t="str">
        <f t="shared" si="4"/>
        <v>06150800</v>
      </c>
      <c r="B115" s="289">
        <f t="shared" si="4"/>
        <v>40239</v>
      </c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57"/>
      <c r="U115" s="257"/>
    </row>
    <row r="116" spans="1:21" ht="14.25">
      <c r="A116" s="288" t="str">
        <f t="shared" si="4"/>
        <v>06150800</v>
      </c>
      <c r="B116" s="289">
        <f t="shared" si="4"/>
        <v>40239</v>
      </c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57"/>
      <c r="U116" s="257"/>
    </row>
    <row r="117" spans="1:21" ht="14.25">
      <c r="A117" s="288" t="str">
        <f t="shared" si="4"/>
        <v>06150800</v>
      </c>
      <c r="B117" s="289">
        <f t="shared" si="4"/>
        <v>40239</v>
      </c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57"/>
      <c r="U117" s="257"/>
    </row>
    <row r="118" spans="1:21" ht="14.25">
      <c r="A118" s="288" t="str">
        <f t="shared" si="4"/>
        <v>06150800</v>
      </c>
      <c r="B118" s="289">
        <f t="shared" si="4"/>
        <v>40239</v>
      </c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57"/>
      <c r="U118" s="257"/>
    </row>
    <row r="119" spans="1:21" ht="14.25">
      <c r="A119" s="288" t="str">
        <f t="shared" si="4"/>
        <v>06150800</v>
      </c>
      <c r="B119" s="289">
        <f t="shared" si="4"/>
        <v>40239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57"/>
      <c r="U119" s="257"/>
    </row>
    <row r="120" spans="1:21" ht="14.25">
      <c r="A120" s="288" t="str">
        <f t="shared" si="4"/>
        <v>06150800</v>
      </c>
      <c r="B120" s="289">
        <f t="shared" si="4"/>
        <v>40239</v>
      </c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57"/>
      <c r="U120" s="257"/>
    </row>
    <row r="121" spans="1:21" ht="14.25">
      <c r="A121" s="288" t="str">
        <f t="shared" si="4"/>
        <v>06150800</v>
      </c>
      <c r="B121" s="289">
        <f t="shared" si="4"/>
        <v>40239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57"/>
      <c r="U121" s="257"/>
    </row>
    <row r="122" spans="1:21" ht="14.25">
      <c r="A122" s="288" t="str">
        <f aca="true" t="shared" si="5" ref="A122:B153">+A$88</f>
        <v>06150800</v>
      </c>
      <c r="B122" s="289">
        <f t="shared" si="5"/>
        <v>40239</v>
      </c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57"/>
      <c r="U122" s="257"/>
    </row>
    <row r="123" spans="1:21" ht="14.25">
      <c r="A123" s="288" t="str">
        <f t="shared" si="5"/>
        <v>06150800</v>
      </c>
      <c r="B123" s="289">
        <f t="shared" si="5"/>
        <v>40239</v>
      </c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57"/>
      <c r="U123" s="257"/>
    </row>
    <row r="124" spans="1:21" ht="14.25">
      <c r="A124" s="288" t="str">
        <f t="shared" si="5"/>
        <v>06150800</v>
      </c>
      <c r="B124" s="289">
        <f t="shared" si="5"/>
        <v>40239</v>
      </c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57"/>
      <c r="U124" s="257"/>
    </row>
    <row r="125" spans="1:21" ht="14.25">
      <c r="A125" s="288" t="str">
        <f t="shared" si="5"/>
        <v>06150800</v>
      </c>
      <c r="B125" s="289">
        <f t="shared" si="5"/>
        <v>40239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57"/>
      <c r="U125" s="257"/>
    </row>
    <row r="126" spans="1:21" ht="14.25">
      <c r="A126" s="288" t="str">
        <f t="shared" si="5"/>
        <v>06150800</v>
      </c>
      <c r="B126" s="289">
        <f t="shared" si="5"/>
        <v>40239</v>
      </c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57"/>
      <c r="U126" s="257"/>
    </row>
    <row r="127" spans="1:21" ht="14.25">
      <c r="A127" s="288" t="str">
        <f t="shared" si="5"/>
        <v>06150800</v>
      </c>
      <c r="B127" s="289">
        <f t="shared" si="5"/>
        <v>40239</v>
      </c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57"/>
      <c r="U127" s="257"/>
    </row>
    <row r="128" spans="1:21" ht="14.25">
      <c r="A128" s="288" t="str">
        <f t="shared" si="5"/>
        <v>06150800</v>
      </c>
      <c r="B128" s="289">
        <f t="shared" si="5"/>
        <v>40239</v>
      </c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57"/>
      <c r="U128" s="257"/>
    </row>
    <row r="129" spans="1:21" ht="14.25">
      <c r="A129" s="288" t="str">
        <f t="shared" si="5"/>
        <v>06150800</v>
      </c>
      <c r="B129" s="289">
        <f t="shared" si="5"/>
        <v>40239</v>
      </c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57"/>
      <c r="U129" s="257"/>
    </row>
    <row r="130" spans="1:21" ht="14.25">
      <c r="A130" s="288" t="str">
        <f t="shared" si="5"/>
        <v>06150800</v>
      </c>
      <c r="B130" s="289">
        <f t="shared" si="5"/>
        <v>40239</v>
      </c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57"/>
      <c r="U130" s="257"/>
    </row>
    <row r="131" spans="1:21" ht="14.25">
      <c r="A131" s="288" t="str">
        <f t="shared" si="5"/>
        <v>06150800</v>
      </c>
      <c r="B131" s="289">
        <f t="shared" si="5"/>
        <v>40239</v>
      </c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57"/>
      <c r="U131" s="257"/>
    </row>
    <row r="132" spans="1:21" ht="14.25">
      <c r="A132" s="288" t="str">
        <f t="shared" si="5"/>
        <v>06150800</v>
      </c>
      <c r="B132" s="289">
        <f t="shared" si="5"/>
        <v>40239</v>
      </c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57"/>
      <c r="U132" s="257"/>
    </row>
    <row r="133" spans="1:21" ht="14.25">
      <c r="A133" s="288" t="str">
        <f t="shared" si="5"/>
        <v>06150800</v>
      </c>
      <c r="B133" s="289">
        <f t="shared" si="5"/>
        <v>40239</v>
      </c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57"/>
      <c r="U133" s="257"/>
    </row>
    <row r="134" spans="1:21" ht="14.25">
      <c r="A134" s="288" t="str">
        <f t="shared" si="5"/>
        <v>06150800</v>
      </c>
      <c r="B134" s="289">
        <f t="shared" si="5"/>
        <v>40239</v>
      </c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57"/>
      <c r="U134" s="257"/>
    </row>
    <row r="135" spans="1:21" ht="14.25">
      <c r="A135" s="288" t="str">
        <f t="shared" si="5"/>
        <v>06150800</v>
      </c>
      <c r="B135" s="289">
        <f t="shared" si="5"/>
        <v>40239</v>
      </c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57"/>
      <c r="U135" s="257"/>
    </row>
    <row r="136" spans="1:21" ht="14.25">
      <c r="A136" s="288" t="str">
        <f t="shared" si="5"/>
        <v>06150800</v>
      </c>
      <c r="B136" s="289">
        <f t="shared" si="5"/>
        <v>40239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57"/>
      <c r="U136" s="257"/>
    </row>
    <row r="137" spans="1:21" ht="14.25">
      <c r="A137" s="288" t="str">
        <f t="shared" si="5"/>
        <v>06150800</v>
      </c>
      <c r="B137" s="289">
        <f t="shared" si="5"/>
        <v>40239</v>
      </c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57"/>
      <c r="U137" s="257"/>
    </row>
    <row r="138" spans="1:21" ht="14.25">
      <c r="A138" s="288" t="str">
        <f t="shared" si="5"/>
        <v>06150800</v>
      </c>
      <c r="B138" s="289">
        <f t="shared" si="5"/>
        <v>40239</v>
      </c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57"/>
      <c r="U138" s="257"/>
    </row>
    <row r="139" spans="1:21" ht="14.25">
      <c r="A139" s="288" t="str">
        <f t="shared" si="5"/>
        <v>06150800</v>
      </c>
      <c r="B139" s="289">
        <f t="shared" si="5"/>
        <v>40239</v>
      </c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57"/>
      <c r="U139" s="257"/>
    </row>
    <row r="140" spans="1:21" ht="14.25">
      <c r="A140" s="288" t="str">
        <f t="shared" si="5"/>
        <v>06150800</v>
      </c>
      <c r="B140" s="289">
        <f t="shared" si="5"/>
        <v>40239</v>
      </c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57"/>
      <c r="U140" s="257"/>
    </row>
    <row r="141" spans="1:21" ht="14.25">
      <c r="A141" s="288" t="str">
        <f t="shared" si="5"/>
        <v>06150800</v>
      </c>
      <c r="B141" s="289">
        <f t="shared" si="5"/>
        <v>40239</v>
      </c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57"/>
      <c r="U141" s="257"/>
    </row>
    <row r="142" spans="1:21" ht="14.25">
      <c r="A142" s="288" t="str">
        <f t="shared" si="5"/>
        <v>06150800</v>
      </c>
      <c r="B142" s="289">
        <f t="shared" si="5"/>
        <v>40239</v>
      </c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57"/>
      <c r="U142" s="257"/>
    </row>
    <row r="143" spans="1:21" ht="14.25">
      <c r="A143" s="288" t="str">
        <f t="shared" si="5"/>
        <v>06150800</v>
      </c>
      <c r="B143" s="289">
        <f t="shared" si="5"/>
        <v>40239</v>
      </c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57"/>
      <c r="U143" s="257"/>
    </row>
    <row r="144" spans="1:21" ht="14.25">
      <c r="A144" s="288" t="str">
        <f t="shared" si="5"/>
        <v>06150800</v>
      </c>
      <c r="B144" s="289">
        <f t="shared" si="5"/>
        <v>40239</v>
      </c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57"/>
      <c r="U144" s="257"/>
    </row>
    <row r="145" spans="1:21" ht="14.25">
      <c r="A145" s="288" t="str">
        <f t="shared" si="5"/>
        <v>06150800</v>
      </c>
      <c r="B145" s="289">
        <f t="shared" si="5"/>
        <v>40239</v>
      </c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57"/>
      <c r="U145" s="257"/>
    </row>
    <row r="146" spans="1:21" ht="14.25">
      <c r="A146" s="288" t="str">
        <f t="shared" si="5"/>
        <v>06150800</v>
      </c>
      <c r="B146" s="289">
        <f t="shared" si="5"/>
        <v>40239</v>
      </c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57"/>
      <c r="U146" s="257"/>
    </row>
    <row r="147" spans="1:21" ht="14.25">
      <c r="A147" s="288" t="str">
        <f t="shared" si="5"/>
        <v>06150800</v>
      </c>
      <c r="B147" s="289">
        <f t="shared" si="5"/>
        <v>40239</v>
      </c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57"/>
      <c r="U147" s="257"/>
    </row>
    <row r="148" spans="1:21" ht="14.25">
      <c r="A148" s="288" t="str">
        <f t="shared" si="5"/>
        <v>06150800</v>
      </c>
      <c r="B148" s="289">
        <f t="shared" si="5"/>
        <v>40239</v>
      </c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57"/>
      <c r="U148" s="257"/>
    </row>
    <row r="149" spans="1:21" ht="14.25">
      <c r="A149" s="288" t="str">
        <f t="shared" si="5"/>
        <v>06150800</v>
      </c>
      <c r="B149" s="289">
        <f t="shared" si="5"/>
        <v>40239</v>
      </c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57"/>
      <c r="U149" s="257"/>
    </row>
    <row r="150" spans="1:21" ht="14.25">
      <c r="A150" s="288" t="str">
        <f t="shared" si="5"/>
        <v>06150800</v>
      </c>
      <c r="B150" s="289">
        <f t="shared" si="5"/>
        <v>40239</v>
      </c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57"/>
      <c r="U150" s="257"/>
    </row>
    <row r="151" spans="1:21" ht="14.25">
      <c r="A151" s="288" t="str">
        <f t="shared" si="5"/>
        <v>06150800</v>
      </c>
      <c r="B151" s="289">
        <f t="shared" si="5"/>
        <v>40239</v>
      </c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57"/>
      <c r="U151" s="257"/>
    </row>
    <row r="152" spans="1:21" ht="14.25">
      <c r="A152" s="288" t="str">
        <f t="shared" si="5"/>
        <v>06150800</v>
      </c>
      <c r="B152" s="289">
        <f t="shared" si="5"/>
        <v>40239</v>
      </c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57"/>
      <c r="U152" s="257"/>
    </row>
    <row r="153" spans="1:21" ht="14.25">
      <c r="A153" s="288" t="str">
        <f t="shared" si="5"/>
        <v>06150800</v>
      </c>
      <c r="B153" s="289">
        <f t="shared" si="5"/>
        <v>40239</v>
      </c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57"/>
      <c r="U153" s="257"/>
    </row>
    <row r="154" spans="1:21" ht="14.25">
      <c r="A154" s="288" t="str">
        <f aca="true" t="shared" si="6" ref="A154:B185">+A$88</f>
        <v>06150800</v>
      </c>
      <c r="B154" s="289">
        <f t="shared" si="6"/>
        <v>40239</v>
      </c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57"/>
      <c r="U154" s="257"/>
    </row>
    <row r="155" spans="1:21" ht="14.25">
      <c r="A155" s="288" t="str">
        <f t="shared" si="6"/>
        <v>06150800</v>
      </c>
      <c r="B155" s="289">
        <f t="shared" si="6"/>
        <v>40239</v>
      </c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57"/>
      <c r="U155" s="257"/>
    </row>
    <row r="156" spans="1:21" ht="14.25">
      <c r="A156" s="288" t="str">
        <f t="shared" si="6"/>
        <v>06150800</v>
      </c>
      <c r="B156" s="289">
        <f t="shared" si="6"/>
        <v>40239</v>
      </c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57"/>
      <c r="U156" s="257"/>
    </row>
    <row r="157" spans="1:21" ht="14.25">
      <c r="A157" s="288" t="str">
        <f t="shared" si="6"/>
        <v>06150800</v>
      </c>
      <c r="B157" s="289">
        <f t="shared" si="6"/>
        <v>40239</v>
      </c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57"/>
      <c r="U157" s="257"/>
    </row>
    <row r="158" spans="1:21" ht="14.25">
      <c r="A158" s="288" t="str">
        <f t="shared" si="6"/>
        <v>06150800</v>
      </c>
      <c r="B158" s="289">
        <f t="shared" si="6"/>
        <v>40239</v>
      </c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57"/>
      <c r="U158" s="257"/>
    </row>
    <row r="159" spans="1:21" ht="14.25">
      <c r="A159" s="288" t="str">
        <f t="shared" si="6"/>
        <v>06150800</v>
      </c>
      <c r="B159" s="289">
        <f t="shared" si="6"/>
        <v>40239</v>
      </c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57"/>
      <c r="U159" s="257"/>
    </row>
    <row r="160" spans="1:21" ht="14.25">
      <c r="A160" s="288" t="str">
        <f t="shared" si="6"/>
        <v>06150800</v>
      </c>
      <c r="B160" s="289">
        <f t="shared" si="6"/>
        <v>40239</v>
      </c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57"/>
      <c r="U160" s="257"/>
    </row>
    <row r="161" spans="1:21" ht="14.25">
      <c r="A161" s="288" t="str">
        <f t="shared" si="6"/>
        <v>06150800</v>
      </c>
      <c r="B161" s="289">
        <f t="shared" si="6"/>
        <v>40239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57"/>
      <c r="U161" s="257"/>
    </row>
    <row r="162" spans="1:21" ht="14.25">
      <c r="A162" s="288" t="str">
        <f t="shared" si="6"/>
        <v>06150800</v>
      </c>
      <c r="B162" s="289">
        <f t="shared" si="6"/>
        <v>40239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57"/>
      <c r="U162" s="257"/>
    </row>
    <row r="163" spans="1:21" ht="14.25">
      <c r="A163" s="288" t="str">
        <f t="shared" si="6"/>
        <v>06150800</v>
      </c>
      <c r="B163" s="289">
        <f t="shared" si="6"/>
        <v>40239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57"/>
      <c r="U163" s="257"/>
    </row>
    <row r="164" spans="1:21" ht="14.25">
      <c r="A164" s="288" t="str">
        <f t="shared" si="6"/>
        <v>06150800</v>
      </c>
      <c r="B164" s="289">
        <f t="shared" si="6"/>
        <v>40239</v>
      </c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57"/>
      <c r="U164" s="257"/>
    </row>
    <row r="165" spans="1:21" ht="14.25">
      <c r="A165" s="288" t="str">
        <f t="shared" si="6"/>
        <v>06150800</v>
      </c>
      <c r="B165" s="289">
        <f t="shared" si="6"/>
        <v>40239</v>
      </c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57"/>
      <c r="U165" s="257"/>
    </row>
    <row r="166" spans="1:21" ht="14.25">
      <c r="A166" s="288" t="str">
        <f t="shared" si="6"/>
        <v>06150800</v>
      </c>
      <c r="B166" s="289">
        <f t="shared" si="6"/>
        <v>40239</v>
      </c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57"/>
      <c r="U166" s="257"/>
    </row>
    <row r="167" spans="1:21" ht="14.25">
      <c r="A167" s="288" t="str">
        <f t="shared" si="6"/>
        <v>06150800</v>
      </c>
      <c r="B167" s="289">
        <f t="shared" si="6"/>
        <v>40239</v>
      </c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57"/>
      <c r="U167" s="257"/>
    </row>
    <row r="168" spans="1:21" ht="14.25">
      <c r="A168" s="288" t="str">
        <f t="shared" si="6"/>
        <v>06150800</v>
      </c>
      <c r="B168" s="289">
        <f t="shared" si="6"/>
        <v>40239</v>
      </c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57"/>
      <c r="U168" s="257"/>
    </row>
    <row r="169" spans="1:21" ht="14.25">
      <c r="A169" s="288" t="str">
        <f t="shared" si="6"/>
        <v>06150800</v>
      </c>
      <c r="B169" s="289">
        <f t="shared" si="6"/>
        <v>40239</v>
      </c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57"/>
      <c r="U169" s="257"/>
    </row>
    <row r="170" spans="1:21" ht="14.25">
      <c r="A170" s="288" t="str">
        <f t="shared" si="6"/>
        <v>06150800</v>
      </c>
      <c r="B170" s="289">
        <f t="shared" si="6"/>
        <v>40239</v>
      </c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57"/>
      <c r="U170" s="257"/>
    </row>
    <row r="171" spans="1:21" ht="14.25">
      <c r="A171" s="288" t="str">
        <f t="shared" si="6"/>
        <v>06150800</v>
      </c>
      <c r="B171" s="289">
        <f t="shared" si="6"/>
        <v>40239</v>
      </c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57"/>
      <c r="U171" s="257"/>
    </row>
    <row r="172" spans="1:21" ht="14.25">
      <c r="A172" s="288" t="str">
        <f t="shared" si="6"/>
        <v>06150800</v>
      </c>
      <c r="B172" s="289">
        <f t="shared" si="6"/>
        <v>40239</v>
      </c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57"/>
      <c r="U172" s="257"/>
    </row>
    <row r="173" spans="1:21" ht="14.25">
      <c r="A173" s="288" t="str">
        <f t="shared" si="6"/>
        <v>06150800</v>
      </c>
      <c r="B173" s="289">
        <f t="shared" si="6"/>
        <v>40239</v>
      </c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57"/>
      <c r="U173" s="257"/>
    </row>
    <row r="174" spans="1:21" ht="14.25">
      <c r="A174" s="288" t="str">
        <f t="shared" si="6"/>
        <v>06150800</v>
      </c>
      <c r="B174" s="289">
        <f t="shared" si="6"/>
        <v>40239</v>
      </c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57"/>
      <c r="U174" s="257"/>
    </row>
    <row r="175" spans="1:21" ht="14.25">
      <c r="A175" s="288" t="str">
        <f t="shared" si="6"/>
        <v>06150800</v>
      </c>
      <c r="B175" s="289">
        <f t="shared" si="6"/>
        <v>40239</v>
      </c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57"/>
      <c r="U175" s="257"/>
    </row>
    <row r="176" spans="1:21" ht="14.25">
      <c r="A176" s="288" t="str">
        <f t="shared" si="6"/>
        <v>06150800</v>
      </c>
      <c r="B176" s="289">
        <f t="shared" si="6"/>
        <v>40239</v>
      </c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57"/>
      <c r="U176" s="257"/>
    </row>
    <row r="177" spans="1:21" ht="14.25">
      <c r="A177" s="288" t="str">
        <f t="shared" si="6"/>
        <v>06150800</v>
      </c>
      <c r="B177" s="289">
        <f t="shared" si="6"/>
        <v>40239</v>
      </c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57"/>
      <c r="U177" s="257"/>
    </row>
    <row r="178" spans="1:21" ht="14.25">
      <c r="A178" s="288" t="str">
        <f t="shared" si="6"/>
        <v>06150800</v>
      </c>
      <c r="B178" s="289">
        <f t="shared" si="6"/>
        <v>40239</v>
      </c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57"/>
      <c r="U178" s="257"/>
    </row>
    <row r="179" spans="1:21" ht="14.25">
      <c r="A179" s="288" t="str">
        <f t="shared" si="6"/>
        <v>06150800</v>
      </c>
      <c r="B179" s="289">
        <f t="shared" si="6"/>
        <v>40239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57"/>
      <c r="U179" s="257"/>
    </row>
    <row r="180" spans="1:21" ht="14.25">
      <c r="A180" s="288" t="str">
        <f t="shared" si="6"/>
        <v>06150800</v>
      </c>
      <c r="B180" s="289">
        <f t="shared" si="6"/>
        <v>40239</v>
      </c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57"/>
      <c r="U180" s="257"/>
    </row>
    <row r="181" spans="1:21" ht="14.25">
      <c r="A181" s="288" t="str">
        <f t="shared" si="6"/>
        <v>06150800</v>
      </c>
      <c r="B181" s="289">
        <f t="shared" si="6"/>
        <v>40239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57"/>
      <c r="U181" s="257"/>
    </row>
    <row r="182" spans="1:21" ht="14.25">
      <c r="A182" s="288" t="str">
        <f t="shared" si="6"/>
        <v>06150800</v>
      </c>
      <c r="B182" s="289">
        <f t="shared" si="6"/>
        <v>40239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57"/>
      <c r="U182" s="257"/>
    </row>
    <row r="183" spans="1:21" ht="14.25">
      <c r="A183" s="288" t="str">
        <f t="shared" si="6"/>
        <v>06150800</v>
      </c>
      <c r="B183" s="289">
        <f t="shared" si="6"/>
        <v>40239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57"/>
      <c r="U183" s="257"/>
    </row>
    <row r="184" spans="1:21" ht="14.25">
      <c r="A184" s="288" t="str">
        <f t="shared" si="6"/>
        <v>06150800</v>
      </c>
      <c r="B184" s="289">
        <f t="shared" si="6"/>
        <v>40239</v>
      </c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57"/>
      <c r="U184" s="257"/>
    </row>
    <row r="185" spans="1:21" ht="14.25">
      <c r="A185" s="288" t="str">
        <f t="shared" si="6"/>
        <v>06150800</v>
      </c>
      <c r="B185" s="289">
        <f t="shared" si="6"/>
        <v>40239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57"/>
      <c r="U185" s="257"/>
    </row>
    <row r="186" spans="1:21" ht="14.25">
      <c r="A186" s="288" t="str">
        <f aca="true" t="shared" si="7" ref="A186:B217">+A$88</f>
        <v>06150800</v>
      </c>
      <c r="B186" s="289">
        <f t="shared" si="7"/>
        <v>40239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57"/>
      <c r="U186" s="257"/>
    </row>
    <row r="187" spans="1:21" ht="14.25">
      <c r="A187" s="288" t="str">
        <f t="shared" si="7"/>
        <v>06150800</v>
      </c>
      <c r="B187" s="289">
        <f t="shared" si="7"/>
        <v>40239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57"/>
      <c r="U187" s="257"/>
    </row>
    <row r="188" spans="1:21" ht="14.25">
      <c r="A188" s="288" t="str">
        <f t="shared" si="7"/>
        <v>06150800</v>
      </c>
      <c r="B188" s="289">
        <f t="shared" si="7"/>
        <v>40239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57"/>
      <c r="U188" s="257"/>
    </row>
    <row r="189" spans="1:21" ht="14.25">
      <c r="A189" s="288" t="str">
        <f t="shared" si="7"/>
        <v>06150800</v>
      </c>
      <c r="B189" s="289">
        <f t="shared" si="7"/>
        <v>40239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57"/>
      <c r="U189" s="257"/>
    </row>
    <row r="190" spans="1:21" ht="14.25">
      <c r="A190" s="288" t="str">
        <f t="shared" si="7"/>
        <v>06150800</v>
      </c>
      <c r="B190" s="289">
        <f t="shared" si="7"/>
        <v>40239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57"/>
      <c r="U190" s="257"/>
    </row>
    <row r="191" spans="1:21" ht="14.25">
      <c r="A191" s="288" t="str">
        <f t="shared" si="7"/>
        <v>06150800</v>
      </c>
      <c r="B191" s="289">
        <f t="shared" si="7"/>
        <v>40239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57"/>
      <c r="U191" s="257"/>
    </row>
    <row r="192" spans="1:21" ht="14.25">
      <c r="A192" s="288" t="str">
        <f t="shared" si="7"/>
        <v>06150800</v>
      </c>
      <c r="B192" s="289">
        <f t="shared" si="7"/>
        <v>40239</v>
      </c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57"/>
      <c r="U192" s="257"/>
    </row>
    <row r="193" spans="1:21" ht="14.25">
      <c r="A193" s="288" t="str">
        <f t="shared" si="7"/>
        <v>06150800</v>
      </c>
      <c r="B193" s="289">
        <f t="shared" si="7"/>
        <v>40239</v>
      </c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57"/>
      <c r="U193" s="257"/>
    </row>
    <row r="194" spans="1:21" ht="14.25">
      <c r="A194" s="288" t="str">
        <f t="shared" si="7"/>
        <v>06150800</v>
      </c>
      <c r="B194" s="289">
        <f t="shared" si="7"/>
        <v>40239</v>
      </c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57"/>
      <c r="U194" s="257"/>
    </row>
    <row r="195" spans="1:21" ht="14.25">
      <c r="A195" s="288" t="str">
        <f t="shared" si="7"/>
        <v>06150800</v>
      </c>
      <c r="B195" s="289">
        <f t="shared" si="7"/>
        <v>40239</v>
      </c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57"/>
      <c r="U195" s="257"/>
    </row>
    <row r="196" spans="1:21" ht="14.25">
      <c r="A196" s="288" t="str">
        <f t="shared" si="7"/>
        <v>06150800</v>
      </c>
      <c r="B196" s="289">
        <f t="shared" si="7"/>
        <v>40239</v>
      </c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57"/>
      <c r="U196" s="257"/>
    </row>
    <row r="197" spans="1:21" ht="14.25">
      <c r="A197" s="288" t="str">
        <f t="shared" si="7"/>
        <v>06150800</v>
      </c>
      <c r="B197" s="289">
        <f t="shared" si="7"/>
        <v>40239</v>
      </c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57"/>
      <c r="U197" s="257"/>
    </row>
    <row r="198" spans="1:21" ht="14.25">
      <c r="A198" s="288" t="str">
        <f t="shared" si="7"/>
        <v>06150800</v>
      </c>
      <c r="B198" s="289">
        <f t="shared" si="7"/>
        <v>40239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57"/>
      <c r="U198" s="257"/>
    </row>
    <row r="199" spans="1:21" ht="14.25">
      <c r="A199" s="288" t="str">
        <f t="shared" si="7"/>
        <v>06150800</v>
      </c>
      <c r="B199" s="289">
        <f t="shared" si="7"/>
        <v>40239</v>
      </c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57"/>
      <c r="U199" s="257"/>
    </row>
    <row r="200" spans="1:21" ht="14.25">
      <c r="A200" s="288" t="str">
        <f t="shared" si="7"/>
        <v>06150800</v>
      </c>
      <c r="B200" s="289">
        <f t="shared" si="7"/>
        <v>40239</v>
      </c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57"/>
      <c r="U200" s="257"/>
    </row>
    <row r="201" spans="1:21" ht="14.25">
      <c r="A201" s="288" t="str">
        <f t="shared" si="7"/>
        <v>06150800</v>
      </c>
      <c r="B201" s="289">
        <f t="shared" si="7"/>
        <v>40239</v>
      </c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57"/>
      <c r="U201" s="257"/>
    </row>
    <row r="202" spans="1:21" ht="14.25">
      <c r="A202" s="288" t="str">
        <f t="shared" si="7"/>
        <v>06150800</v>
      </c>
      <c r="B202" s="289">
        <f t="shared" si="7"/>
        <v>40239</v>
      </c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57"/>
      <c r="U202" s="257"/>
    </row>
    <row r="203" spans="1:21" ht="14.25">
      <c r="A203" s="288" t="str">
        <f t="shared" si="7"/>
        <v>06150800</v>
      </c>
      <c r="B203" s="289">
        <f t="shared" si="7"/>
        <v>40239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57"/>
      <c r="U203" s="257"/>
    </row>
    <row r="204" spans="1:21" ht="14.25">
      <c r="A204" s="288" t="str">
        <f t="shared" si="7"/>
        <v>06150800</v>
      </c>
      <c r="B204" s="289">
        <f t="shared" si="7"/>
        <v>40239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57"/>
      <c r="U204" s="257"/>
    </row>
    <row r="205" spans="1:21" ht="14.25">
      <c r="A205" s="288" t="str">
        <f t="shared" si="7"/>
        <v>06150800</v>
      </c>
      <c r="B205" s="289">
        <f t="shared" si="7"/>
        <v>40239</v>
      </c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57"/>
      <c r="U205" s="257"/>
    </row>
    <row r="206" spans="1:21" ht="14.25">
      <c r="A206" s="288" t="str">
        <f t="shared" si="7"/>
        <v>06150800</v>
      </c>
      <c r="B206" s="289">
        <f t="shared" si="7"/>
        <v>40239</v>
      </c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57"/>
      <c r="U206" s="257"/>
    </row>
    <row r="207" spans="1:21" ht="14.25">
      <c r="A207" s="288" t="str">
        <f t="shared" si="7"/>
        <v>06150800</v>
      </c>
      <c r="B207" s="289">
        <f t="shared" si="7"/>
        <v>40239</v>
      </c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57"/>
      <c r="U207" s="257"/>
    </row>
    <row r="208" spans="1:21" ht="14.25">
      <c r="A208" s="288" t="str">
        <f t="shared" si="7"/>
        <v>06150800</v>
      </c>
      <c r="B208" s="289">
        <f t="shared" si="7"/>
        <v>40239</v>
      </c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57"/>
      <c r="U208" s="257"/>
    </row>
    <row r="209" spans="1:21" ht="14.25">
      <c r="A209" s="288" t="str">
        <f t="shared" si="7"/>
        <v>06150800</v>
      </c>
      <c r="B209" s="289">
        <f t="shared" si="7"/>
        <v>40239</v>
      </c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57"/>
      <c r="U209" s="257"/>
    </row>
    <row r="210" spans="1:21" ht="14.25">
      <c r="A210" s="288" t="str">
        <f t="shared" si="7"/>
        <v>06150800</v>
      </c>
      <c r="B210" s="289">
        <f t="shared" si="7"/>
        <v>40239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57"/>
      <c r="U210" s="257"/>
    </row>
    <row r="211" spans="1:21" ht="14.25">
      <c r="A211" s="288" t="str">
        <f t="shared" si="7"/>
        <v>06150800</v>
      </c>
      <c r="B211" s="289">
        <f t="shared" si="7"/>
        <v>40239</v>
      </c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57"/>
      <c r="U211" s="257"/>
    </row>
    <row r="212" spans="1:21" ht="14.25">
      <c r="A212" s="288" t="str">
        <f t="shared" si="7"/>
        <v>06150800</v>
      </c>
      <c r="B212" s="289">
        <f t="shared" si="7"/>
        <v>40239</v>
      </c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57"/>
      <c r="U212" s="257"/>
    </row>
    <row r="213" spans="1:21" ht="14.25">
      <c r="A213" s="288" t="str">
        <f t="shared" si="7"/>
        <v>06150800</v>
      </c>
      <c r="B213" s="289">
        <f t="shared" si="7"/>
        <v>40239</v>
      </c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57"/>
      <c r="U213" s="257"/>
    </row>
    <row r="214" spans="1:21" ht="14.25">
      <c r="A214" s="288" t="str">
        <f t="shared" si="7"/>
        <v>06150800</v>
      </c>
      <c r="B214" s="289">
        <f t="shared" si="7"/>
        <v>40239</v>
      </c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57"/>
      <c r="U214" s="257"/>
    </row>
    <row r="215" spans="1:21" ht="14.25">
      <c r="A215" s="288" t="str">
        <f t="shared" si="7"/>
        <v>06150800</v>
      </c>
      <c r="B215" s="289">
        <f t="shared" si="7"/>
        <v>40239</v>
      </c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57"/>
      <c r="U215" s="257"/>
    </row>
    <row r="216" spans="1:21" ht="14.25">
      <c r="A216" s="288" t="str">
        <f t="shared" si="7"/>
        <v>06150800</v>
      </c>
      <c r="B216" s="289">
        <f t="shared" si="7"/>
        <v>40239</v>
      </c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57"/>
      <c r="U216" s="257"/>
    </row>
    <row r="217" spans="1:21" ht="14.25">
      <c r="A217" s="288" t="str">
        <f t="shared" si="7"/>
        <v>06150800</v>
      </c>
      <c r="B217" s="289">
        <f t="shared" si="7"/>
        <v>40239</v>
      </c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57"/>
      <c r="U217" s="257"/>
    </row>
    <row r="218" spans="1:21" ht="14.25">
      <c r="A218" s="288" t="str">
        <f aca="true" t="shared" si="8" ref="A218:B243">+A$88</f>
        <v>06150800</v>
      </c>
      <c r="B218" s="289">
        <f t="shared" si="8"/>
        <v>40239</v>
      </c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57"/>
      <c r="U218" s="257"/>
    </row>
    <row r="219" spans="1:21" ht="14.25">
      <c r="A219" s="288" t="str">
        <f t="shared" si="8"/>
        <v>06150800</v>
      </c>
      <c r="B219" s="289">
        <f t="shared" si="8"/>
        <v>40239</v>
      </c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57"/>
      <c r="U219" s="257"/>
    </row>
    <row r="220" spans="1:21" ht="14.25">
      <c r="A220" s="288" t="str">
        <f t="shared" si="8"/>
        <v>06150800</v>
      </c>
      <c r="B220" s="289">
        <f t="shared" si="8"/>
        <v>40239</v>
      </c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57"/>
      <c r="U220" s="257"/>
    </row>
    <row r="221" spans="1:21" ht="14.25">
      <c r="A221" s="288" t="str">
        <f t="shared" si="8"/>
        <v>06150800</v>
      </c>
      <c r="B221" s="289">
        <f t="shared" si="8"/>
        <v>40239</v>
      </c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57"/>
      <c r="U221" s="257"/>
    </row>
    <row r="222" spans="1:21" ht="14.25">
      <c r="A222" s="288" t="str">
        <f t="shared" si="8"/>
        <v>06150800</v>
      </c>
      <c r="B222" s="289">
        <f t="shared" si="8"/>
        <v>40239</v>
      </c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57"/>
      <c r="U222" s="257"/>
    </row>
    <row r="223" spans="1:21" ht="14.25">
      <c r="A223" s="288" t="str">
        <f t="shared" si="8"/>
        <v>06150800</v>
      </c>
      <c r="B223" s="289">
        <f t="shared" si="8"/>
        <v>40239</v>
      </c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57"/>
      <c r="U223" s="257"/>
    </row>
    <row r="224" spans="1:21" ht="14.25">
      <c r="A224" s="288" t="str">
        <f t="shared" si="8"/>
        <v>06150800</v>
      </c>
      <c r="B224" s="289">
        <f t="shared" si="8"/>
        <v>40239</v>
      </c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57"/>
      <c r="U224" s="257"/>
    </row>
    <row r="225" spans="1:21" ht="14.25">
      <c r="A225" s="288" t="str">
        <f t="shared" si="8"/>
        <v>06150800</v>
      </c>
      <c r="B225" s="289">
        <f t="shared" si="8"/>
        <v>40239</v>
      </c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57"/>
      <c r="U225" s="257"/>
    </row>
    <row r="226" spans="1:21" ht="14.25">
      <c r="A226" s="288" t="str">
        <f t="shared" si="8"/>
        <v>06150800</v>
      </c>
      <c r="B226" s="289">
        <f t="shared" si="8"/>
        <v>40239</v>
      </c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57"/>
      <c r="U226" s="257"/>
    </row>
    <row r="227" spans="1:21" ht="14.25">
      <c r="A227" s="288" t="str">
        <f t="shared" si="8"/>
        <v>06150800</v>
      </c>
      <c r="B227" s="289">
        <f t="shared" si="8"/>
        <v>40239</v>
      </c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57"/>
      <c r="U227" s="257"/>
    </row>
    <row r="228" spans="1:21" ht="14.25">
      <c r="A228" s="288" t="str">
        <f t="shared" si="8"/>
        <v>06150800</v>
      </c>
      <c r="B228" s="289">
        <f t="shared" si="8"/>
        <v>40239</v>
      </c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57"/>
      <c r="U228" s="257"/>
    </row>
    <row r="229" spans="1:21" ht="14.25">
      <c r="A229" s="288" t="str">
        <f t="shared" si="8"/>
        <v>06150800</v>
      </c>
      <c r="B229" s="289">
        <f t="shared" si="8"/>
        <v>40239</v>
      </c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57"/>
      <c r="U229" s="257"/>
    </row>
    <row r="230" spans="1:21" ht="14.25">
      <c r="A230" s="288" t="str">
        <f t="shared" si="8"/>
        <v>06150800</v>
      </c>
      <c r="B230" s="289">
        <f t="shared" si="8"/>
        <v>40239</v>
      </c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57"/>
      <c r="U230" s="257"/>
    </row>
    <row r="231" spans="1:21" ht="14.25">
      <c r="A231" s="288" t="str">
        <f t="shared" si="8"/>
        <v>06150800</v>
      </c>
      <c r="B231" s="289">
        <f t="shared" si="8"/>
        <v>40239</v>
      </c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57"/>
      <c r="U231" s="257"/>
    </row>
    <row r="232" spans="1:21" ht="14.25">
      <c r="A232" s="288" t="str">
        <f t="shared" si="8"/>
        <v>06150800</v>
      </c>
      <c r="B232" s="289">
        <f t="shared" si="8"/>
        <v>40239</v>
      </c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57"/>
      <c r="U232" s="257"/>
    </row>
    <row r="233" spans="1:21" ht="14.25">
      <c r="A233" s="288" t="str">
        <f t="shared" si="8"/>
        <v>06150800</v>
      </c>
      <c r="B233" s="289">
        <f t="shared" si="8"/>
        <v>40239</v>
      </c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57"/>
      <c r="U233" s="257"/>
    </row>
    <row r="234" spans="1:21" ht="14.25">
      <c r="A234" s="288" t="str">
        <f t="shared" si="8"/>
        <v>06150800</v>
      </c>
      <c r="B234" s="289">
        <f t="shared" si="8"/>
        <v>40239</v>
      </c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57"/>
      <c r="U234" s="257"/>
    </row>
    <row r="235" spans="1:21" ht="14.25">
      <c r="A235" s="288" t="str">
        <f t="shared" si="8"/>
        <v>06150800</v>
      </c>
      <c r="B235" s="289">
        <f t="shared" si="8"/>
        <v>40239</v>
      </c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57"/>
      <c r="U235" s="257"/>
    </row>
    <row r="236" spans="1:21" ht="14.25">
      <c r="A236" s="288" t="str">
        <f t="shared" si="8"/>
        <v>06150800</v>
      </c>
      <c r="B236" s="289">
        <f t="shared" si="8"/>
        <v>40239</v>
      </c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57"/>
      <c r="U236" s="257"/>
    </row>
    <row r="237" spans="1:21" ht="14.25">
      <c r="A237" s="288" t="str">
        <f t="shared" si="8"/>
        <v>06150800</v>
      </c>
      <c r="B237" s="289">
        <f t="shared" si="8"/>
        <v>40239</v>
      </c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57"/>
      <c r="U237" s="257"/>
    </row>
    <row r="238" spans="1:21" ht="14.25">
      <c r="A238" s="288" t="str">
        <f t="shared" si="8"/>
        <v>06150800</v>
      </c>
      <c r="B238" s="289">
        <f t="shared" si="8"/>
        <v>40239</v>
      </c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57"/>
      <c r="U238" s="257"/>
    </row>
    <row r="239" spans="1:21" ht="14.25">
      <c r="A239" s="288" t="str">
        <f t="shared" si="8"/>
        <v>06150800</v>
      </c>
      <c r="B239" s="289">
        <f t="shared" si="8"/>
        <v>40239</v>
      </c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57"/>
      <c r="U239" s="257"/>
    </row>
    <row r="240" spans="1:21" ht="14.25">
      <c r="A240" s="288" t="str">
        <f t="shared" si="8"/>
        <v>06150800</v>
      </c>
      <c r="B240" s="289">
        <f t="shared" si="8"/>
        <v>40239</v>
      </c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57"/>
      <c r="U240" s="257"/>
    </row>
    <row r="241" spans="1:21" ht="14.25">
      <c r="A241" s="288" t="str">
        <f t="shared" si="8"/>
        <v>06150800</v>
      </c>
      <c r="B241" s="289">
        <f t="shared" si="8"/>
        <v>40239</v>
      </c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57"/>
      <c r="U241" s="257"/>
    </row>
    <row r="242" spans="1:21" ht="14.25">
      <c r="A242" s="288" t="str">
        <f t="shared" si="8"/>
        <v>06150800</v>
      </c>
      <c r="B242" s="289">
        <f t="shared" si="8"/>
        <v>40239</v>
      </c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57"/>
      <c r="U242" s="257"/>
    </row>
    <row r="243" spans="1:21" ht="14.25">
      <c r="A243" s="288" t="str">
        <f t="shared" si="8"/>
        <v>06150800</v>
      </c>
      <c r="B243" s="289">
        <f t="shared" si="8"/>
        <v>40239</v>
      </c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57"/>
      <c r="U243" s="257"/>
    </row>
    <row r="244" spans="3:21" ht="12.75">
      <c r="C244" s="298"/>
      <c r="D244" s="298"/>
      <c r="E244" s="298"/>
      <c r="F244" s="299"/>
      <c r="G244" s="299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57"/>
      <c r="U244" s="257"/>
    </row>
    <row r="245" spans="3:21" ht="12.75">
      <c r="C245" s="298"/>
      <c r="D245" s="298"/>
      <c r="E245" s="298"/>
      <c r="F245" s="299"/>
      <c r="G245" s="299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57"/>
      <c r="U245" s="257"/>
    </row>
    <row r="246" spans="3:21" ht="12.75">
      <c r="C246" s="298"/>
      <c r="D246" s="298"/>
      <c r="E246" s="298"/>
      <c r="F246" s="299"/>
      <c r="G246" s="299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57"/>
      <c r="U246" s="257"/>
    </row>
    <row r="247" spans="3:21" ht="12.75">
      <c r="C247" s="298"/>
      <c r="D247" s="298"/>
      <c r="E247" s="298"/>
      <c r="F247" s="299"/>
      <c r="G247" s="299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57"/>
      <c r="U247" s="257"/>
    </row>
    <row r="248" spans="3:21" ht="12.75">
      <c r="C248" s="298"/>
      <c r="D248" s="298"/>
      <c r="E248" s="298"/>
      <c r="F248" s="299"/>
      <c r="G248" s="299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57"/>
      <c r="U248" s="257"/>
    </row>
    <row r="249" spans="3:21" ht="12.75">
      <c r="C249" s="298"/>
      <c r="D249" s="298"/>
      <c r="E249" s="298"/>
      <c r="F249" s="299"/>
      <c r="G249" s="299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57"/>
      <c r="U249" s="257"/>
    </row>
    <row r="250" spans="3:21" ht="12.75">
      <c r="C250" s="298"/>
      <c r="D250" s="298"/>
      <c r="E250" s="298"/>
      <c r="F250" s="299"/>
      <c r="G250" s="299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57"/>
      <c r="U250" s="257"/>
    </row>
    <row r="251" spans="3:21" ht="12.75">
      <c r="C251" s="298"/>
      <c r="D251" s="298"/>
      <c r="E251" s="298"/>
      <c r="F251" s="299"/>
      <c r="G251" s="299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57"/>
      <c r="U251" s="257"/>
    </row>
    <row r="252" spans="3:21" ht="12.75">
      <c r="C252" s="298"/>
      <c r="D252" s="298"/>
      <c r="E252" s="298"/>
      <c r="F252" s="299"/>
      <c r="G252" s="299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57"/>
      <c r="U252" s="257"/>
    </row>
    <row r="253" spans="3:21" ht="12.75">
      <c r="C253" s="298"/>
      <c r="D253" s="298"/>
      <c r="E253" s="298"/>
      <c r="F253" s="299"/>
      <c r="G253" s="299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57"/>
      <c r="U253" s="257"/>
    </row>
    <row r="254" spans="3:21" ht="12.75">
      <c r="C254" s="298"/>
      <c r="D254" s="298"/>
      <c r="E254" s="298"/>
      <c r="F254" s="299"/>
      <c r="G254" s="299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57"/>
      <c r="U254" s="257"/>
    </row>
    <row r="255" spans="3:21" ht="12.75">
      <c r="C255" s="298"/>
      <c r="D255" s="298"/>
      <c r="E255" s="298"/>
      <c r="F255" s="299"/>
      <c r="G255" s="299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57"/>
      <c r="U255" s="257"/>
    </row>
    <row r="256" spans="3:21" ht="12.75">
      <c r="C256" s="298"/>
      <c r="D256" s="298"/>
      <c r="E256" s="298"/>
      <c r="F256" s="299"/>
      <c r="G256" s="299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57"/>
      <c r="U256" s="257"/>
    </row>
    <row r="257" spans="3:21" ht="12.75">
      <c r="C257" s="298"/>
      <c r="D257" s="298"/>
      <c r="E257" s="298"/>
      <c r="F257" s="299"/>
      <c r="G257" s="299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57"/>
      <c r="U257" s="257"/>
    </row>
    <row r="258" spans="3:21" ht="12.75">
      <c r="C258" s="298"/>
      <c r="D258" s="298"/>
      <c r="E258" s="298"/>
      <c r="F258" s="299"/>
      <c r="G258" s="299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57"/>
      <c r="U258" s="257"/>
    </row>
    <row r="259" spans="3:21" ht="12.75">
      <c r="C259" s="298"/>
      <c r="D259" s="298"/>
      <c r="E259" s="298"/>
      <c r="F259" s="299"/>
      <c r="G259" s="299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57"/>
      <c r="U259" s="257"/>
    </row>
    <row r="260" spans="3:21" ht="12.75">
      <c r="C260" s="298"/>
      <c r="D260" s="298"/>
      <c r="E260" s="298"/>
      <c r="F260" s="299"/>
      <c r="G260" s="299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57"/>
      <c r="U260" s="257"/>
    </row>
    <row r="261" spans="3:21" ht="12.75">
      <c r="C261" s="298"/>
      <c r="D261" s="298"/>
      <c r="E261" s="298"/>
      <c r="F261" s="299"/>
      <c r="G261" s="299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57"/>
      <c r="U261" s="257"/>
    </row>
    <row r="262" spans="3:21" ht="12.75">
      <c r="C262" s="298"/>
      <c r="D262" s="298"/>
      <c r="E262" s="298"/>
      <c r="F262" s="299"/>
      <c r="G262" s="299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57"/>
      <c r="U262" s="257"/>
    </row>
    <row r="263" spans="3:21" ht="12.75">
      <c r="C263" s="298"/>
      <c r="D263" s="298"/>
      <c r="E263" s="298"/>
      <c r="F263" s="299"/>
      <c r="G263" s="299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57"/>
      <c r="U263" s="257"/>
    </row>
    <row r="264" spans="3:21" ht="12.75">
      <c r="C264" s="298"/>
      <c r="D264" s="298"/>
      <c r="E264" s="298"/>
      <c r="F264" s="299"/>
      <c r="G264" s="299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57"/>
      <c r="U264" s="257"/>
    </row>
    <row r="265" spans="3:21" ht="12.75">
      <c r="C265" s="298"/>
      <c r="D265" s="298"/>
      <c r="E265" s="298"/>
      <c r="F265" s="299"/>
      <c r="G265" s="299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57"/>
      <c r="U265" s="257"/>
    </row>
    <row r="266" spans="3:21" ht="12.75">
      <c r="C266" s="298"/>
      <c r="D266" s="298"/>
      <c r="E266" s="298"/>
      <c r="F266" s="299"/>
      <c r="G266" s="299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57"/>
      <c r="U266" s="257"/>
    </row>
    <row r="267" spans="3:21" ht="12.75">
      <c r="C267" s="298"/>
      <c r="D267" s="298"/>
      <c r="E267" s="298"/>
      <c r="F267" s="299"/>
      <c r="G267" s="299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57"/>
      <c r="U267" s="257"/>
    </row>
    <row r="268" spans="3:21" ht="12.75">
      <c r="C268" s="298"/>
      <c r="D268" s="298"/>
      <c r="E268" s="298"/>
      <c r="F268" s="299"/>
      <c r="G268" s="299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57"/>
      <c r="U268" s="257"/>
    </row>
    <row r="269" spans="3:21" ht="12.75">
      <c r="C269" s="298"/>
      <c r="D269" s="298"/>
      <c r="E269" s="298"/>
      <c r="F269" s="299"/>
      <c r="G269" s="299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57"/>
      <c r="U269" s="257"/>
    </row>
    <row r="270" spans="3:21" ht="12.75">
      <c r="C270" s="298"/>
      <c r="D270" s="298"/>
      <c r="E270" s="298"/>
      <c r="F270" s="299"/>
      <c r="G270" s="299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57"/>
      <c r="U270" s="257"/>
    </row>
    <row r="271" spans="3:21" ht="12.75">
      <c r="C271" s="298"/>
      <c r="D271" s="298"/>
      <c r="E271" s="298"/>
      <c r="F271" s="299"/>
      <c r="G271" s="299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57"/>
      <c r="U271" s="257"/>
    </row>
    <row r="272" spans="3:21" ht="12.75">
      <c r="C272" s="298"/>
      <c r="D272" s="298"/>
      <c r="E272" s="298"/>
      <c r="F272" s="299"/>
      <c r="G272" s="299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57"/>
      <c r="U272" s="257"/>
    </row>
    <row r="273" spans="3:21" ht="12.75">
      <c r="C273" s="298"/>
      <c r="D273" s="298"/>
      <c r="E273" s="298"/>
      <c r="F273" s="299"/>
      <c r="G273" s="299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57"/>
      <c r="U273" s="257"/>
    </row>
    <row r="274" spans="3:21" ht="12.75">
      <c r="C274" s="298"/>
      <c r="D274" s="298"/>
      <c r="E274" s="298"/>
      <c r="F274" s="299"/>
      <c r="G274" s="299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57"/>
      <c r="U274" s="257"/>
    </row>
    <row r="275" spans="3:21" ht="12.75">
      <c r="C275" s="298"/>
      <c r="D275" s="298"/>
      <c r="E275" s="298"/>
      <c r="F275" s="299"/>
      <c r="G275" s="299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57"/>
      <c r="U275" s="257"/>
    </row>
    <row r="276" spans="3:21" ht="12.75">
      <c r="C276" s="298"/>
      <c r="D276" s="298"/>
      <c r="E276" s="298"/>
      <c r="F276" s="299"/>
      <c r="G276" s="299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57"/>
      <c r="U276" s="257"/>
    </row>
    <row r="277" spans="3:21" ht="12.75">
      <c r="C277" s="298"/>
      <c r="D277" s="298"/>
      <c r="E277" s="298"/>
      <c r="F277" s="299"/>
      <c r="G277" s="299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57"/>
      <c r="U277" s="257"/>
    </row>
    <row r="278" spans="3:21" ht="12.75">
      <c r="C278" s="298"/>
      <c r="D278" s="298"/>
      <c r="E278" s="298"/>
      <c r="F278" s="299"/>
      <c r="G278" s="299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57"/>
      <c r="U278" s="257"/>
    </row>
    <row r="279" spans="3:21" ht="12.75">
      <c r="C279" s="298"/>
      <c r="D279" s="298"/>
      <c r="E279" s="298"/>
      <c r="F279" s="299"/>
      <c r="G279" s="299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57"/>
      <c r="U279" s="257"/>
    </row>
    <row r="280" spans="3:21" ht="12.75">
      <c r="C280" s="298"/>
      <c r="D280" s="298"/>
      <c r="E280" s="298"/>
      <c r="F280" s="299"/>
      <c r="G280" s="299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57"/>
      <c r="U280" s="257"/>
    </row>
    <row r="281" spans="3:21" ht="12.75">
      <c r="C281" s="298"/>
      <c r="D281" s="298"/>
      <c r="E281" s="298"/>
      <c r="F281" s="299"/>
      <c r="G281" s="299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57"/>
      <c r="U281" s="257"/>
    </row>
    <row r="282" spans="3:21" ht="12.75">
      <c r="C282" s="298"/>
      <c r="D282" s="298"/>
      <c r="E282" s="298"/>
      <c r="F282" s="299"/>
      <c r="G282" s="299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57"/>
      <c r="U282" s="257"/>
    </row>
    <row r="283" spans="3:21" ht="12.75">
      <c r="C283" s="298"/>
      <c r="D283" s="298"/>
      <c r="E283" s="298"/>
      <c r="F283" s="299"/>
      <c r="G283" s="299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57"/>
      <c r="U283" s="257"/>
    </row>
    <row r="284" spans="3:21" ht="12.75">
      <c r="C284" s="298"/>
      <c r="D284" s="298"/>
      <c r="E284" s="298"/>
      <c r="F284" s="299"/>
      <c r="G284" s="299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57"/>
      <c r="U284" s="257"/>
    </row>
    <row r="285" spans="3:21" ht="12.75">
      <c r="C285" s="298"/>
      <c r="D285" s="298"/>
      <c r="E285" s="298"/>
      <c r="F285" s="299"/>
      <c r="G285" s="299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57"/>
      <c r="U285" s="257"/>
    </row>
    <row r="286" spans="3:21" ht="12.75">
      <c r="C286" s="298"/>
      <c r="D286" s="298"/>
      <c r="E286" s="298"/>
      <c r="F286" s="299"/>
      <c r="G286" s="299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57"/>
      <c r="U286" s="257"/>
    </row>
    <row r="287" spans="3:21" ht="12.75">
      <c r="C287" s="298"/>
      <c r="D287" s="298"/>
      <c r="E287" s="298"/>
      <c r="F287" s="299"/>
      <c r="G287" s="299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57"/>
      <c r="U287" s="257"/>
    </row>
    <row r="288" spans="3:21" ht="12.75">
      <c r="C288" s="298"/>
      <c r="D288" s="298"/>
      <c r="E288" s="298"/>
      <c r="F288" s="299"/>
      <c r="G288" s="299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57"/>
      <c r="U288" s="257"/>
    </row>
    <row r="289" spans="3:21" ht="12.75">
      <c r="C289" s="298"/>
      <c r="D289" s="298"/>
      <c r="E289" s="298"/>
      <c r="F289" s="299"/>
      <c r="G289" s="299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57"/>
      <c r="U289" s="257"/>
    </row>
    <row r="290" spans="3:21" ht="12.75">
      <c r="C290" s="298"/>
      <c r="D290" s="298"/>
      <c r="E290" s="298"/>
      <c r="F290" s="299"/>
      <c r="G290" s="299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57"/>
      <c r="U290" s="257"/>
    </row>
    <row r="291" spans="3:21" ht="12.75">
      <c r="C291" s="298"/>
      <c r="D291" s="298"/>
      <c r="E291" s="298"/>
      <c r="F291" s="299"/>
      <c r="G291" s="299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57"/>
      <c r="U291" s="257"/>
    </row>
    <row r="292" spans="3:21" ht="12.75">
      <c r="C292" s="298"/>
      <c r="D292" s="298"/>
      <c r="E292" s="298"/>
      <c r="F292" s="299"/>
      <c r="G292" s="299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57"/>
      <c r="U292" s="257"/>
    </row>
    <row r="293" spans="3:21" ht="12.75">
      <c r="C293" s="298"/>
      <c r="D293" s="298"/>
      <c r="E293" s="298"/>
      <c r="F293" s="299"/>
      <c r="G293" s="299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57"/>
      <c r="U293" s="257"/>
    </row>
    <row r="294" spans="3:21" ht="12.75">
      <c r="C294" s="298"/>
      <c r="D294" s="298"/>
      <c r="E294" s="298"/>
      <c r="F294" s="299"/>
      <c r="G294" s="299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57"/>
      <c r="U294" s="257"/>
    </row>
    <row r="295" spans="3:21" ht="12.75">
      <c r="C295" s="298"/>
      <c r="D295" s="298"/>
      <c r="E295" s="298"/>
      <c r="F295" s="299"/>
      <c r="G295" s="299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57"/>
      <c r="U295" s="257"/>
    </row>
    <row r="296" spans="3:21" ht="12.75">
      <c r="C296" s="298"/>
      <c r="D296" s="298"/>
      <c r="E296" s="298"/>
      <c r="F296" s="299"/>
      <c r="G296" s="299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57"/>
      <c r="U296" s="257"/>
    </row>
    <row r="297" spans="3:21" ht="12.75">
      <c r="C297" s="298"/>
      <c r="D297" s="298"/>
      <c r="E297" s="298"/>
      <c r="F297" s="299"/>
      <c r="G297" s="299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57"/>
      <c r="U297" s="257"/>
    </row>
    <row r="298" spans="3:21" ht="12.75">
      <c r="C298" s="298"/>
      <c r="D298" s="298"/>
      <c r="E298" s="298"/>
      <c r="F298" s="299"/>
      <c r="G298" s="299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57"/>
      <c r="U298" s="257"/>
    </row>
    <row r="299" spans="3:21" ht="12.75">
      <c r="C299" s="298"/>
      <c r="D299" s="298"/>
      <c r="E299" s="298"/>
      <c r="F299" s="299"/>
      <c r="G299" s="299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57"/>
      <c r="U299" s="257"/>
    </row>
    <row r="300" spans="3:21" ht="12.75">
      <c r="C300" s="298"/>
      <c r="D300" s="298"/>
      <c r="E300" s="298"/>
      <c r="F300" s="299"/>
      <c r="G300" s="299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57"/>
      <c r="U300" s="257"/>
    </row>
    <row r="301" spans="3:21" ht="12.75">
      <c r="C301" s="298"/>
      <c r="D301" s="298"/>
      <c r="E301" s="298"/>
      <c r="F301" s="299"/>
      <c r="G301" s="299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57"/>
      <c r="U301" s="257"/>
    </row>
    <row r="302" spans="3:21" ht="12.75">
      <c r="C302" s="298"/>
      <c r="D302" s="298"/>
      <c r="E302" s="298"/>
      <c r="F302" s="299"/>
      <c r="G302" s="299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57"/>
      <c r="U302" s="257"/>
    </row>
    <row r="303" spans="3:21" ht="12.75">
      <c r="C303" s="298"/>
      <c r="D303" s="298"/>
      <c r="E303" s="298"/>
      <c r="F303" s="299"/>
      <c r="G303" s="299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57"/>
      <c r="U303" s="257"/>
    </row>
    <row r="304" spans="3:21" ht="12.75">
      <c r="C304" s="298"/>
      <c r="D304" s="298"/>
      <c r="E304" s="298"/>
      <c r="F304" s="299"/>
      <c r="G304" s="299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57"/>
      <c r="U304" s="257"/>
    </row>
    <row r="305" spans="3:21" ht="12.75">
      <c r="C305" s="298"/>
      <c r="D305" s="298"/>
      <c r="E305" s="298"/>
      <c r="F305" s="299"/>
      <c r="G305" s="299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57"/>
      <c r="U305" s="257"/>
    </row>
    <row r="306" spans="3:21" ht="12.75">
      <c r="C306" s="298"/>
      <c r="D306" s="298"/>
      <c r="E306" s="298"/>
      <c r="F306" s="299"/>
      <c r="G306" s="299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57"/>
      <c r="U306" s="257"/>
    </row>
    <row r="307" spans="3:21" ht="12.75">
      <c r="C307" s="298"/>
      <c r="D307" s="298"/>
      <c r="E307" s="298"/>
      <c r="F307" s="299"/>
      <c r="G307" s="299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57"/>
      <c r="U307" s="257"/>
    </row>
    <row r="308" spans="3:21" ht="12.75">
      <c r="C308" s="298"/>
      <c r="D308" s="298"/>
      <c r="E308" s="298"/>
      <c r="F308" s="299"/>
      <c r="G308" s="299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57"/>
      <c r="U308" s="257"/>
    </row>
    <row r="309" spans="3:21" ht="12.75">
      <c r="C309" s="298"/>
      <c r="D309" s="298"/>
      <c r="E309" s="298"/>
      <c r="F309" s="299"/>
      <c r="G309" s="299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57"/>
      <c r="U309" s="257"/>
    </row>
    <row r="310" spans="3:21" ht="12.75">
      <c r="C310" s="298"/>
      <c r="D310" s="298"/>
      <c r="E310" s="298"/>
      <c r="F310" s="299"/>
      <c r="G310" s="299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57"/>
      <c r="U310" s="257"/>
    </row>
    <row r="311" spans="3:21" ht="12.75">
      <c r="C311" s="298"/>
      <c r="D311" s="298"/>
      <c r="E311" s="298"/>
      <c r="F311" s="299"/>
      <c r="G311" s="299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57"/>
      <c r="U311" s="257"/>
    </row>
    <row r="312" spans="3:21" ht="12.75">
      <c r="C312" s="298"/>
      <c r="D312" s="298"/>
      <c r="E312" s="298"/>
      <c r="F312" s="299"/>
      <c r="G312" s="299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57"/>
      <c r="U312" s="257"/>
    </row>
    <row r="313" spans="3:21" ht="12.75">
      <c r="C313" s="298"/>
      <c r="D313" s="298"/>
      <c r="E313" s="298"/>
      <c r="F313" s="299"/>
      <c r="G313" s="299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57"/>
      <c r="U313" s="257"/>
    </row>
    <row r="314" spans="3:21" ht="12.75">
      <c r="C314" s="298"/>
      <c r="D314" s="298"/>
      <c r="E314" s="298"/>
      <c r="F314" s="299"/>
      <c r="G314" s="299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57"/>
      <c r="U314" s="257"/>
    </row>
    <row r="315" spans="3:21" ht="12.75">
      <c r="C315" s="298"/>
      <c r="D315" s="298"/>
      <c r="E315" s="298"/>
      <c r="F315" s="299"/>
      <c r="G315" s="299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57"/>
      <c r="U315" s="257"/>
    </row>
    <row r="316" spans="3:21" ht="12.75">
      <c r="C316" s="298"/>
      <c r="D316" s="298"/>
      <c r="E316" s="298"/>
      <c r="F316" s="299"/>
      <c r="G316" s="299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57"/>
      <c r="U316" s="257"/>
    </row>
    <row r="317" spans="3:21" ht="12.75">
      <c r="C317" s="298"/>
      <c r="D317" s="298"/>
      <c r="E317" s="298"/>
      <c r="F317" s="299"/>
      <c r="G317" s="299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57"/>
      <c r="U317" s="257"/>
    </row>
    <row r="318" spans="3:21" ht="12.75">
      <c r="C318" s="298"/>
      <c r="D318" s="298"/>
      <c r="E318" s="298"/>
      <c r="F318" s="299"/>
      <c r="G318" s="299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57"/>
      <c r="U318" s="257"/>
    </row>
    <row r="319" spans="3:21" ht="12.75">
      <c r="C319" s="298"/>
      <c r="D319" s="298"/>
      <c r="E319" s="298"/>
      <c r="F319" s="299"/>
      <c r="G319" s="299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57"/>
      <c r="U319" s="257"/>
    </row>
    <row r="320" spans="3:21" ht="12.75">
      <c r="C320" s="298"/>
      <c r="D320" s="298"/>
      <c r="E320" s="298"/>
      <c r="F320" s="299"/>
      <c r="G320" s="299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57"/>
      <c r="U320" s="257"/>
    </row>
    <row r="321" spans="3:21" ht="12.75">
      <c r="C321" s="298"/>
      <c r="D321" s="298"/>
      <c r="E321" s="298"/>
      <c r="F321" s="299"/>
      <c r="G321" s="299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57"/>
      <c r="U321" s="257"/>
    </row>
    <row r="322" spans="3:21" ht="12.75">
      <c r="C322" s="298"/>
      <c r="D322" s="298"/>
      <c r="E322" s="298"/>
      <c r="F322" s="299"/>
      <c r="G322" s="299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57"/>
      <c r="U322" s="257"/>
    </row>
    <row r="323" spans="3:21" ht="12.75">
      <c r="C323" s="298"/>
      <c r="D323" s="298"/>
      <c r="E323" s="298"/>
      <c r="F323" s="299"/>
      <c r="G323" s="299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57"/>
      <c r="U323" s="257"/>
    </row>
    <row r="324" spans="3:21" ht="12.75">
      <c r="C324" s="298"/>
      <c r="D324" s="298"/>
      <c r="E324" s="298"/>
      <c r="F324" s="299"/>
      <c r="G324" s="299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57"/>
      <c r="U324" s="257"/>
    </row>
    <row r="325" spans="3:21" ht="12.75">
      <c r="C325" s="298"/>
      <c r="D325" s="298"/>
      <c r="E325" s="298"/>
      <c r="F325" s="299"/>
      <c r="G325" s="299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57"/>
      <c r="U325" s="257"/>
    </row>
    <row r="326" spans="3:21" ht="12.75">
      <c r="C326" s="298"/>
      <c r="D326" s="298"/>
      <c r="E326" s="298"/>
      <c r="F326" s="299"/>
      <c r="G326" s="299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57"/>
      <c r="U326" s="257"/>
    </row>
    <row r="327" spans="3:21" ht="12.75">
      <c r="C327" s="298"/>
      <c r="D327" s="298"/>
      <c r="E327" s="298"/>
      <c r="F327" s="299"/>
      <c r="G327" s="299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57"/>
      <c r="U327" s="257"/>
    </row>
    <row r="328" spans="3:21" ht="12.75">
      <c r="C328" s="298"/>
      <c r="D328" s="298"/>
      <c r="E328" s="298"/>
      <c r="F328" s="299"/>
      <c r="G328" s="299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57"/>
      <c r="U328" s="257"/>
    </row>
    <row r="329" spans="3:21" ht="12.75">
      <c r="C329" s="298"/>
      <c r="D329" s="298"/>
      <c r="E329" s="298"/>
      <c r="F329" s="299"/>
      <c r="G329" s="299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57"/>
      <c r="U329" s="257"/>
    </row>
    <row r="330" spans="3:21" ht="12.75">
      <c r="C330" s="298"/>
      <c r="D330" s="298"/>
      <c r="E330" s="298"/>
      <c r="F330" s="299"/>
      <c r="G330" s="299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57"/>
      <c r="U330" s="257"/>
    </row>
    <row r="331" spans="3:21" ht="12.75">
      <c r="C331" s="298"/>
      <c r="D331" s="298"/>
      <c r="E331" s="298"/>
      <c r="F331" s="299"/>
      <c r="G331" s="299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57"/>
      <c r="U331" s="257"/>
    </row>
    <row r="332" spans="3:21" ht="12.75">
      <c r="C332" s="298"/>
      <c r="D332" s="298"/>
      <c r="E332" s="298"/>
      <c r="F332" s="299"/>
      <c r="G332" s="299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57"/>
      <c r="U332" s="257"/>
    </row>
    <row r="333" spans="3:21" ht="12.75">
      <c r="C333" s="298"/>
      <c r="D333" s="298"/>
      <c r="E333" s="298"/>
      <c r="F333" s="299"/>
      <c r="G333" s="299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57"/>
      <c r="U333" s="257"/>
    </row>
    <row r="334" spans="3:21" ht="12.75">
      <c r="C334" s="298"/>
      <c r="D334" s="298"/>
      <c r="E334" s="298"/>
      <c r="F334" s="299"/>
      <c r="G334" s="299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57"/>
      <c r="U334" s="257"/>
    </row>
    <row r="335" spans="3:21" ht="12.75">
      <c r="C335" s="298"/>
      <c r="D335" s="298"/>
      <c r="E335" s="298"/>
      <c r="F335" s="299"/>
      <c r="G335" s="299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57"/>
      <c r="U335" s="257"/>
    </row>
    <row r="336" spans="3:21" ht="12.75">
      <c r="C336" s="298"/>
      <c r="D336" s="298"/>
      <c r="E336" s="298"/>
      <c r="F336" s="299"/>
      <c r="G336" s="299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57"/>
      <c r="U336" s="257"/>
    </row>
    <row r="337" spans="3:21" ht="12.75">
      <c r="C337" s="298"/>
      <c r="D337" s="298"/>
      <c r="E337" s="298"/>
      <c r="F337" s="299"/>
      <c r="G337" s="299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57"/>
      <c r="U337" s="257"/>
    </row>
    <row r="338" spans="3:19" ht="12.75">
      <c r="C338" s="298"/>
      <c r="D338" s="298"/>
      <c r="E338" s="298"/>
      <c r="F338" s="299"/>
      <c r="G338" s="299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</row>
    <row r="339" spans="3:19" ht="12.75">
      <c r="C339" s="298"/>
      <c r="D339" s="298"/>
      <c r="E339" s="298"/>
      <c r="F339" s="299"/>
      <c r="G339" s="299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</row>
    <row r="340" spans="3:19" ht="12.75">
      <c r="C340" s="298"/>
      <c r="D340" s="298"/>
      <c r="E340" s="298"/>
      <c r="F340" s="299"/>
      <c r="G340" s="299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</row>
    <row r="341" spans="3:19" ht="12.75">
      <c r="C341" s="298"/>
      <c r="D341" s="298"/>
      <c r="E341" s="298"/>
      <c r="F341" s="299"/>
      <c r="G341" s="299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</row>
    <row r="342" spans="3:19" ht="12.75">
      <c r="C342" s="298"/>
      <c r="D342" s="298"/>
      <c r="E342" s="298"/>
      <c r="F342" s="299"/>
      <c r="G342" s="299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</row>
    <row r="343" spans="3:19" ht="12.75">
      <c r="C343" s="298"/>
      <c r="D343" s="298"/>
      <c r="E343" s="298"/>
      <c r="F343" s="299"/>
      <c r="G343" s="299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</row>
    <row r="344" spans="3:19" ht="12.75">
      <c r="C344" s="298"/>
      <c r="D344" s="298"/>
      <c r="E344" s="298"/>
      <c r="F344" s="299"/>
      <c r="G344" s="299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</row>
    <row r="345" spans="3:19" ht="12.75">
      <c r="C345" s="298"/>
      <c r="D345" s="298"/>
      <c r="E345" s="298"/>
      <c r="F345" s="299"/>
      <c r="G345" s="299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</row>
    <row r="346" spans="3:19" ht="12.75">
      <c r="C346" s="298"/>
      <c r="D346" s="298"/>
      <c r="E346" s="298"/>
      <c r="F346" s="299"/>
      <c r="G346" s="299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</row>
    <row r="347" spans="3:19" ht="12.75">
      <c r="C347" s="298"/>
      <c r="D347" s="298"/>
      <c r="E347" s="298"/>
      <c r="F347" s="299"/>
      <c r="G347" s="299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</row>
    <row r="348" spans="3:19" ht="12.75">
      <c r="C348" s="298"/>
      <c r="D348" s="298"/>
      <c r="E348" s="298"/>
      <c r="F348" s="299"/>
      <c r="G348" s="299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</row>
    <row r="349" spans="3:19" ht="12.75">
      <c r="C349" s="298"/>
      <c r="D349" s="298"/>
      <c r="E349" s="298"/>
      <c r="F349" s="299"/>
      <c r="G349" s="299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</row>
    <row r="350" spans="3:19" ht="12.75">
      <c r="C350" s="298"/>
      <c r="D350" s="298"/>
      <c r="E350" s="298"/>
      <c r="F350" s="299"/>
      <c r="G350" s="299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</row>
    <row r="351" spans="3:19" ht="12.75">
      <c r="C351" s="298"/>
      <c r="D351" s="298"/>
      <c r="E351" s="298"/>
      <c r="F351" s="299"/>
      <c r="G351" s="299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</row>
    <row r="352" spans="3:19" ht="12.75">
      <c r="C352" s="298"/>
      <c r="D352" s="298"/>
      <c r="E352" s="298"/>
      <c r="F352" s="299"/>
      <c r="G352" s="299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</row>
    <row r="353" spans="3:19" ht="12.75">
      <c r="C353" s="298"/>
      <c r="D353" s="298"/>
      <c r="E353" s="298"/>
      <c r="F353" s="299"/>
      <c r="G353" s="299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</row>
    <row r="354" spans="3:19" ht="12.75">
      <c r="C354" s="298"/>
      <c r="D354" s="298"/>
      <c r="E354" s="298"/>
      <c r="F354" s="299"/>
      <c r="G354" s="299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</row>
    <row r="355" spans="3:19" ht="12.75">
      <c r="C355" s="298"/>
      <c r="D355" s="298"/>
      <c r="E355" s="298"/>
      <c r="F355" s="299"/>
      <c r="G355" s="299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</row>
    <row r="356" spans="3:19" ht="12.75">
      <c r="C356" s="298"/>
      <c r="D356" s="298"/>
      <c r="E356" s="298"/>
      <c r="F356" s="299"/>
      <c r="G356" s="299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</row>
    <row r="357" spans="3:19" ht="12.75">
      <c r="C357" s="298"/>
      <c r="D357" s="298"/>
      <c r="E357" s="298"/>
      <c r="F357" s="299"/>
      <c r="G357" s="299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</row>
    <row r="358" spans="3:19" ht="12.75">
      <c r="C358" s="298"/>
      <c r="D358" s="298"/>
      <c r="E358" s="298"/>
      <c r="F358" s="299"/>
      <c r="G358" s="299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</row>
    <row r="359" spans="3:19" ht="12.75">
      <c r="C359" s="298"/>
      <c r="D359" s="298"/>
      <c r="E359" s="298"/>
      <c r="F359" s="299"/>
      <c r="G359" s="299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</row>
    <row r="360" spans="3:19" ht="12.75">
      <c r="C360" s="298"/>
      <c r="D360" s="298"/>
      <c r="E360" s="298"/>
      <c r="F360" s="299"/>
      <c r="G360" s="299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</row>
    <row r="361" spans="3:19" ht="12.75">
      <c r="C361" s="298"/>
      <c r="D361" s="298"/>
      <c r="E361" s="298"/>
      <c r="F361" s="299"/>
      <c r="G361" s="299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</row>
    <row r="362" spans="3:19" ht="12.75">
      <c r="C362" s="298"/>
      <c r="D362" s="298"/>
      <c r="E362" s="298"/>
      <c r="F362" s="299"/>
      <c r="G362" s="299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</row>
    <row r="363" spans="3:19" ht="12.75">
      <c r="C363" s="298"/>
      <c r="D363" s="298"/>
      <c r="E363" s="298"/>
      <c r="F363" s="299"/>
      <c r="G363" s="299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</row>
    <row r="364" spans="3:19" ht="12.75">
      <c r="C364" s="298"/>
      <c r="D364" s="298"/>
      <c r="E364" s="298"/>
      <c r="F364" s="299"/>
      <c r="G364" s="299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A516"/>
  <sheetViews>
    <sheetView showZeros="0" workbookViewId="0" topLeftCell="A1">
      <selection activeCell="A6" sqref="A6"/>
    </sheetView>
  </sheetViews>
  <sheetFormatPr defaultColWidth="11.421875" defaultRowHeight="12.75"/>
  <cols>
    <col min="1" max="1" width="2.7109375" style="16" customWidth="1"/>
    <col min="2" max="2" width="19.00390625" style="16" bestFit="1" customWidth="1"/>
    <col min="3" max="3" width="6.28125" style="16" customWidth="1"/>
    <col min="4" max="4" width="4.8515625" style="44" customWidth="1"/>
    <col min="5" max="5" width="4.7109375" style="44" customWidth="1"/>
    <col min="6" max="6" width="4.8515625" style="44" customWidth="1"/>
    <col min="7" max="7" width="4.7109375" style="44" customWidth="1"/>
    <col min="8" max="8" width="4.8515625" style="44" customWidth="1"/>
    <col min="9" max="9" width="4.7109375" style="44" customWidth="1"/>
    <col min="10" max="10" width="4.8515625" style="44" customWidth="1"/>
    <col min="11" max="11" width="4.7109375" style="44" customWidth="1"/>
    <col min="12" max="12" width="4.8515625" style="44" customWidth="1"/>
    <col min="13" max="13" width="4.7109375" style="44" customWidth="1"/>
    <col min="14" max="14" width="4.8515625" style="44" customWidth="1"/>
    <col min="15" max="15" width="4.7109375" style="44" customWidth="1"/>
    <col min="16" max="16" width="4.8515625" style="44" customWidth="1"/>
    <col min="17" max="17" width="4.7109375" style="44" customWidth="1"/>
    <col min="18" max="18" width="4.8515625" style="44" customWidth="1"/>
    <col min="19" max="19" width="4.7109375" style="44" customWidth="1"/>
    <col min="20" max="20" width="4.8515625" style="44" customWidth="1"/>
    <col min="21" max="21" width="4.7109375" style="44" customWidth="1"/>
    <col min="22" max="22" width="4.8515625" style="44" customWidth="1"/>
    <col min="23" max="23" width="4.7109375" style="44" customWidth="1"/>
    <col min="24" max="24" width="4.8515625" style="44" customWidth="1"/>
    <col min="25" max="25" width="4.7109375" style="44" customWidth="1"/>
    <col min="26" max="26" width="4.8515625" style="44" customWidth="1"/>
    <col min="27" max="27" width="4.7109375" style="44" customWidth="1"/>
    <col min="28" max="16384" width="11.421875" style="16" customWidth="1"/>
  </cols>
  <sheetData>
    <row r="1" spans="1:27" ht="12.75">
      <c r="A1" s="36" t="s">
        <v>1197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" customFormat="1" ht="18.75">
      <c r="A2" s="2" t="s">
        <v>1346</v>
      </c>
      <c r="B2" s="2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</row>
    <row r="3" spans="1:27" s="3" customFormat="1" ht="18.75">
      <c r="A3" s="37" t="s">
        <v>1198</v>
      </c>
      <c r="B3" s="37"/>
      <c r="C3" s="37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2"/>
    </row>
    <row r="4" spans="1:27" s="6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20.25">
      <c r="A5" s="436" t="str">
        <f>'1 - fiche terrain verso'!D1&amp;" - "&amp;'1 - fiche terrain verso'!H1&amp;" - 02/03/2010"</f>
        <v>06150800 - Guil - 02/03/2010</v>
      </c>
      <c r="B5" s="45"/>
      <c r="C5" s="45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42"/>
    </row>
    <row r="6" spans="1:27" ht="16.5" thickBot="1">
      <c r="A6" s="17"/>
      <c r="B6" s="17"/>
      <c r="C6" s="17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  <c r="U6" s="19"/>
      <c r="V6" s="18"/>
      <c r="W6" s="19"/>
      <c r="X6" s="18"/>
      <c r="Y6" s="19"/>
      <c r="Z6" s="18"/>
      <c r="AA6" s="19"/>
    </row>
    <row r="7" spans="1:27" s="104" customFormat="1" ht="27" customHeight="1" thickBot="1">
      <c r="A7" s="134"/>
      <c r="B7" s="135" t="s">
        <v>430</v>
      </c>
      <c r="C7" s="136"/>
      <c r="D7" s="801" t="s">
        <v>444</v>
      </c>
      <c r="E7" s="802"/>
      <c r="F7" s="802"/>
      <c r="G7" s="802"/>
      <c r="H7" s="802"/>
      <c r="I7" s="802"/>
      <c r="J7" s="802"/>
      <c r="K7" s="803"/>
      <c r="L7" s="801" t="s">
        <v>431</v>
      </c>
      <c r="M7" s="802"/>
      <c r="N7" s="802"/>
      <c r="O7" s="802"/>
      <c r="P7" s="802"/>
      <c r="Q7" s="802"/>
      <c r="R7" s="802"/>
      <c r="S7" s="803"/>
      <c r="T7" s="801" t="s">
        <v>432</v>
      </c>
      <c r="U7" s="802"/>
      <c r="V7" s="802"/>
      <c r="W7" s="802"/>
      <c r="X7" s="802"/>
      <c r="Y7" s="802"/>
      <c r="Z7" s="802"/>
      <c r="AA7" s="803"/>
    </row>
    <row r="8" spans="1:27" s="6" customFormat="1" ht="12.75">
      <c r="A8" s="550"/>
      <c r="B8" s="551"/>
      <c r="C8" s="552" t="s">
        <v>433</v>
      </c>
      <c r="D8" s="798" t="s">
        <v>1071</v>
      </c>
      <c r="E8" s="795"/>
      <c r="F8" s="794" t="s">
        <v>1072</v>
      </c>
      <c r="G8" s="795"/>
      <c r="H8" s="794" t="s">
        <v>1073</v>
      </c>
      <c r="I8" s="795"/>
      <c r="J8" s="796" t="s">
        <v>1074</v>
      </c>
      <c r="K8" s="797"/>
      <c r="L8" s="798" t="s">
        <v>1075</v>
      </c>
      <c r="M8" s="796"/>
      <c r="N8" s="794" t="s">
        <v>1076</v>
      </c>
      <c r="O8" s="795"/>
      <c r="P8" s="794" t="s">
        <v>1077</v>
      </c>
      <c r="Q8" s="795"/>
      <c r="R8" s="796" t="s">
        <v>1078</v>
      </c>
      <c r="S8" s="797"/>
      <c r="T8" s="798" t="s">
        <v>1079</v>
      </c>
      <c r="U8" s="796"/>
      <c r="V8" s="794" t="s">
        <v>1080</v>
      </c>
      <c r="W8" s="795"/>
      <c r="X8" s="794" t="s">
        <v>1081</v>
      </c>
      <c r="Y8" s="795"/>
      <c r="Z8" s="796" t="s">
        <v>1082</v>
      </c>
      <c r="AA8" s="797"/>
    </row>
    <row r="9" spans="1:27" ht="12.75">
      <c r="A9" s="46"/>
      <c r="B9" s="54"/>
      <c r="C9" s="542" t="s">
        <v>898</v>
      </c>
      <c r="D9" s="20" t="s">
        <v>11</v>
      </c>
      <c r="E9" s="21" t="s">
        <v>12</v>
      </c>
      <c r="F9" s="22" t="s">
        <v>11</v>
      </c>
      <c r="G9" s="23" t="s">
        <v>12</v>
      </c>
      <c r="H9" s="22" t="s">
        <v>11</v>
      </c>
      <c r="I9" s="23" t="s">
        <v>12</v>
      </c>
      <c r="J9" s="24" t="s">
        <v>11</v>
      </c>
      <c r="K9" s="21" t="s">
        <v>12</v>
      </c>
      <c r="L9" s="20" t="s">
        <v>11</v>
      </c>
      <c r="M9" s="21" t="s">
        <v>12</v>
      </c>
      <c r="N9" s="22" t="s">
        <v>11</v>
      </c>
      <c r="O9" s="23" t="s">
        <v>12</v>
      </c>
      <c r="P9" s="22" t="s">
        <v>11</v>
      </c>
      <c r="Q9" s="23" t="s">
        <v>12</v>
      </c>
      <c r="R9" s="24" t="s">
        <v>11</v>
      </c>
      <c r="S9" s="21" t="s">
        <v>12</v>
      </c>
      <c r="T9" s="20" t="s">
        <v>11</v>
      </c>
      <c r="U9" s="21" t="s">
        <v>12</v>
      </c>
      <c r="V9" s="22" t="s">
        <v>11</v>
      </c>
      <c r="W9" s="23" t="s">
        <v>12</v>
      </c>
      <c r="X9" s="22" t="s">
        <v>11</v>
      </c>
      <c r="Y9" s="23" t="s">
        <v>12</v>
      </c>
      <c r="Z9" s="24" t="s">
        <v>11</v>
      </c>
      <c r="AA9" s="25" t="s">
        <v>12</v>
      </c>
    </row>
    <row r="10" spans="1:27" ht="12.75">
      <c r="A10" s="47" t="s">
        <v>13</v>
      </c>
      <c r="B10" s="55"/>
      <c r="C10" s="616" t="s">
        <v>1293</v>
      </c>
      <c r="D10" s="26">
        <f>D11+D16+D22+D31+D36+D41+D46</f>
        <v>0</v>
      </c>
      <c r="E10" s="29" t="e">
        <f>(D10/D$503)*100</f>
        <v>#DIV/0!</v>
      </c>
      <c r="F10" s="28">
        <f>F11+F16+F22+F31+F36+F41+F46</f>
        <v>0</v>
      </c>
      <c r="G10" s="29" t="e">
        <f>(F10/F$503)*100</f>
        <v>#DIV/0!</v>
      </c>
      <c r="H10" s="28">
        <f>H11+H16+H22+H31+H36+H41+H46</f>
        <v>0</v>
      </c>
      <c r="I10" s="29" t="e">
        <f>(H10/H$503)*100</f>
        <v>#DIV/0!</v>
      </c>
      <c r="J10" s="30">
        <f>J11+J16+J22+J31+J36+J41+J46</f>
        <v>0</v>
      </c>
      <c r="K10" s="27" t="e">
        <f>(J10/J$503)*100</f>
        <v>#DIV/0!</v>
      </c>
      <c r="L10" s="26">
        <f>L11+L16+L22+L31+L36+L41+L46</f>
        <v>0</v>
      </c>
      <c r="M10" s="27" t="e">
        <f>(L10/L$503)*100</f>
        <v>#DIV/0!</v>
      </c>
      <c r="N10" s="28">
        <f>N11+N16+N22+N31+N36+N41+N46</f>
        <v>0</v>
      </c>
      <c r="O10" s="29" t="e">
        <f>(N10/N$503)*100</f>
        <v>#DIV/0!</v>
      </c>
      <c r="P10" s="28">
        <f>P11+P16+P22+P31+P36+P41+P46</f>
        <v>0</v>
      </c>
      <c r="Q10" s="29" t="e">
        <f>(P10/P$503)*100</f>
        <v>#DIV/0!</v>
      </c>
      <c r="R10" s="30">
        <f>R11+R16+R22+R31+R36+R41+R46</f>
        <v>0</v>
      </c>
      <c r="S10" s="27" t="e">
        <f>(R10/R$503)*100</f>
        <v>#DIV/0!</v>
      </c>
      <c r="T10" s="26">
        <f>T11+T16+T22+T31+T36+T41+T46</f>
        <v>0</v>
      </c>
      <c r="U10" s="27" t="e">
        <f>(T10/T$503)*100</f>
        <v>#DIV/0!</v>
      </c>
      <c r="V10" s="28">
        <f>V11+V16+V22+V31+V36+V41+V46</f>
        <v>0</v>
      </c>
      <c r="W10" s="29" t="e">
        <f>(V10/V$503)*100</f>
        <v>#DIV/0!</v>
      </c>
      <c r="X10" s="28">
        <f>X11+X16+X22+X31+X36+X41+X46</f>
        <v>0</v>
      </c>
      <c r="Y10" s="29" t="e">
        <f>(X10/X$503)*100</f>
        <v>#DIV/0!</v>
      </c>
      <c r="Z10" s="30">
        <f>Z11+Z16+Z22+Z31+Z36+Z41+Z46</f>
        <v>0</v>
      </c>
      <c r="AA10" s="31" t="e">
        <f>(Z10/Z$503)*100</f>
        <v>#DIV/0!</v>
      </c>
    </row>
    <row r="11" spans="1:27" s="6" customFormat="1" ht="13.5">
      <c r="A11" s="48" t="s">
        <v>14</v>
      </c>
      <c r="B11" s="106"/>
      <c r="C11" s="617" t="s">
        <v>506</v>
      </c>
      <c r="D11" s="68">
        <f>SUM(D12:D15)</f>
        <v>0</v>
      </c>
      <c r="E11" s="71" t="e">
        <f>D11/D$503*100</f>
        <v>#DIV/0!</v>
      </c>
      <c r="F11" s="70">
        <f>SUM(F12:F15)</f>
        <v>0</v>
      </c>
      <c r="G11" s="71" t="e">
        <f>F11/F$503*100</f>
        <v>#DIV/0!</v>
      </c>
      <c r="H11" s="70">
        <f>SUM(H12:H15)</f>
        <v>0</v>
      </c>
      <c r="I11" s="71" t="e">
        <f>H11/H$503*100</f>
        <v>#DIV/0!</v>
      </c>
      <c r="J11" s="72">
        <f>SUM(J12:J15)</f>
        <v>0</v>
      </c>
      <c r="K11" s="69" t="e">
        <f>J11/J$503*100</f>
        <v>#DIV/0!</v>
      </c>
      <c r="L11" s="68">
        <f>SUM(L12:L15)</f>
        <v>0</v>
      </c>
      <c r="M11" s="69" t="e">
        <f>L11/L$503*100</f>
        <v>#DIV/0!</v>
      </c>
      <c r="N11" s="70">
        <f>SUM(N12:N15)</f>
        <v>0</v>
      </c>
      <c r="O11" s="71" t="e">
        <f>N11/N$503*100</f>
        <v>#DIV/0!</v>
      </c>
      <c r="P11" s="70">
        <f>SUM(P12:P15)</f>
        <v>0</v>
      </c>
      <c r="Q11" s="71" t="e">
        <f>P11/P$503*100</f>
        <v>#DIV/0!</v>
      </c>
      <c r="R11" s="72">
        <f>SUM(R12:R15)</f>
        <v>0</v>
      </c>
      <c r="S11" s="69" t="e">
        <f>R11/R$503*100</f>
        <v>#DIV/0!</v>
      </c>
      <c r="T11" s="68">
        <f>SUM(T12:T15)</f>
        <v>0</v>
      </c>
      <c r="U11" s="69" t="e">
        <f>T11/T$503*100</f>
        <v>#DIV/0!</v>
      </c>
      <c r="V11" s="70">
        <f>SUM(V12:V15)</f>
        <v>0</v>
      </c>
      <c r="W11" s="71" t="e">
        <f>V11/V$503*100</f>
        <v>#DIV/0!</v>
      </c>
      <c r="X11" s="70">
        <f>SUM(X12:X15)</f>
        <v>0</v>
      </c>
      <c r="Y11" s="71" t="e">
        <f>X11/X$503*100</f>
        <v>#DIV/0!</v>
      </c>
      <c r="Z11" s="72">
        <f>SUM(Z12:Z15)</f>
        <v>0</v>
      </c>
      <c r="AA11" s="101" t="e">
        <f>Z11/Z$503*100</f>
        <v>#DIV/0!</v>
      </c>
    </row>
    <row r="12" spans="1:27" s="79" customFormat="1" ht="11.25">
      <c r="A12" s="73"/>
      <c r="B12" s="105" t="s">
        <v>188</v>
      </c>
      <c r="C12" s="618" t="s">
        <v>507</v>
      </c>
      <c r="D12" s="85"/>
      <c r="E12" s="159"/>
      <c r="F12" s="86"/>
      <c r="G12" s="159"/>
      <c r="H12" s="86"/>
      <c r="I12" s="159"/>
      <c r="J12" s="87"/>
      <c r="K12" s="144"/>
      <c r="L12" s="85"/>
      <c r="M12" s="144"/>
      <c r="N12" s="86"/>
      <c r="O12" s="159"/>
      <c r="P12" s="86"/>
      <c r="Q12" s="159"/>
      <c r="R12" s="87"/>
      <c r="S12" s="144"/>
      <c r="T12" s="85"/>
      <c r="U12" s="144"/>
      <c r="V12" s="86"/>
      <c r="W12" s="159"/>
      <c r="X12" s="86"/>
      <c r="Y12" s="159"/>
      <c r="Z12" s="87"/>
      <c r="AA12" s="102"/>
    </row>
    <row r="13" spans="1:27" s="79" customFormat="1" ht="11.25">
      <c r="A13" s="73"/>
      <c r="B13" s="105" t="s">
        <v>189</v>
      </c>
      <c r="C13" s="618" t="s">
        <v>508</v>
      </c>
      <c r="D13" s="85"/>
      <c r="E13" s="159"/>
      <c r="F13" s="86"/>
      <c r="G13" s="159"/>
      <c r="H13" s="86"/>
      <c r="I13" s="159"/>
      <c r="J13" s="87"/>
      <c r="K13" s="144"/>
      <c r="L13" s="85"/>
      <c r="M13" s="144"/>
      <c r="N13" s="86"/>
      <c r="O13" s="159"/>
      <c r="P13" s="86"/>
      <c r="Q13" s="159"/>
      <c r="R13" s="87"/>
      <c r="S13" s="144"/>
      <c r="T13" s="85"/>
      <c r="U13" s="144"/>
      <c r="V13" s="86"/>
      <c r="W13" s="159"/>
      <c r="X13" s="86"/>
      <c r="Y13" s="159"/>
      <c r="Z13" s="87"/>
      <c r="AA13" s="102"/>
    </row>
    <row r="14" spans="1:27" s="79" customFormat="1" ht="11.25">
      <c r="A14" s="73"/>
      <c r="B14" s="105" t="s">
        <v>190</v>
      </c>
      <c r="C14" s="618" t="s">
        <v>509</v>
      </c>
      <c r="D14" s="85"/>
      <c r="E14" s="159"/>
      <c r="F14" s="86"/>
      <c r="G14" s="159"/>
      <c r="H14" s="86"/>
      <c r="I14" s="159"/>
      <c r="J14" s="87"/>
      <c r="K14" s="144"/>
      <c r="L14" s="85"/>
      <c r="M14" s="144"/>
      <c r="N14" s="86"/>
      <c r="O14" s="159"/>
      <c r="P14" s="86"/>
      <c r="Q14" s="159"/>
      <c r="R14" s="87"/>
      <c r="S14" s="144"/>
      <c r="T14" s="85"/>
      <c r="U14" s="144"/>
      <c r="V14" s="86"/>
      <c r="W14" s="159"/>
      <c r="X14" s="86"/>
      <c r="Y14" s="159"/>
      <c r="Z14" s="87"/>
      <c r="AA14" s="102"/>
    </row>
    <row r="15" spans="1:27" s="79" customFormat="1" ht="11.25">
      <c r="A15" s="73"/>
      <c r="B15" s="105" t="s">
        <v>446</v>
      </c>
      <c r="C15" s="618" t="s">
        <v>506</v>
      </c>
      <c r="D15" s="85"/>
      <c r="E15" s="159"/>
      <c r="F15" s="86"/>
      <c r="G15" s="159"/>
      <c r="H15" s="86"/>
      <c r="I15" s="159"/>
      <c r="J15" s="87"/>
      <c r="K15" s="144"/>
      <c r="L15" s="85"/>
      <c r="M15" s="144"/>
      <c r="N15" s="86"/>
      <c r="O15" s="159"/>
      <c r="P15" s="86"/>
      <c r="Q15" s="159"/>
      <c r="R15" s="87"/>
      <c r="S15" s="144"/>
      <c r="T15" s="85"/>
      <c r="U15" s="144"/>
      <c r="V15" s="86"/>
      <c r="W15" s="159"/>
      <c r="X15" s="86"/>
      <c r="Y15" s="159"/>
      <c r="Z15" s="87"/>
      <c r="AA15" s="102"/>
    </row>
    <row r="16" spans="1:27" s="6" customFormat="1" ht="13.5">
      <c r="A16" s="48" t="s">
        <v>15</v>
      </c>
      <c r="B16" s="57"/>
      <c r="C16" s="618" t="s">
        <v>510</v>
      </c>
      <c r="D16" s="68">
        <f>SUM(D17:D21)</f>
        <v>0</v>
      </c>
      <c r="E16" s="71" t="e">
        <f>D16/D$503*100</f>
        <v>#DIV/0!</v>
      </c>
      <c r="F16" s="70">
        <f>SUM(F17:F21)</f>
        <v>0</v>
      </c>
      <c r="G16" s="71" t="e">
        <f>F16/F$503*100</f>
        <v>#DIV/0!</v>
      </c>
      <c r="H16" s="70">
        <f>SUM(H17:H21)</f>
        <v>0</v>
      </c>
      <c r="I16" s="71" t="e">
        <f>H16/H$503*100</f>
        <v>#DIV/0!</v>
      </c>
      <c r="J16" s="72">
        <f>SUM(J17:J21)</f>
        <v>0</v>
      </c>
      <c r="K16" s="69" t="e">
        <f>J16/J$503*100</f>
        <v>#DIV/0!</v>
      </c>
      <c r="L16" s="68">
        <f>SUM(L17:L21)</f>
        <v>0</v>
      </c>
      <c r="M16" s="69" t="e">
        <f>L16/L$503*100</f>
        <v>#DIV/0!</v>
      </c>
      <c r="N16" s="70">
        <f>SUM(N17:N21)</f>
        <v>0</v>
      </c>
      <c r="O16" s="71" t="e">
        <f>N16/N$503*100</f>
        <v>#DIV/0!</v>
      </c>
      <c r="P16" s="70">
        <f>SUM(P17:P21)</f>
        <v>0</v>
      </c>
      <c r="Q16" s="71" t="e">
        <f>P16/P$503*100</f>
        <v>#DIV/0!</v>
      </c>
      <c r="R16" s="72">
        <f>SUM(R17:R21)</f>
        <v>0</v>
      </c>
      <c r="S16" s="69" t="e">
        <f>R16/R$503*100</f>
        <v>#DIV/0!</v>
      </c>
      <c r="T16" s="68">
        <f>SUM(T17:T21)</f>
        <v>0</v>
      </c>
      <c r="U16" s="69" t="e">
        <f>T16/T$503*100</f>
        <v>#DIV/0!</v>
      </c>
      <c r="V16" s="70">
        <f>SUM(V17:V21)</f>
        <v>0</v>
      </c>
      <c r="W16" s="71" t="e">
        <f>V16/V$503*100</f>
        <v>#DIV/0!</v>
      </c>
      <c r="X16" s="70">
        <f>SUM(X17:X21)</f>
        <v>0</v>
      </c>
      <c r="Y16" s="71" t="e">
        <f>X16/X$503*100</f>
        <v>#DIV/0!</v>
      </c>
      <c r="Z16" s="72">
        <f>SUM(Z17:Z21)</f>
        <v>0</v>
      </c>
      <c r="AA16" s="101" t="e">
        <f>Z16/Z$503*100</f>
        <v>#DIV/0!</v>
      </c>
    </row>
    <row r="17" spans="1:27" s="573" customFormat="1" ht="11.25">
      <c r="A17" s="81"/>
      <c r="B17" s="572" t="s">
        <v>197</v>
      </c>
      <c r="C17" s="619" t="s">
        <v>511</v>
      </c>
      <c r="D17" s="85"/>
      <c r="E17" s="159"/>
      <c r="F17" s="86"/>
      <c r="G17" s="159"/>
      <c r="H17" s="86"/>
      <c r="I17" s="159"/>
      <c r="J17" s="87"/>
      <c r="K17" s="144"/>
      <c r="L17" s="85"/>
      <c r="M17" s="144"/>
      <c r="N17" s="86"/>
      <c r="O17" s="159"/>
      <c r="P17" s="86"/>
      <c r="Q17" s="159"/>
      <c r="R17" s="87"/>
      <c r="S17" s="144"/>
      <c r="T17" s="85"/>
      <c r="U17" s="144"/>
      <c r="V17" s="86"/>
      <c r="W17" s="159"/>
      <c r="X17" s="86"/>
      <c r="Y17" s="159"/>
      <c r="Z17" s="87"/>
      <c r="AA17" s="160"/>
    </row>
    <row r="18" spans="1:27" s="573" customFormat="1" ht="11.25">
      <c r="A18" s="81"/>
      <c r="B18" s="572" t="s">
        <v>198</v>
      </c>
      <c r="C18" s="619" t="s">
        <v>512</v>
      </c>
      <c r="D18" s="85"/>
      <c r="E18" s="159"/>
      <c r="F18" s="86"/>
      <c r="G18" s="159"/>
      <c r="H18" s="86"/>
      <c r="I18" s="159"/>
      <c r="J18" s="87"/>
      <c r="K18" s="144"/>
      <c r="L18" s="85"/>
      <c r="M18" s="144"/>
      <c r="N18" s="86"/>
      <c r="O18" s="159"/>
      <c r="P18" s="86"/>
      <c r="Q18" s="159"/>
      <c r="R18" s="87"/>
      <c r="S18" s="144"/>
      <c r="T18" s="85"/>
      <c r="U18" s="144"/>
      <c r="V18" s="86"/>
      <c r="W18" s="159"/>
      <c r="X18" s="86"/>
      <c r="Y18" s="159"/>
      <c r="Z18" s="87"/>
      <c r="AA18" s="160"/>
    </row>
    <row r="19" spans="1:27" s="573" customFormat="1" ht="11.25">
      <c r="A19" s="81"/>
      <c r="B19" s="572" t="s">
        <v>199</v>
      </c>
      <c r="C19" s="619" t="s">
        <v>513</v>
      </c>
      <c r="D19" s="85"/>
      <c r="E19" s="159"/>
      <c r="F19" s="86"/>
      <c r="G19" s="159"/>
      <c r="H19" s="86"/>
      <c r="I19" s="159"/>
      <c r="J19" s="87"/>
      <c r="K19" s="144"/>
      <c r="L19" s="85"/>
      <c r="M19" s="144"/>
      <c r="N19" s="86"/>
      <c r="O19" s="159"/>
      <c r="P19" s="86"/>
      <c r="Q19" s="159"/>
      <c r="R19" s="87"/>
      <c r="S19" s="144"/>
      <c r="T19" s="85"/>
      <c r="U19" s="144"/>
      <c r="V19" s="86"/>
      <c r="W19" s="159"/>
      <c r="X19" s="86"/>
      <c r="Y19" s="159"/>
      <c r="Z19" s="87"/>
      <c r="AA19" s="160"/>
    </row>
    <row r="20" spans="1:27" s="573" customFormat="1" ht="11.25">
      <c r="A20" s="81"/>
      <c r="B20" s="572" t="s">
        <v>200</v>
      </c>
      <c r="C20" s="619" t="s">
        <v>514</v>
      </c>
      <c r="D20" s="85"/>
      <c r="E20" s="159"/>
      <c r="F20" s="86"/>
      <c r="G20" s="159"/>
      <c r="H20" s="86"/>
      <c r="I20" s="159"/>
      <c r="J20" s="87"/>
      <c r="K20" s="144"/>
      <c r="L20" s="85"/>
      <c r="M20" s="144"/>
      <c r="N20" s="86"/>
      <c r="O20" s="159"/>
      <c r="P20" s="86"/>
      <c r="Q20" s="159"/>
      <c r="R20" s="87"/>
      <c r="S20" s="144"/>
      <c r="T20" s="85"/>
      <c r="U20" s="144"/>
      <c r="V20" s="86"/>
      <c r="W20" s="159"/>
      <c r="X20" s="86"/>
      <c r="Y20" s="159"/>
      <c r="Z20" s="87"/>
      <c r="AA20" s="160"/>
    </row>
    <row r="21" spans="1:27" s="573" customFormat="1" ht="11.25">
      <c r="A21" s="81"/>
      <c r="B21" s="572" t="s">
        <v>445</v>
      </c>
      <c r="C21" s="618" t="s">
        <v>510</v>
      </c>
      <c r="D21" s="85"/>
      <c r="E21" s="159"/>
      <c r="F21" s="86"/>
      <c r="G21" s="159"/>
      <c r="H21" s="86"/>
      <c r="I21" s="159"/>
      <c r="J21" s="87"/>
      <c r="K21" s="144"/>
      <c r="L21" s="85"/>
      <c r="M21" s="144"/>
      <c r="N21" s="86"/>
      <c r="O21" s="159"/>
      <c r="P21" s="86"/>
      <c r="Q21" s="159"/>
      <c r="R21" s="87"/>
      <c r="S21" s="144"/>
      <c r="T21" s="85"/>
      <c r="U21" s="144"/>
      <c r="V21" s="86"/>
      <c r="W21" s="159"/>
      <c r="X21" s="86"/>
      <c r="Y21" s="159"/>
      <c r="Z21" s="87"/>
      <c r="AA21" s="160"/>
    </row>
    <row r="22" spans="1:27" s="6" customFormat="1" ht="13.5">
      <c r="A22" s="48" t="s">
        <v>16</v>
      </c>
      <c r="B22" s="57"/>
      <c r="C22" s="618" t="s">
        <v>515</v>
      </c>
      <c r="D22" s="68">
        <f>SUM(D23:D30)</f>
        <v>0</v>
      </c>
      <c r="E22" s="71" t="e">
        <f>D22/D$503*100</f>
        <v>#DIV/0!</v>
      </c>
      <c r="F22" s="70">
        <f>SUM(F23:F30)</f>
        <v>0</v>
      </c>
      <c r="G22" s="71" t="e">
        <f>F22/F$503*100</f>
        <v>#DIV/0!</v>
      </c>
      <c r="H22" s="70">
        <f>SUM(H23:H30)</f>
        <v>0</v>
      </c>
      <c r="I22" s="71" t="e">
        <f>H22/H$503*100</f>
        <v>#DIV/0!</v>
      </c>
      <c r="J22" s="72">
        <f>SUM(J23:J30)</f>
        <v>0</v>
      </c>
      <c r="K22" s="69" t="e">
        <f>J22/J$503*100</f>
        <v>#DIV/0!</v>
      </c>
      <c r="L22" s="68">
        <f>SUM(L23:L30)</f>
        <v>0</v>
      </c>
      <c r="M22" s="69" t="e">
        <f>L22/L$503*100</f>
        <v>#DIV/0!</v>
      </c>
      <c r="N22" s="70">
        <f>SUM(N23:N30)</f>
        <v>0</v>
      </c>
      <c r="O22" s="71" t="e">
        <f>N22/N$503*100</f>
        <v>#DIV/0!</v>
      </c>
      <c r="P22" s="70">
        <f>SUM(P23:P30)</f>
        <v>0</v>
      </c>
      <c r="Q22" s="71" t="e">
        <f>P22/P$503*100</f>
        <v>#DIV/0!</v>
      </c>
      <c r="R22" s="72">
        <f>SUM(R23:R30)</f>
        <v>0</v>
      </c>
      <c r="S22" s="69" t="e">
        <f>R22/R$503*100</f>
        <v>#DIV/0!</v>
      </c>
      <c r="T22" s="68">
        <f>SUM(T23:T30)</f>
        <v>0</v>
      </c>
      <c r="U22" s="69" t="e">
        <f>T22/T$503*100</f>
        <v>#DIV/0!</v>
      </c>
      <c r="V22" s="70">
        <f>SUM(V23:V30)</f>
        <v>0</v>
      </c>
      <c r="W22" s="71" t="e">
        <f>V22/V$503*100</f>
        <v>#DIV/0!</v>
      </c>
      <c r="X22" s="70">
        <f>SUM(X23:X30)</f>
        <v>0</v>
      </c>
      <c r="Y22" s="71" t="e">
        <f>X22/X$503*100</f>
        <v>#DIV/0!</v>
      </c>
      <c r="Z22" s="72">
        <f>SUM(Z23:Z30)</f>
        <v>0</v>
      </c>
      <c r="AA22" s="101" t="e">
        <f>Z22/Z$503*100</f>
        <v>#DIV/0!</v>
      </c>
    </row>
    <row r="23" spans="1:27" s="573" customFormat="1" ht="11.25">
      <c r="A23" s="81"/>
      <c r="B23" s="572" t="s">
        <v>201</v>
      </c>
      <c r="C23" s="619" t="s">
        <v>516</v>
      </c>
      <c r="D23" s="85"/>
      <c r="E23" s="159"/>
      <c r="F23" s="86"/>
      <c r="G23" s="159"/>
      <c r="H23" s="86"/>
      <c r="I23" s="159"/>
      <c r="J23" s="87"/>
      <c r="K23" s="144"/>
      <c r="L23" s="85"/>
      <c r="M23" s="144"/>
      <c r="N23" s="86"/>
      <c r="O23" s="159"/>
      <c r="P23" s="86"/>
      <c r="Q23" s="159"/>
      <c r="R23" s="87"/>
      <c r="S23" s="144"/>
      <c r="T23" s="85"/>
      <c r="U23" s="144"/>
      <c r="V23" s="86"/>
      <c r="W23" s="159"/>
      <c r="X23" s="86"/>
      <c r="Y23" s="159"/>
      <c r="Z23" s="87"/>
      <c r="AA23" s="160"/>
    </row>
    <row r="24" spans="1:27" s="573" customFormat="1" ht="11.25">
      <c r="A24" s="81"/>
      <c r="B24" s="572" t="s">
        <v>202</v>
      </c>
      <c r="C24" s="619" t="s">
        <v>517</v>
      </c>
      <c r="D24" s="85"/>
      <c r="E24" s="159"/>
      <c r="F24" s="86"/>
      <c r="G24" s="159"/>
      <c r="H24" s="86"/>
      <c r="I24" s="159"/>
      <c r="J24" s="87"/>
      <c r="K24" s="144"/>
      <c r="L24" s="85"/>
      <c r="M24" s="144"/>
      <c r="N24" s="86"/>
      <c r="O24" s="159"/>
      <c r="P24" s="86"/>
      <c r="Q24" s="159"/>
      <c r="R24" s="87"/>
      <c r="S24" s="144"/>
      <c r="T24" s="85"/>
      <c r="U24" s="144"/>
      <c r="V24" s="86"/>
      <c r="W24" s="159"/>
      <c r="X24" s="86"/>
      <c r="Y24" s="159"/>
      <c r="Z24" s="87"/>
      <c r="AA24" s="160"/>
    </row>
    <row r="25" spans="1:27" s="573" customFormat="1" ht="11.25">
      <c r="A25" s="81"/>
      <c r="B25" s="572" t="s">
        <v>203</v>
      </c>
      <c r="C25" s="619" t="s">
        <v>518</v>
      </c>
      <c r="D25" s="85"/>
      <c r="E25" s="159"/>
      <c r="F25" s="86"/>
      <c r="G25" s="159"/>
      <c r="H25" s="86"/>
      <c r="I25" s="159"/>
      <c r="J25" s="87"/>
      <c r="K25" s="144"/>
      <c r="L25" s="85"/>
      <c r="M25" s="144"/>
      <c r="N25" s="86"/>
      <c r="O25" s="159"/>
      <c r="P25" s="86"/>
      <c r="Q25" s="159"/>
      <c r="R25" s="87"/>
      <c r="S25" s="144"/>
      <c r="T25" s="85"/>
      <c r="U25" s="144"/>
      <c r="V25" s="86"/>
      <c r="W25" s="159"/>
      <c r="X25" s="86"/>
      <c r="Y25" s="159"/>
      <c r="Z25" s="87"/>
      <c r="AA25" s="160"/>
    </row>
    <row r="26" spans="1:27" s="573" customFormat="1" ht="11.25">
      <c r="A26" s="81"/>
      <c r="B26" s="572" t="s">
        <v>204</v>
      </c>
      <c r="C26" s="619" t="s">
        <v>519</v>
      </c>
      <c r="D26" s="85"/>
      <c r="E26" s="159"/>
      <c r="F26" s="86"/>
      <c r="G26" s="159"/>
      <c r="H26" s="86"/>
      <c r="I26" s="159"/>
      <c r="J26" s="87"/>
      <c r="K26" s="144"/>
      <c r="L26" s="85"/>
      <c r="M26" s="144"/>
      <c r="N26" s="86"/>
      <c r="O26" s="159"/>
      <c r="P26" s="86"/>
      <c r="Q26" s="159"/>
      <c r="R26" s="87"/>
      <c r="S26" s="144"/>
      <c r="T26" s="85"/>
      <c r="U26" s="144"/>
      <c r="V26" s="86"/>
      <c r="W26" s="159"/>
      <c r="X26" s="86"/>
      <c r="Y26" s="159"/>
      <c r="Z26" s="87"/>
      <c r="AA26" s="160"/>
    </row>
    <row r="27" spans="1:27" s="573" customFormat="1" ht="11.25">
      <c r="A27" s="81"/>
      <c r="B27" s="572" t="s">
        <v>205</v>
      </c>
      <c r="C27" s="619" t="s">
        <v>520</v>
      </c>
      <c r="D27" s="85"/>
      <c r="E27" s="159"/>
      <c r="F27" s="86"/>
      <c r="G27" s="159"/>
      <c r="H27" s="86"/>
      <c r="I27" s="159"/>
      <c r="J27" s="87"/>
      <c r="K27" s="144"/>
      <c r="L27" s="85"/>
      <c r="M27" s="144"/>
      <c r="N27" s="86"/>
      <c r="O27" s="159"/>
      <c r="P27" s="86"/>
      <c r="Q27" s="159"/>
      <c r="R27" s="87"/>
      <c r="S27" s="144"/>
      <c r="T27" s="85"/>
      <c r="U27" s="144"/>
      <c r="V27" s="86"/>
      <c r="W27" s="159"/>
      <c r="X27" s="86"/>
      <c r="Y27" s="159"/>
      <c r="Z27" s="87"/>
      <c r="AA27" s="160"/>
    </row>
    <row r="28" spans="1:27" s="573" customFormat="1" ht="11.25">
      <c r="A28" s="81"/>
      <c r="B28" s="572" t="s">
        <v>206</v>
      </c>
      <c r="C28" s="619" t="s">
        <v>521</v>
      </c>
      <c r="D28" s="85"/>
      <c r="E28" s="159"/>
      <c r="F28" s="86"/>
      <c r="G28" s="159"/>
      <c r="H28" s="86"/>
      <c r="I28" s="159"/>
      <c r="J28" s="87"/>
      <c r="K28" s="144"/>
      <c r="L28" s="85"/>
      <c r="M28" s="144"/>
      <c r="N28" s="86"/>
      <c r="O28" s="159"/>
      <c r="P28" s="86"/>
      <c r="Q28" s="159"/>
      <c r="R28" s="87"/>
      <c r="S28" s="144"/>
      <c r="T28" s="85"/>
      <c r="U28" s="144"/>
      <c r="V28" s="86"/>
      <c r="W28" s="159"/>
      <c r="X28" s="86"/>
      <c r="Y28" s="159"/>
      <c r="Z28" s="87"/>
      <c r="AA28" s="160"/>
    </row>
    <row r="29" spans="1:27" s="573" customFormat="1" ht="11.25">
      <c r="A29" s="81"/>
      <c r="B29" s="572" t="s">
        <v>207</v>
      </c>
      <c r="C29" s="619" t="s">
        <v>522</v>
      </c>
      <c r="D29" s="85"/>
      <c r="E29" s="159"/>
      <c r="F29" s="86"/>
      <c r="G29" s="159"/>
      <c r="H29" s="86"/>
      <c r="I29" s="159"/>
      <c r="J29" s="87"/>
      <c r="K29" s="144"/>
      <c r="L29" s="85"/>
      <c r="M29" s="144"/>
      <c r="N29" s="86"/>
      <c r="O29" s="159"/>
      <c r="P29" s="86"/>
      <c r="Q29" s="159"/>
      <c r="R29" s="87"/>
      <c r="S29" s="144"/>
      <c r="T29" s="85"/>
      <c r="U29" s="144"/>
      <c r="V29" s="86"/>
      <c r="W29" s="159"/>
      <c r="X29" s="86"/>
      <c r="Y29" s="159"/>
      <c r="Z29" s="87"/>
      <c r="AA29" s="160"/>
    </row>
    <row r="30" spans="1:27" s="573" customFormat="1" ht="11.25">
      <c r="A30" s="81"/>
      <c r="B30" s="572" t="s">
        <v>447</v>
      </c>
      <c r="C30" s="618" t="s">
        <v>515</v>
      </c>
      <c r="D30" s="85"/>
      <c r="E30" s="159"/>
      <c r="F30" s="86"/>
      <c r="G30" s="159"/>
      <c r="H30" s="86"/>
      <c r="I30" s="159"/>
      <c r="J30" s="87"/>
      <c r="K30" s="144"/>
      <c r="L30" s="85"/>
      <c r="M30" s="144"/>
      <c r="N30" s="86"/>
      <c r="O30" s="159"/>
      <c r="P30" s="86"/>
      <c r="Q30" s="159"/>
      <c r="R30" s="87"/>
      <c r="S30" s="144"/>
      <c r="T30" s="85"/>
      <c r="U30" s="144"/>
      <c r="V30" s="86"/>
      <c r="W30" s="159"/>
      <c r="X30" s="86"/>
      <c r="Y30" s="159"/>
      <c r="Z30" s="87"/>
      <c r="AA30" s="160"/>
    </row>
    <row r="31" spans="1:27" s="6" customFormat="1" ht="13.5">
      <c r="A31" s="48" t="s">
        <v>17</v>
      </c>
      <c r="B31" s="57"/>
      <c r="C31" s="618" t="s">
        <v>523</v>
      </c>
      <c r="D31" s="68">
        <f>SUM(D32:D35)</f>
        <v>0</v>
      </c>
      <c r="E31" s="71" t="e">
        <f>D31/D$503*100</f>
        <v>#DIV/0!</v>
      </c>
      <c r="F31" s="70">
        <f>SUM(F32:F35)</f>
        <v>0</v>
      </c>
      <c r="G31" s="71" t="e">
        <f>F31/F$503*100</f>
        <v>#DIV/0!</v>
      </c>
      <c r="H31" s="70">
        <f>SUM(H32:H35)</f>
        <v>0</v>
      </c>
      <c r="I31" s="71" t="e">
        <f>H31/H$503*100</f>
        <v>#DIV/0!</v>
      </c>
      <c r="J31" s="72">
        <f>SUM(J32:J35)</f>
        <v>0</v>
      </c>
      <c r="K31" s="69" t="e">
        <f>J31/J$503*100</f>
        <v>#DIV/0!</v>
      </c>
      <c r="L31" s="68">
        <f>SUM(L32:L35)</f>
        <v>0</v>
      </c>
      <c r="M31" s="69" t="e">
        <f>L31/L$503*100</f>
        <v>#DIV/0!</v>
      </c>
      <c r="N31" s="70">
        <f>SUM(N32:N35)</f>
        <v>0</v>
      </c>
      <c r="O31" s="71" t="e">
        <f>N31/N$503*100</f>
        <v>#DIV/0!</v>
      </c>
      <c r="P31" s="70">
        <f>SUM(P32:P35)</f>
        <v>0</v>
      </c>
      <c r="Q31" s="71" t="e">
        <f>P31/P$503*100</f>
        <v>#DIV/0!</v>
      </c>
      <c r="R31" s="72">
        <f>SUM(R32:R35)</f>
        <v>0</v>
      </c>
      <c r="S31" s="69" t="e">
        <f>R31/R$503*100</f>
        <v>#DIV/0!</v>
      </c>
      <c r="T31" s="68">
        <f>SUM(T32:T35)</f>
        <v>0</v>
      </c>
      <c r="U31" s="69" t="e">
        <f>T31/T$503*100</f>
        <v>#DIV/0!</v>
      </c>
      <c r="V31" s="70">
        <f>SUM(V32:V35)</f>
        <v>0</v>
      </c>
      <c r="W31" s="71" t="e">
        <f>V31/V$503*100</f>
        <v>#DIV/0!</v>
      </c>
      <c r="X31" s="70">
        <f>SUM(X32:X35)</f>
        <v>0</v>
      </c>
      <c r="Y31" s="71" t="e">
        <f>X31/X$503*100</f>
        <v>#DIV/0!</v>
      </c>
      <c r="Z31" s="72">
        <f>SUM(Z32:Z35)</f>
        <v>0</v>
      </c>
      <c r="AA31" s="101" t="e">
        <f>Z31/Z$503*100</f>
        <v>#DIV/0!</v>
      </c>
    </row>
    <row r="32" spans="1:27" s="573" customFormat="1" ht="11.25">
      <c r="A32" s="81"/>
      <c r="B32" s="572" t="s">
        <v>208</v>
      </c>
      <c r="C32" s="619" t="s">
        <v>524</v>
      </c>
      <c r="D32" s="85"/>
      <c r="E32" s="159"/>
      <c r="F32" s="86"/>
      <c r="G32" s="159"/>
      <c r="H32" s="86"/>
      <c r="I32" s="159"/>
      <c r="J32" s="87"/>
      <c r="K32" s="144"/>
      <c r="L32" s="85"/>
      <c r="M32" s="144"/>
      <c r="N32" s="86"/>
      <c r="O32" s="159"/>
      <c r="P32" s="86"/>
      <c r="Q32" s="159"/>
      <c r="R32" s="87"/>
      <c r="S32" s="144"/>
      <c r="T32" s="85"/>
      <c r="U32" s="144"/>
      <c r="V32" s="86"/>
      <c r="W32" s="159"/>
      <c r="X32" s="86"/>
      <c r="Y32" s="159"/>
      <c r="Z32" s="87"/>
      <c r="AA32" s="160"/>
    </row>
    <row r="33" spans="1:27" s="573" customFormat="1" ht="11.25">
      <c r="A33" s="81"/>
      <c r="B33" s="572" t="s">
        <v>209</v>
      </c>
      <c r="C33" s="619" t="s">
        <v>525</v>
      </c>
      <c r="D33" s="85"/>
      <c r="E33" s="159"/>
      <c r="F33" s="86"/>
      <c r="G33" s="159"/>
      <c r="H33" s="86"/>
      <c r="I33" s="159"/>
      <c r="J33" s="87"/>
      <c r="K33" s="144"/>
      <c r="L33" s="85"/>
      <c r="M33" s="144"/>
      <c r="N33" s="86"/>
      <c r="O33" s="159"/>
      <c r="P33" s="86"/>
      <c r="Q33" s="159"/>
      <c r="R33" s="87"/>
      <c r="S33" s="144"/>
      <c r="T33" s="85"/>
      <c r="U33" s="144"/>
      <c r="V33" s="86"/>
      <c r="W33" s="159"/>
      <c r="X33" s="86"/>
      <c r="Y33" s="159"/>
      <c r="Z33" s="87"/>
      <c r="AA33" s="160"/>
    </row>
    <row r="34" spans="1:27" s="573" customFormat="1" ht="11.25">
      <c r="A34" s="81"/>
      <c r="B34" s="572" t="s">
        <v>210</v>
      </c>
      <c r="C34" s="619" t="s">
        <v>526</v>
      </c>
      <c r="D34" s="85"/>
      <c r="E34" s="159"/>
      <c r="F34" s="86"/>
      <c r="G34" s="159"/>
      <c r="H34" s="86"/>
      <c r="I34" s="159"/>
      <c r="J34" s="87"/>
      <c r="K34" s="144"/>
      <c r="L34" s="85"/>
      <c r="M34" s="144"/>
      <c r="N34" s="86"/>
      <c r="O34" s="159"/>
      <c r="P34" s="86"/>
      <c r="Q34" s="159"/>
      <c r="R34" s="87"/>
      <c r="S34" s="144"/>
      <c r="T34" s="85"/>
      <c r="U34" s="144"/>
      <c r="V34" s="86"/>
      <c r="W34" s="159"/>
      <c r="X34" s="86"/>
      <c r="Y34" s="159"/>
      <c r="Z34" s="87"/>
      <c r="AA34" s="160"/>
    </row>
    <row r="35" spans="1:27" s="573" customFormat="1" ht="11.25">
      <c r="A35" s="81"/>
      <c r="B35" s="572" t="s">
        <v>448</v>
      </c>
      <c r="C35" s="618" t="s">
        <v>523</v>
      </c>
      <c r="D35" s="85"/>
      <c r="E35" s="159"/>
      <c r="F35" s="86"/>
      <c r="G35" s="159"/>
      <c r="H35" s="86"/>
      <c r="I35" s="159"/>
      <c r="J35" s="87"/>
      <c r="K35" s="144"/>
      <c r="L35" s="85"/>
      <c r="M35" s="144"/>
      <c r="N35" s="86"/>
      <c r="O35" s="159"/>
      <c r="P35" s="86"/>
      <c r="Q35" s="159"/>
      <c r="R35" s="87"/>
      <c r="S35" s="144"/>
      <c r="T35" s="85"/>
      <c r="U35" s="144"/>
      <c r="V35" s="86"/>
      <c r="W35" s="159"/>
      <c r="X35" s="86"/>
      <c r="Y35" s="159"/>
      <c r="Z35" s="87"/>
      <c r="AA35" s="160"/>
    </row>
    <row r="36" spans="1:27" s="117" customFormat="1" ht="13.5">
      <c r="A36" s="49" t="s">
        <v>18</v>
      </c>
      <c r="B36" s="58"/>
      <c r="C36" s="619" t="s">
        <v>527</v>
      </c>
      <c r="D36" s="113">
        <f>SUM(D37:D40)</f>
        <v>0</v>
      </c>
      <c r="E36" s="115" t="e">
        <f>D36/D$503*100</f>
        <v>#DIV/0!</v>
      </c>
      <c r="F36" s="114">
        <f>SUM(F37:F40)</f>
        <v>0</v>
      </c>
      <c r="G36" s="115" t="e">
        <f>F36/F$503*100</f>
        <v>#DIV/0!</v>
      </c>
      <c r="H36" s="114">
        <f>SUM(H37:H40)</f>
        <v>0</v>
      </c>
      <c r="I36" s="115" t="e">
        <f>H36/H$503*100</f>
        <v>#DIV/0!</v>
      </c>
      <c r="J36" s="32">
        <f>SUM(J37:J40)</f>
        <v>0</v>
      </c>
      <c r="K36" s="99" t="e">
        <f>J36/J$503*100</f>
        <v>#DIV/0!</v>
      </c>
      <c r="L36" s="113">
        <f>SUM(L37:L40)</f>
        <v>0</v>
      </c>
      <c r="M36" s="99" t="e">
        <f>L36/L$503*100</f>
        <v>#DIV/0!</v>
      </c>
      <c r="N36" s="114">
        <f>SUM(N37:N40)</f>
        <v>0</v>
      </c>
      <c r="O36" s="115" t="e">
        <f>N36/N$503*100</f>
        <v>#DIV/0!</v>
      </c>
      <c r="P36" s="114">
        <f>SUM(P37:P40)</f>
        <v>0</v>
      </c>
      <c r="Q36" s="115" t="e">
        <f>P36/P$503*100</f>
        <v>#DIV/0!</v>
      </c>
      <c r="R36" s="32">
        <f>SUM(R37:R40)</f>
        <v>0</v>
      </c>
      <c r="S36" s="99" t="e">
        <f>R36/R$503*100</f>
        <v>#DIV/0!</v>
      </c>
      <c r="T36" s="113">
        <f>SUM(T37:T40)</f>
        <v>0</v>
      </c>
      <c r="U36" s="99" t="e">
        <f>T36/T$503*100</f>
        <v>#DIV/0!</v>
      </c>
      <c r="V36" s="114">
        <f>SUM(V37:V40)</f>
        <v>0</v>
      </c>
      <c r="W36" s="115" t="e">
        <f>V36/V$503*100</f>
        <v>#DIV/0!</v>
      </c>
      <c r="X36" s="114">
        <f>SUM(X37:X40)</f>
        <v>0</v>
      </c>
      <c r="Y36" s="115" t="e">
        <f>X36/X$503*100</f>
        <v>#DIV/0!</v>
      </c>
      <c r="Z36" s="32">
        <f>SUM(Z37:Z40)</f>
        <v>0</v>
      </c>
      <c r="AA36" s="116" t="e">
        <f>Z36/Z$503*100</f>
        <v>#DIV/0!</v>
      </c>
    </row>
    <row r="37" spans="1:27" s="573" customFormat="1" ht="11.25">
      <c r="A37" s="81"/>
      <c r="B37" s="572" t="s">
        <v>185</v>
      </c>
      <c r="C37" s="619" t="s">
        <v>528</v>
      </c>
      <c r="D37" s="85"/>
      <c r="E37" s="159"/>
      <c r="F37" s="86"/>
      <c r="G37" s="159"/>
      <c r="H37" s="86"/>
      <c r="I37" s="159"/>
      <c r="J37" s="87"/>
      <c r="K37" s="144"/>
      <c r="L37" s="85"/>
      <c r="M37" s="144"/>
      <c r="N37" s="86"/>
      <c r="O37" s="159"/>
      <c r="P37" s="86"/>
      <c r="Q37" s="159"/>
      <c r="R37" s="87"/>
      <c r="S37" s="144"/>
      <c r="T37" s="85"/>
      <c r="U37" s="144"/>
      <c r="V37" s="86"/>
      <c r="W37" s="159"/>
      <c r="X37" s="86"/>
      <c r="Y37" s="159"/>
      <c r="Z37" s="87"/>
      <c r="AA37" s="160"/>
    </row>
    <row r="38" spans="1:27" s="573" customFormat="1" ht="11.25">
      <c r="A38" s="81"/>
      <c r="B38" s="572" t="s">
        <v>186</v>
      </c>
      <c r="C38" s="619" t="s">
        <v>529</v>
      </c>
      <c r="D38" s="85"/>
      <c r="E38" s="159"/>
      <c r="F38" s="86"/>
      <c r="G38" s="159"/>
      <c r="H38" s="86"/>
      <c r="I38" s="159"/>
      <c r="J38" s="87"/>
      <c r="K38" s="144"/>
      <c r="L38" s="85"/>
      <c r="M38" s="144"/>
      <c r="N38" s="86"/>
      <c r="O38" s="159"/>
      <c r="P38" s="86"/>
      <c r="Q38" s="159"/>
      <c r="R38" s="87"/>
      <c r="S38" s="144"/>
      <c r="T38" s="85"/>
      <c r="U38" s="144"/>
      <c r="V38" s="86"/>
      <c r="W38" s="159"/>
      <c r="X38" s="86"/>
      <c r="Y38" s="159"/>
      <c r="Z38" s="87"/>
      <c r="AA38" s="160"/>
    </row>
    <row r="39" spans="1:27" s="573" customFormat="1" ht="11.25">
      <c r="A39" s="81"/>
      <c r="B39" s="572" t="s">
        <v>187</v>
      </c>
      <c r="C39" s="619" t="s">
        <v>530</v>
      </c>
      <c r="D39" s="85"/>
      <c r="E39" s="159"/>
      <c r="F39" s="86"/>
      <c r="G39" s="159"/>
      <c r="H39" s="86"/>
      <c r="I39" s="159"/>
      <c r="J39" s="87"/>
      <c r="K39" s="144"/>
      <c r="L39" s="85"/>
      <c r="M39" s="144"/>
      <c r="N39" s="86"/>
      <c r="O39" s="159"/>
      <c r="P39" s="86"/>
      <c r="Q39" s="159"/>
      <c r="R39" s="87"/>
      <c r="S39" s="144"/>
      <c r="T39" s="85"/>
      <c r="U39" s="144"/>
      <c r="V39" s="86"/>
      <c r="W39" s="159"/>
      <c r="X39" s="86"/>
      <c r="Y39" s="159"/>
      <c r="Z39" s="87"/>
      <c r="AA39" s="160"/>
    </row>
    <row r="40" spans="1:27" s="573" customFormat="1" ht="11.25">
      <c r="A40" s="81"/>
      <c r="B40" s="572" t="s">
        <v>449</v>
      </c>
      <c r="C40" s="619" t="s">
        <v>527</v>
      </c>
      <c r="D40" s="85"/>
      <c r="E40" s="159"/>
      <c r="F40" s="86"/>
      <c r="G40" s="159"/>
      <c r="H40" s="86"/>
      <c r="I40" s="159"/>
      <c r="J40" s="87"/>
      <c r="K40" s="144"/>
      <c r="L40" s="85"/>
      <c r="M40" s="144"/>
      <c r="N40" s="86"/>
      <c r="O40" s="159"/>
      <c r="P40" s="86"/>
      <c r="Q40" s="159"/>
      <c r="R40" s="87"/>
      <c r="S40" s="144"/>
      <c r="T40" s="85"/>
      <c r="U40" s="144"/>
      <c r="V40" s="86"/>
      <c r="W40" s="159"/>
      <c r="X40" s="86"/>
      <c r="Y40" s="159"/>
      <c r="Z40" s="87"/>
      <c r="AA40" s="160"/>
    </row>
    <row r="41" spans="1:27" s="117" customFormat="1" ht="13.5">
      <c r="A41" s="49" t="s">
        <v>19</v>
      </c>
      <c r="B41" s="58"/>
      <c r="C41" s="619" t="s">
        <v>531</v>
      </c>
      <c r="D41" s="113">
        <f>SUM(D42:D45)</f>
        <v>0</v>
      </c>
      <c r="E41" s="115" t="e">
        <f>D41/D$503*100</f>
        <v>#DIV/0!</v>
      </c>
      <c r="F41" s="114">
        <f>SUM(F42:F45)</f>
        <v>0</v>
      </c>
      <c r="G41" s="115" t="e">
        <f>F41/F$503*100</f>
        <v>#DIV/0!</v>
      </c>
      <c r="H41" s="114">
        <f>SUM(H42:H45)</f>
        <v>0</v>
      </c>
      <c r="I41" s="115" t="e">
        <f>H41/H$503*100</f>
        <v>#DIV/0!</v>
      </c>
      <c r="J41" s="32">
        <f>SUM(J42:J45)</f>
        <v>0</v>
      </c>
      <c r="K41" s="99" t="e">
        <f>J41/J$503*100</f>
        <v>#DIV/0!</v>
      </c>
      <c r="L41" s="113">
        <f>SUM(L42:L45)</f>
        <v>0</v>
      </c>
      <c r="M41" s="99" t="e">
        <f>L41/L$503*100</f>
        <v>#DIV/0!</v>
      </c>
      <c r="N41" s="114">
        <f>SUM(N42:N45)</f>
        <v>0</v>
      </c>
      <c r="O41" s="115" t="e">
        <f>N41/N$503*100</f>
        <v>#DIV/0!</v>
      </c>
      <c r="P41" s="114">
        <f>SUM(P42:P45)</f>
        <v>0</v>
      </c>
      <c r="Q41" s="115" t="e">
        <f>P41/P$503*100</f>
        <v>#DIV/0!</v>
      </c>
      <c r="R41" s="32">
        <f>SUM(R42:R45)</f>
        <v>0</v>
      </c>
      <c r="S41" s="99" t="e">
        <f>R41/R$503*100</f>
        <v>#DIV/0!</v>
      </c>
      <c r="T41" s="113">
        <f>SUM(T42:T45)</f>
        <v>0</v>
      </c>
      <c r="U41" s="99" t="e">
        <f>T41/T$503*100</f>
        <v>#DIV/0!</v>
      </c>
      <c r="V41" s="114">
        <f>SUM(V42:V45)</f>
        <v>0</v>
      </c>
      <c r="W41" s="115" t="e">
        <f>V41/V$503*100</f>
        <v>#DIV/0!</v>
      </c>
      <c r="X41" s="114">
        <f>SUM(X42:X45)</f>
        <v>0</v>
      </c>
      <c r="Y41" s="115" t="e">
        <f>X41/X$503*100</f>
        <v>#DIV/0!</v>
      </c>
      <c r="Z41" s="32">
        <f>SUM(Z42:Z45)</f>
        <v>0</v>
      </c>
      <c r="AA41" s="116" t="e">
        <f>Z41/Z$503*100</f>
        <v>#DIV/0!</v>
      </c>
    </row>
    <row r="42" spans="1:27" s="573" customFormat="1" ht="11.25">
      <c r="A42" s="81"/>
      <c r="B42" s="572" t="s">
        <v>191</v>
      </c>
      <c r="C42" s="619" t="s">
        <v>532</v>
      </c>
      <c r="D42" s="85"/>
      <c r="E42" s="159"/>
      <c r="F42" s="86"/>
      <c r="G42" s="159"/>
      <c r="H42" s="86"/>
      <c r="I42" s="159"/>
      <c r="J42" s="87"/>
      <c r="K42" s="144"/>
      <c r="L42" s="85"/>
      <c r="M42" s="144"/>
      <c r="N42" s="86"/>
      <c r="O42" s="159"/>
      <c r="P42" s="86"/>
      <c r="Q42" s="159"/>
      <c r="R42" s="87"/>
      <c r="S42" s="144"/>
      <c r="T42" s="85"/>
      <c r="U42" s="144"/>
      <c r="V42" s="86"/>
      <c r="W42" s="159"/>
      <c r="X42" s="86"/>
      <c r="Y42" s="159"/>
      <c r="Z42" s="87"/>
      <c r="AA42" s="160"/>
    </row>
    <row r="43" spans="1:27" s="573" customFormat="1" ht="11.25">
      <c r="A43" s="81"/>
      <c r="B43" s="572" t="s">
        <v>192</v>
      </c>
      <c r="C43" s="619" t="s">
        <v>533</v>
      </c>
      <c r="D43" s="85"/>
      <c r="E43" s="159"/>
      <c r="F43" s="86"/>
      <c r="G43" s="159"/>
      <c r="H43" s="86"/>
      <c r="I43" s="159"/>
      <c r="J43" s="87"/>
      <c r="K43" s="144"/>
      <c r="L43" s="85"/>
      <c r="M43" s="144"/>
      <c r="N43" s="86"/>
      <c r="O43" s="159"/>
      <c r="P43" s="86"/>
      <c r="Q43" s="159"/>
      <c r="R43" s="87"/>
      <c r="S43" s="144"/>
      <c r="T43" s="85"/>
      <c r="U43" s="144"/>
      <c r="V43" s="86"/>
      <c r="W43" s="159"/>
      <c r="X43" s="86"/>
      <c r="Y43" s="159"/>
      <c r="Z43" s="87"/>
      <c r="AA43" s="160"/>
    </row>
    <row r="44" spans="1:27" s="573" customFormat="1" ht="11.25">
      <c r="A44" s="81"/>
      <c r="B44" s="572" t="s">
        <v>193</v>
      </c>
      <c r="C44" s="619" t="s">
        <v>534</v>
      </c>
      <c r="D44" s="85"/>
      <c r="E44" s="159"/>
      <c r="F44" s="86"/>
      <c r="G44" s="159"/>
      <c r="H44" s="86"/>
      <c r="I44" s="159"/>
      <c r="J44" s="87"/>
      <c r="K44" s="144"/>
      <c r="L44" s="85"/>
      <c r="M44" s="144"/>
      <c r="N44" s="86"/>
      <c r="O44" s="159"/>
      <c r="P44" s="86"/>
      <c r="Q44" s="159"/>
      <c r="R44" s="87"/>
      <c r="S44" s="144"/>
      <c r="T44" s="85"/>
      <c r="U44" s="144"/>
      <c r="V44" s="86"/>
      <c r="W44" s="159"/>
      <c r="X44" s="86"/>
      <c r="Y44" s="159"/>
      <c r="Z44" s="87"/>
      <c r="AA44" s="160"/>
    </row>
    <row r="45" spans="1:27" s="573" customFormat="1" ht="11.25">
      <c r="A45" s="81"/>
      <c r="B45" s="572" t="s">
        <v>450</v>
      </c>
      <c r="C45" s="619" t="s">
        <v>531</v>
      </c>
      <c r="D45" s="85"/>
      <c r="E45" s="159"/>
      <c r="F45" s="86"/>
      <c r="G45" s="159"/>
      <c r="H45" s="86"/>
      <c r="I45" s="159"/>
      <c r="J45" s="87"/>
      <c r="K45" s="144"/>
      <c r="L45" s="85"/>
      <c r="M45" s="144"/>
      <c r="N45" s="86"/>
      <c r="O45" s="159"/>
      <c r="P45" s="86"/>
      <c r="Q45" s="159"/>
      <c r="R45" s="87"/>
      <c r="S45" s="144"/>
      <c r="T45" s="85"/>
      <c r="U45" s="144"/>
      <c r="V45" s="86"/>
      <c r="W45" s="159"/>
      <c r="X45" s="86"/>
      <c r="Y45" s="159"/>
      <c r="Z45" s="87"/>
      <c r="AA45" s="160"/>
    </row>
    <row r="46" spans="1:27" s="117" customFormat="1" ht="13.5">
      <c r="A46" s="49" t="s">
        <v>20</v>
      </c>
      <c r="B46" s="58"/>
      <c r="C46" s="619" t="s">
        <v>535</v>
      </c>
      <c r="D46" s="113">
        <f>SUM(D47:D51)</f>
        <v>0</v>
      </c>
      <c r="E46" s="115" t="e">
        <f>D46/D$503*100</f>
        <v>#DIV/0!</v>
      </c>
      <c r="F46" s="114">
        <f>SUM(F47:F51)</f>
        <v>0</v>
      </c>
      <c r="G46" s="115" t="e">
        <f>F46/F$503*100</f>
        <v>#DIV/0!</v>
      </c>
      <c r="H46" s="114">
        <f>SUM(H47:H51)</f>
        <v>0</v>
      </c>
      <c r="I46" s="115" t="e">
        <f>H46/H$503*100</f>
        <v>#DIV/0!</v>
      </c>
      <c r="J46" s="32">
        <f>SUM(J47:J51)</f>
        <v>0</v>
      </c>
      <c r="K46" s="99" t="e">
        <f>J46/J$503*100</f>
        <v>#DIV/0!</v>
      </c>
      <c r="L46" s="113">
        <f>SUM(L47:L51)</f>
        <v>0</v>
      </c>
      <c r="M46" s="99" t="e">
        <f>L46/L$503*100</f>
        <v>#DIV/0!</v>
      </c>
      <c r="N46" s="114">
        <f>SUM(N47:N51)</f>
        <v>0</v>
      </c>
      <c r="O46" s="115" t="e">
        <f>N46/N$503*100</f>
        <v>#DIV/0!</v>
      </c>
      <c r="P46" s="114">
        <f>SUM(P47:P51)</f>
        <v>0</v>
      </c>
      <c r="Q46" s="115" t="e">
        <f>P46/P$503*100</f>
        <v>#DIV/0!</v>
      </c>
      <c r="R46" s="32">
        <f>SUM(R47:R51)</f>
        <v>0</v>
      </c>
      <c r="S46" s="99" t="e">
        <f>R46/R$503*100</f>
        <v>#DIV/0!</v>
      </c>
      <c r="T46" s="113">
        <f>SUM(T47:T51)</f>
        <v>0</v>
      </c>
      <c r="U46" s="99" t="e">
        <f>T46/T$503*100</f>
        <v>#DIV/0!</v>
      </c>
      <c r="V46" s="114">
        <f>SUM(V47:V51)</f>
        <v>0</v>
      </c>
      <c r="W46" s="115" t="e">
        <f>V46/V$503*100</f>
        <v>#DIV/0!</v>
      </c>
      <c r="X46" s="114">
        <f>SUM(X47:X51)</f>
        <v>0</v>
      </c>
      <c r="Y46" s="115" t="e">
        <f>X46/X$503*100</f>
        <v>#DIV/0!</v>
      </c>
      <c r="Z46" s="32">
        <f>SUM(Z47:Z51)</f>
        <v>0</v>
      </c>
      <c r="AA46" s="116" t="e">
        <f>Z46/Z$503*100</f>
        <v>#DIV/0!</v>
      </c>
    </row>
    <row r="47" spans="1:27" s="573" customFormat="1" ht="11.25">
      <c r="A47" s="81"/>
      <c r="B47" s="572" t="s">
        <v>194</v>
      </c>
      <c r="C47" s="619" t="s">
        <v>536</v>
      </c>
      <c r="D47" s="85"/>
      <c r="E47" s="159"/>
      <c r="F47" s="86"/>
      <c r="G47" s="159"/>
      <c r="H47" s="86"/>
      <c r="I47" s="159"/>
      <c r="J47" s="87"/>
      <c r="K47" s="144"/>
      <c r="L47" s="85"/>
      <c r="M47" s="144"/>
      <c r="N47" s="86"/>
      <c r="O47" s="159"/>
      <c r="P47" s="86"/>
      <c r="Q47" s="159"/>
      <c r="R47" s="87"/>
      <c r="S47" s="144"/>
      <c r="T47" s="85"/>
      <c r="U47" s="144"/>
      <c r="V47" s="86"/>
      <c r="W47" s="159"/>
      <c r="X47" s="86"/>
      <c r="Y47" s="159"/>
      <c r="Z47" s="87"/>
      <c r="AA47" s="160"/>
    </row>
    <row r="48" spans="1:27" s="573" customFormat="1" ht="11.25">
      <c r="A48" s="81"/>
      <c r="B48" s="572" t="s">
        <v>195</v>
      </c>
      <c r="C48" s="619" t="s">
        <v>537</v>
      </c>
      <c r="D48" s="85"/>
      <c r="E48" s="159"/>
      <c r="F48" s="86"/>
      <c r="G48" s="159"/>
      <c r="H48" s="86"/>
      <c r="I48" s="159"/>
      <c r="J48" s="87"/>
      <c r="K48" s="144"/>
      <c r="L48" s="85"/>
      <c r="M48" s="144"/>
      <c r="N48" s="86"/>
      <c r="O48" s="159"/>
      <c r="P48" s="86"/>
      <c r="Q48" s="159"/>
      <c r="R48" s="87"/>
      <c r="S48" s="144"/>
      <c r="T48" s="85"/>
      <c r="U48" s="144"/>
      <c r="V48" s="86"/>
      <c r="W48" s="159"/>
      <c r="X48" s="86"/>
      <c r="Y48" s="159"/>
      <c r="Z48" s="87"/>
      <c r="AA48" s="160"/>
    </row>
    <row r="49" spans="1:27" s="573" customFormat="1" ht="11.25">
      <c r="A49" s="81"/>
      <c r="B49" s="572" t="s">
        <v>897</v>
      </c>
      <c r="C49" s="619" t="s">
        <v>1294</v>
      </c>
      <c r="D49" s="85"/>
      <c r="E49" s="159"/>
      <c r="F49" s="86"/>
      <c r="G49" s="159"/>
      <c r="H49" s="86"/>
      <c r="I49" s="159"/>
      <c r="J49" s="87"/>
      <c r="K49" s="144"/>
      <c r="L49" s="85"/>
      <c r="M49" s="144"/>
      <c r="N49" s="86"/>
      <c r="O49" s="159"/>
      <c r="P49" s="86"/>
      <c r="Q49" s="159"/>
      <c r="R49" s="87"/>
      <c r="S49" s="144"/>
      <c r="T49" s="85"/>
      <c r="U49" s="144"/>
      <c r="V49" s="86"/>
      <c r="W49" s="159"/>
      <c r="X49" s="86"/>
      <c r="Y49" s="159"/>
      <c r="Z49" s="87"/>
      <c r="AA49" s="160"/>
    </row>
    <row r="50" spans="1:27" s="573" customFormat="1" ht="11.25">
      <c r="A50" s="81"/>
      <c r="B50" s="572" t="s">
        <v>196</v>
      </c>
      <c r="C50" s="619" t="s">
        <v>538</v>
      </c>
      <c r="D50" s="85"/>
      <c r="E50" s="159"/>
      <c r="F50" s="86"/>
      <c r="G50" s="159"/>
      <c r="H50" s="86"/>
      <c r="I50" s="159"/>
      <c r="J50" s="87"/>
      <c r="K50" s="144"/>
      <c r="L50" s="85"/>
      <c r="M50" s="144"/>
      <c r="N50" s="86"/>
      <c r="O50" s="159"/>
      <c r="P50" s="86"/>
      <c r="Q50" s="159"/>
      <c r="R50" s="87"/>
      <c r="S50" s="144"/>
      <c r="T50" s="85"/>
      <c r="U50" s="144"/>
      <c r="V50" s="86"/>
      <c r="W50" s="159"/>
      <c r="X50" s="86"/>
      <c r="Y50" s="159"/>
      <c r="Z50" s="87"/>
      <c r="AA50" s="160"/>
    </row>
    <row r="51" spans="1:27" s="573" customFormat="1" ht="11.25">
      <c r="A51" s="81"/>
      <c r="B51" s="572" t="s">
        <v>451</v>
      </c>
      <c r="C51" s="620" t="s">
        <v>535</v>
      </c>
      <c r="D51" s="85"/>
      <c r="E51" s="159"/>
      <c r="F51" s="86"/>
      <c r="G51" s="159"/>
      <c r="H51" s="86"/>
      <c r="I51" s="159"/>
      <c r="J51" s="87"/>
      <c r="K51" s="144"/>
      <c r="L51" s="85"/>
      <c r="M51" s="144"/>
      <c r="N51" s="86"/>
      <c r="O51" s="159"/>
      <c r="P51" s="86"/>
      <c r="Q51" s="159"/>
      <c r="R51" s="87"/>
      <c r="S51" s="144"/>
      <c r="T51" s="85"/>
      <c r="U51" s="144"/>
      <c r="V51" s="86"/>
      <c r="W51" s="159"/>
      <c r="X51" s="86"/>
      <c r="Y51" s="159"/>
      <c r="Z51" s="87"/>
      <c r="AA51" s="160"/>
    </row>
    <row r="52" spans="1:27" ht="12.75">
      <c r="A52" s="47" t="s">
        <v>21</v>
      </c>
      <c r="B52" s="60"/>
      <c r="C52" s="621" t="s">
        <v>1295</v>
      </c>
      <c r="D52" s="26">
        <f>D53+D58+D60+D65+D71+D78+D84+D89+D95+D107+D119+D126+D133+D135+D141+D146+D148+D152+D154+D158+D166</f>
        <v>0</v>
      </c>
      <c r="E52" s="29" t="e">
        <f>(D52/D$503)*100</f>
        <v>#DIV/0!</v>
      </c>
      <c r="F52" s="28">
        <f>F53+F58+F60+F65+F71+F78+F84+F89+F95+F107+F119+F126+F133+F135+F141+F146+F148+F152+F154+F158+F166</f>
        <v>0</v>
      </c>
      <c r="G52" s="29" t="e">
        <f>(F52/F$503)*100</f>
        <v>#DIV/0!</v>
      </c>
      <c r="H52" s="28">
        <f>H53+H58+H60+H65+H71+H78+H84+H89+H95+H107+H119+H126+H133+H135+H141+H146+H148+H152+H154+H158+H166</f>
        <v>0</v>
      </c>
      <c r="I52" s="29" t="e">
        <f>(H52/H$503)*100</f>
        <v>#DIV/0!</v>
      </c>
      <c r="J52" s="30">
        <f>J53+J58+J60+J65+J71+J78+J84+J89+J95+J107+J119+J126+J133+J135+J141+J146+J148+J152+J154+J158+J166</f>
        <v>0</v>
      </c>
      <c r="K52" s="27" t="e">
        <f>(J52/J$503)*100</f>
        <v>#DIV/0!</v>
      </c>
      <c r="L52" s="26">
        <f>L53+L58+L60+L65+L71+L78+L84+L89+L95+L107+L119+L126+L133+L135+L141+L146+L148+L152+L154+L158+L166</f>
        <v>0</v>
      </c>
      <c r="M52" s="27" t="e">
        <f>(L52/L$503)*100</f>
        <v>#DIV/0!</v>
      </c>
      <c r="N52" s="28">
        <f>N53+N58+N60+N65+N71+N78+N84+N89+N95+N107+N119+N126+N133+N135+N141+N146+N148+N152+N154+N158+N166</f>
        <v>0</v>
      </c>
      <c r="O52" s="29" t="e">
        <f>(N52/N$503)*100</f>
        <v>#DIV/0!</v>
      </c>
      <c r="P52" s="28">
        <f>P53+P58+P60+P65+P71+P78+P84+P89+P95+P107+P119+P126+P133+P135+P141+P146+P148+P152+P154+P158+P166</f>
        <v>0</v>
      </c>
      <c r="Q52" s="29" t="e">
        <f>(P52/P$503)*100</f>
        <v>#DIV/0!</v>
      </c>
      <c r="R52" s="30">
        <f>R53+R58+R60+R65+R71+R78+R84+R89+R95+R107+R119+R126+R133+R135+R141+R146+R148+R152+R154+R158+R166</f>
        <v>0</v>
      </c>
      <c r="S52" s="27" t="e">
        <f>(R52/R$503)*100</f>
        <v>#DIV/0!</v>
      </c>
      <c r="T52" s="26">
        <f>T53+T58+T60+T65+T71+T78+T84+T89+T95+T107+T119+T126+T133+T135+T141+T146+T148+T152+T154+T158+T166</f>
        <v>0</v>
      </c>
      <c r="U52" s="27" t="e">
        <f>(T52/T$503)*100</f>
        <v>#DIV/0!</v>
      </c>
      <c r="V52" s="28">
        <f>V53+V58+V60+V65+V71+V78+V84+V89+V95+V107+V119+V126+V133+V135+V141+V146+V148+V152+V154+V158+V166</f>
        <v>0</v>
      </c>
      <c r="W52" s="29" t="e">
        <f>(V52/V$503)*100</f>
        <v>#DIV/0!</v>
      </c>
      <c r="X52" s="28">
        <f>X53+X58+X60+X65+X71+X78+X84+X89+X95+X107+X119+X126+X133+X135+X141+X146+X148+X152+X154+X158+X166</f>
        <v>0</v>
      </c>
      <c r="Y52" s="29" t="e">
        <f>(X52/X$503)*100</f>
        <v>#DIV/0!</v>
      </c>
      <c r="Z52" s="30">
        <f>Z53+Z58+Z60+Z65+Z71+Z78+Z84+Z89+Z95+Z107+Z119+Z126+Z133+Z135+Z141+Z146+Z148+Z152+Z154+Z158+Z166</f>
        <v>0</v>
      </c>
      <c r="AA52" s="31" t="e">
        <f>(Z52/Z$503)*100</f>
        <v>#DIV/0!</v>
      </c>
    </row>
    <row r="53" spans="1:27" s="6" customFormat="1" ht="13.5">
      <c r="A53" s="53" t="s">
        <v>22</v>
      </c>
      <c r="B53" s="106"/>
      <c r="C53" s="617" t="s">
        <v>539</v>
      </c>
      <c r="D53" s="68">
        <f>SUM(D54:D57)</f>
        <v>0</v>
      </c>
      <c r="E53" s="71" t="e">
        <f>D53/D$503*100</f>
        <v>#DIV/0!</v>
      </c>
      <c r="F53" s="70">
        <f>SUM(F54:F57)</f>
        <v>0</v>
      </c>
      <c r="G53" s="71" t="e">
        <f>F53/F$503*100</f>
        <v>#DIV/0!</v>
      </c>
      <c r="H53" s="70">
        <f>SUM(H54:H57)</f>
        <v>0</v>
      </c>
      <c r="I53" s="71" t="e">
        <f>H53/H$503*100</f>
        <v>#DIV/0!</v>
      </c>
      <c r="J53" s="72">
        <f>SUM(J54:J57)</f>
        <v>0</v>
      </c>
      <c r="K53" s="69" t="e">
        <f>J53/J$503*100</f>
        <v>#DIV/0!</v>
      </c>
      <c r="L53" s="68">
        <f>SUM(L54:L57)</f>
        <v>0</v>
      </c>
      <c r="M53" s="69" t="e">
        <f>L53/L$503*100</f>
        <v>#DIV/0!</v>
      </c>
      <c r="N53" s="70">
        <f>SUM(N54:N57)</f>
        <v>0</v>
      </c>
      <c r="O53" s="71" t="e">
        <f>N53/N$503*100</f>
        <v>#DIV/0!</v>
      </c>
      <c r="P53" s="70">
        <f>SUM(P54:P57)</f>
        <v>0</v>
      </c>
      <c r="Q53" s="71" t="e">
        <f>P53/P$503*100</f>
        <v>#DIV/0!</v>
      </c>
      <c r="R53" s="72">
        <f>SUM(R54:R57)</f>
        <v>0</v>
      </c>
      <c r="S53" s="69" t="e">
        <f>R53/R$503*100</f>
        <v>#DIV/0!</v>
      </c>
      <c r="T53" s="68">
        <f>SUM(T54:T57)</f>
        <v>0</v>
      </c>
      <c r="U53" s="69" t="e">
        <f>T53/T$503*100</f>
        <v>#DIV/0!</v>
      </c>
      <c r="V53" s="70">
        <f>SUM(V54:V57)</f>
        <v>0</v>
      </c>
      <c r="W53" s="71" t="e">
        <f>V53/V$503*100</f>
        <v>#DIV/0!</v>
      </c>
      <c r="X53" s="70">
        <f>SUM(X54:X57)</f>
        <v>0</v>
      </c>
      <c r="Y53" s="71" t="e">
        <f>X53/X$503*100</f>
        <v>#DIV/0!</v>
      </c>
      <c r="Z53" s="72">
        <f>SUM(Z54:Z57)</f>
        <v>0</v>
      </c>
      <c r="AA53" s="101" t="e">
        <f>Z53/Z$503*100</f>
        <v>#DIV/0!</v>
      </c>
    </row>
    <row r="54" spans="1:27" s="573" customFormat="1" ht="11.25">
      <c r="A54" s="81"/>
      <c r="B54" s="572" t="s">
        <v>216</v>
      </c>
      <c r="C54" s="619" t="s">
        <v>540</v>
      </c>
      <c r="D54" s="85"/>
      <c r="E54" s="159"/>
      <c r="F54" s="86"/>
      <c r="G54" s="159"/>
      <c r="H54" s="86"/>
      <c r="I54" s="159"/>
      <c r="J54" s="87"/>
      <c r="K54" s="144"/>
      <c r="L54" s="85"/>
      <c r="M54" s="144"/>
      <c r="N54" s="86"/>
      <c r="O54" s="159"/>
      <c r="P54" s="86"/>
      <c r="Q54" s="159"/>
      <c r="R54" s="87"/>
      <c r="S54" s="144"/>
      <c r="T54" s="85"/>
      <c r="U54" s="144"/>
      <c r="V54" s="86"/>
      <c r="W54" s="159"/>
      <c r="X54" s="86"/>
      <c r="Y54" s="159"/>
      <c r="Z54" s="87"/>
      <c r="AA54" s="160"/>
    </row>
    <row r="55" spans="1:27" s="573" customFormat="1" ht="11.25">
      <c r="A55" s="81"/>
      <c r="B55" s="572" t="s">
        <v>217</v>
      </c>
      <c r="C55" s="619" t="s">
        <v>541</v>
      </c>
      <c r="D55" s="85"/>
      <c r="E55" s="159"/>
      <c r="F55" s="86"/>
      <c r="G55" s="159"/>
      <c r="H55" s="86"/>
      <c r="I55" s="159"/>
      <c r="J55" s="87"/>
      <c r="K55" s="144"/>
      <c r="L55" s="85"/>
      <c r="M55" s="144"/>
      <c r="N55" s="86"/>
      <c r="O55" s="159"/>
      <c r="P55" s="86"/>
      <c r="Q55" s="159"/>
      <c r="R55" s="87"/>
      <c r="S55" s="144"/>
      <c r="T55" s="85"/>
      <c r="U55" s="144"/>
      <c r="V55" s="86"/>
      <c r="W55" s="159"/>
      <c r="X55" s="86"/>
      <c r="Y55" s="159"/>
      <c r="Z55" s="87"/>
      <c r="AA55" s="160"/>
    </row>
    <row r="56" spans="1:27" s="573" customFormat="1" ht="11.25">
      <c r="A56" s="81"/>
      <c r="B56" s="572" t="s">
        <v>218</v>
      </c>
      <c r="C56" s="619" t="s">
        <v>542</v>
      </c>
      <c r="D56" s="85"/>
      <c r="E56" s="159"/>
      <c r="F56" s="86"/>
      <c r="G56" s="159"/>
      <c r="H56" s="86"/>
      <c r="I56" s="159"/>
      <c r="J56" s="87"/>
      <c r="K56" s="144"/>
      <c r="L56" s="85"/>
      <c r="M56" s="144"/>
      <c r="N56" s="86"/>
      <c r="O56" s="159"/>
      <c r="P56" s="86"/>
      <c r="Q56" s="159"/>
      <c r="R56" s="87"/>
      <c r="S56" s="144"/>
      <c r="T56" s="85"/>
      <c r="U56" s="144"/>
      <c r="V56" s="86"/>
      <c r="W56" s="159"/>
      <c r="X56" s="86"/>
      <c r="Y56" s="159"/>
      <c r="Z56" s="87"/>
      <c r="AA56" s="160"/>
    </row>
    <row r="57" spans="1:27" s="573" customFormat="1" ht="11.25">
      <c r="A57" s="81"/>
      <c r="B57" s="572" t="s">
        <v>452</v>
      </c>
      <c r="C57" s="619" t="s">
        <v>539</v>
      </c>
      <c r="D57" s="85"/>
      <c r="E57" s="159"/>
      <c r="F57" s="86"/>
      <c r="G57" s="159"/>
      <c r="H57" s="86"/>
      <c r="I57" s="159"/>
      <c r="J57" s="87"/>
      <c r="K57" s="144"/>
      <c r="L57" s="85"/>
      <c r="M57" s="144"/>
      <c r="N57" s="86"/>
      <c r="O57" s="159"/>
      <c r="P57" s="86"/>
      <c r="Q57" s="159"/>
      <c r="R57" s="87"/>
      <c r="S57" s="144"/>
      <c r="T57" s="85"/>
      <c r="U57" s="144"/>
      <c r="V57" s="86"/>
      <c r="W57" s="159"/>
      <c r="X57" s="86"/>
      <c r="Y57" s="159"/>
      <c r="Z57" s="87"/>
      <c r="AA57" s="160"/>
    </row>
    <row r="58" spans="1:27" s="117" customFormat="1" ht="13.5">
      <c r="A58" s="49" t="s">
        <v>23</v>
      </c>
      <c r="B58" s="58"/>
      <c r="C58" s="619" t="s">
        <v>543</v>
      </c>
      <c r="D58" s="113">
        <f>SUM(D59)</f>
        <v>0</v>
      </c>
      <c r="E58" s="115" t="e">
        <f>D58/D$503*100</f>
        <v>#DIV/0!</v>
      </c>
      <c r="F58" s="114">
        <f>SUM(F59)</f>
        <v>0</v>
      </c>
      <c r="G58" s="115" t="e">
        <f>F58/F$503*100</f>
        <v>#DIV/0!</v>
      </c>
      <c r="H58" s="114">
        <f>SUM(H59)</f>
        <v>0</v>
      </c>
      <c r="I58" s="115" t="e">
        <f>H58/H$503*100</f>
        <v>#DIV/0!</v>
      </c>
      <c r="J58" s="32">
        <f>SUM(J59)</f>
        <v>0</v>
      </c>
      <c r="K58" s="99" t="e">
        <f>J58/J$503*100</f>
        <v>#DIV/0!</v>
      </c>
      <c r="L58" s="113">
        <f>SUM(L59)</f>
        <v>0</v>
      </c>
      <c r="M58" s="99" t="e">
        <f>L58/L$503*100</f>
        <v>#DIV/0!</v>
      </c>
      <c r="N58" s="114">
        <f>SUM(N59)</f>
        <v>0</v>
      </c>
      <c r="O58" s="115" t="e">
        <f>N58/N$503*100</f>
        <v>#DIV/0!</v>
      </c>
      <c r="P58" s="114">
        <f>SUM(P59)</f>
        <v>0</v>
      </c>
      <c r="Q58" s="115" t="e">
        <f>P58/P$503*100</f>
        <v>#DIV/0!</v>
      </c>
      <c r="R58" s="32">
        <f>SUM(R59)</f>
        <v>0</v>
      </c>
      <c r="S58" s="99" t="e">
        <f>R58/R$503*100</f>
        <v>#DIV/0!</v>
      </c>
      <c r="T58" s="113">
        <f>SUM(T59)</f>
        <v>0</v>
      </c>
      <c r="U58" s="99" t="e">
        <f>T58/T$503*100</f>
        <v>#DIV/0!</v>
      </c>
      <c r="V58" s="114">
        <f>SUM(V59)</f>
        <v>0</v>
      </c>
      <c r="W58" s="115" t="e">
        <f>V58/V$503*100</f>
        <v>#DIV/0!</v>
      </c>
      <c r="X58" s="114">
        <f>SUM(X59)</f>
        <v>0</v>
      </c>
      <c r="Y58" s="115" t="e">
        <f>X58/X$503*100</f>
        <v>#DIV/0!</v>
      </c>
      <c r="Z58" s="32">
        <f>SUM(Z59)</f>
        <v>0</v>
      </c>
      <c r="AA58" s="116" t="e">
        <f>Z58/Z$503*100</f>
        <v>#DIV/0!</v>
      </c>
    </row>
    <row r="59" spans="1:27" s="573" customFormat="1" ht="11.25">
      <c r="A59" s="81"/>
      <c r="B59" s="572" t="s">
        <v>263</v>
      </c>
      <c r="C59" s="619" t="s">
        <v>544</v>
      </c>
      <c r="D59" s="85"/>
      <c r="E59" s="159"/>
      <c r="F59" s="86"/>
      <c r="G59" s="159"/>
      <c r="H59" s="86"/>
      <c r="I59" s="159"/>
      <c r="J59" s="87"/>
      <c r="K59" s="144"/>
      <c r="L59" s="85"/>
      <c r="M59" s="144"/>
      <c r="N59" s="86"/>
      <c r="O59" s="159"/>
      <c r="P59" s="86"/>
      <c r="Q59" s="159"/>
      <c r="R59" s="87"/>
      <c r="S59" s="144"/>
      <c r="T59" s="85"/>
      <c r="U59" s="144"/>
      <c r="V59" s="86"/>
      <c r="W59" s="159"/>
      <c r="X59" s="86"/>
      <c r="Y59" s="159"/>
      <c r="Z59" s="87"/>
      <c r="AA59" s="160"/>
    </row>
    <row r="60" spans="1:27" s="117" customFormat="1" ht="13.5">
      <c r="A60" s="49" t="s">
        <v>24</v>
      </c>
      <c r="B60" s="58"/>
      <c r="C60" s="619" t="s">
        <v>545</v>
      </c>
      <c r="D60" s="113">
        <f>SUM(D61:D64)</f>
        <v>0</v>
      </c>
      <c r="E60" s="115" t="e">
        <f>D60/D$503*100</f>
        <v>#DIV/0!</v>
      </c>
      <c r="F60" s="114">
        <f>SUM(F61:F64)</f>
        <v>0</v>
      </c>
      <c r="G60" s="115" t="e">
        <f>F60/F$503*100</f>
        <v>#DIV/0!</v>
      </c>
      <c r="H60" s="114">
        <f>SUM(H61:H64)</f>
        <v>0</v>
      </c>
      <c r="I60" s="115" t="e">
        <f>H60/H$503*100</f>
        <v>#DIV/0!</v>
      </c>
      <c r="J60" s="32">
        <f>SUM(J61:J64)</f>
        <v>0</v>
      </c>
      <c r="K60" s="99" t="e">
        <f>J60/J$503*100</f>
        <v>#DIV/0!</v>
      </c>
      <c r="L60" s="113">
        <f>SUM(L61:L64)</f>
        <v>0</v>
      </c>
      <c r="M60" s="99" t="e">
        <f>L60/L$503*100</f>
        <v>#DIV/0!</v>
      </c>
      <c r="N60" s="114">
        <f>SUM(N61:N64)</f>
        <v>0</v>
      </c>
      <c r="O60" s="115" t="e">
        <f>N60/N$503*100</f>
        <v>#DIV/0!</v>
      </c>
      <c r="P60" s="114">
        <f>SUM(P61:P64)</f>
        <v>0</v>
      </c>
      <c r="Q60" s="115" t="e">
        <f>P60/P$503*100</f>
        <v>#DIV/0!</v>
      </c>
      <c r="R60" s="32">
        <f>SUM(R61:R64)</f>
        <v>0</v>
      </c>
      <c r="S60" s="99" t="e">
        <f>R60/R$503*100</f>
        <v>#DIV/0!</v>
      </c>
      <c r="T60" s="113">
        <f>SUM(T61:T64)</f>
        <v>0</v>
      </c>
      <c r="U60" s="99" t="e">
        <f>T60/T$503*100</f>
        <v>#DIV/0!</v>
      </c>
      <c r="V60" s="114">
        <f>SUM(V61:V64)</f>
        <v>0</v>
      </c>
      <c r="W60" s="115" t="e">
        <f>V60/V$503*100</f>
        <v>#DIV/0!</v>
      </c>
      <c r="X60" s="114">
        <f>SUM(X61:X64)</f>
        <v>0</v>
      </c>
      <c r="Y60" s="115" t="e">
        <f>X60/X$503*100</f>
        <v>#DIV/0!</v>
      </c>
      <c r="Z60" s="32">
        <f>SUM(Z61:Z64)</f>
        <v>0</v>
      </c>
      <c r="AA60" s="116" t="e">
        <f>Z60/Z$503*100</f>
        <v>#DIV/0!</v>
      </c>
    </row>
    <row r="61" spans="1:27" s="573" customFormat="1" ht="11.25">
      <c r="A61" s="81"/>
      <c r="B61" s="572" t="s">
        <v>264</v>
      </c>
      <c r="C61" s="619" t="s">
        <v>546</v>
      </c>
      <c r="D61" s="85"/>
      <c r="E61" s="159"/>
      <c r="F61" s="86"/>
      <c r="G61" s="159"/>
      <c r="H61" s="86"/>
      <c r="I61" s="159"/>
      <c r="J61" s="87"/>
      <c r="K61" s="144"/>
      <c r="L61" s="85"/>
      <c r="M61" s="144"/>
      <c r="N61" s="86"/>
      <c r="O61" s="159"/>
      <c r="P61" s="86"/>
      <c r="Q61" s="159"/>
      <c r="R61" s="87"/>
      <c r="S61" s="144"/>
      <c r="T61" s="85"/>
      <c r="U61" s="144"/>
      <c r="V61" s="86"/>
      <c r="W61" s="159"/>
      <c r="X61" s="86"/>
      <c r="Y61" s="159"/>
      <c r="Z61" s="87"/>
      <c r="AA61" s="160"/>
    </row>
    <row r="62" spans="1:27" s="573" customFormat="1" ht="11.25">
      <c r="A62" s="81"/>
      <c r="B62" s="572" t="s">
        <v>265</v>
      </c>
      <c r="C62" s="619" t="s">
        <v>547</v>
      </c>
      <c r="D62" s="85"/>
      <c r="E62" s="159"/>
      <c r="F62" s="86"/>
      <c r="G62" s="159"/>
      <c r="H62" s="86"/>
      <c r="I62" s="159"/>
      <c r="J62" s="87"/>
      <c r="K62" s="144"/>
      <c r="L62" s="85"/>
      <c r="M62" s="144"/>
      <c r="N62" s="86"/>
      <c r="O62" s="159"/>
      <c r="P62" s="86"/>
      <c r="Q62" s="159"/>
      <c r="R62" s="87"/>
      <c r="S62" s="144"/>
      <c r="T62" s="85"/>
      <c r="U62" s="144"/>
      <c r="V62" s="86"/>
      <c r="W62" s="159"/>
      <c r="X62" s="86"/>
      <c r="Y62" s="159"/>
      <c r="Z62" s="87"/>
      <c r="AA62" s="160"/>
    </row>
    <row r="63" spans="1:27" s="573" customFormat="1" ht="11.25">
      <c r="A63" s="81"/>
      <c r="B63" s="572" t="s">
        <v>266</v>
      </c>
      <c r="C63" s="619" t="s">
        <v>548</v>
      </c>
      <c r="D63" s="85"/>
      <c r="E63" s="159"/>
      <c r="F63" s="86"/>
      <c r="G63" s="159"/>
      <c r="H63" s="86"/>
      <c r="I63" s="159"/>
      <c r="J63" s="87"/>
      <c r="K63" s="144"/>
      <c r="L63" s="85"/>
      <c r="M63" s="144"/>
      <c r="N63" s="86"/>
      <c r="O63" s="159"/>
      <c r="P63" s="86"/>
      <c r="Q63" s="159"/>
      <c r="R63" s="87"/>
      <c r="S63" s="144"/>
      <c r="T63" s="85"/>
      <c r="U63" s="144"/>
      <c r="V63" s="86"/>
      <c r="W63" s="159"/>
      <c r="X63" s="86"/>
      <c r="Y63" s="159"/>
      <c r="Z63" s="87"/>
      <c r="AA63" s="160"/>
    </row>
    <row r="64" spans="1:27" s="573" customFormat="1" ht="11.25">
      <c r="A64" s="81"/>
      <c r="B64" s="572" t="s">
        <v>453</v>
      </c>
      <c r="C64" s="619" t="s">
        <v>545</v>
      </c>
      <c r="D64" s="85"/>
      <c r="E64" s="159"/>
      <c r="F64" s="86"/>
      <c r="G64" s="159"/>
      <c r="H64" s="86"/>
      <c r="I64" s="159"/>
      <c r="J64" s="87"/>
      <c r="K64" s="144"/>
      <c r="L64" s="85"/>
      <c r="M64" s="144"/>
      <c r="N64" s="86"/>
      <c r="O64" s="159"/>
      <c r="P64" s="86"/>
      <c r="Q64" s="159"/>
      <c r="R64" s="87"/>
      <c r="S64" s="144"/>
      <c r="T64" s="85"/>
      <c r="U64" s="144"/>
      <c r="V64" s="86"/>
      <c r="W64" s="159"/>
      <c r="X64" s="86"/>
      <c r="Y64" s="159"/>
      <c r="Z64" s="87"/>
      <c r="AA64" s="160"/>
    </row>
    <row r="65" spans="1:27" s="117" customFormat="1" ht="13.5">
      <c r="A65" s="49" t="s">
        <v>25</v>
      </c>
      <c r="B65" s="58"/>
      <c r="C65" s="619" t="s">
        <v>549</v>
      </c>
      <c r="D65" s="113">
        <f>SUM(D66:D70)</f>
        <v>0</v>
      </c>
      <c r="E65" s="115" t="e">
        <f>D65/D$503*100</f>
        <v>#DIV/0!</v>
      </c>
      <c r="F65" s="114">
        <f>SUM(F66:F70)</f>
        <v>0</v>
      </c>
      <c r="G65" s="115" t="e">
        <f>F65/F$503*100</f>
        <v>#DIV/0!</v>
      </c>
      <c r="H65" s="114">
        <f>SUM(H66:H70)</f>
        <v>0</v>
      </c>
      <c r="I65" s="115" t="e">
        <f>H65/H$503*100</f>
        <v>#DIV/0!</v>
      </c>
      <c r="J65" s="32">
        <f>SUM(J66:J70)</f>
        <v>0</v>
      </c>
      <c r="K65" s="99" t="e">
        <f>J65/J$503*100</f>
        <v>#DIV/0!</v>
      </c>
      <c r="L65" s="113">
        <f>SUM(L66:L70)</f>
        <v>0</v>
      </c>
      <c r="M65" s="99" t="e">
        <f>L65/L$503*100</f>
        <v>#DIV/0!</v>
      </c>
      <c r="N65" s="114">
        <f>SUM(N66:N70)</f>
        <v>0</v>
      </c>
      <c r="O65" s="115" t="e">
        <f>N65/N$503*100</f>
        <v>#DIV/0!</v>
      </c>
      <c r="P65" s="114">
        <f>SUM(P66:P70)</f>
        <v>0</v>
      </c>
      <c r="Q65" s="115" t="e">
        <f>P65/P$503*100</f>
        <v>#DIV/0!</v>
      </c>
      <c r="R65" s="32">
        <f>SUM(R66:R70)</f>
        <v>0</v>
      </c>
      <c r="S65" s="99" t="e">
        <f>R65/R$503*100</f>
        <v>#DIV/0!</v>
      </c>
      <c r="T65" s="113">
        <f>SUM(T66:T70)</f>
        <v>0</v>
      </c>
      <c r="U65" s="99" t="e">
        <f>T65/T$503*100</f>
        <v>#DIV/0!</v>
      </c>
      <c r="V65" s="114">
        <f>SUM(V66:V70)</f>
        <v>0</v>
      </c>
      <c r="W65" s="115" t="e">
        <f>V65/V$503*100</f>
        <v>#DIV/0!</v>
      </c>
      <c r="X65" s="114">
        <f>SUM(X66:X70)</f>
        <v>0</v>
      </c>
      <c r="Y65" s="115" t="e">
        <f>X65/X$503*100</f>
        <v>#DIV/0!</v>
      </c>
      <c r="Z65" s="32">
        <f>SUM(Z66:Z70)</f>
        <v>0</v>
      </c>
      <c r="AA65" s="116" t="e">
        <f>Z65/Z$503*100</f>
        <v>#DIV/0!</v>
      </c>
    </row>
    <row r="66" spans="1:27" s="573" customFormat="1" ht="11.25">
      <c r="A66" s="81"/>
      <c r="B66" s="572" t="s">
        <v>222</v>
      </c>
      <c r="C66" s="619" t="s">
        <v>550</v>
      </c>
      <c r="D66" s="85"/>
      <c r="E66" s="159"/>
      <c r="F66" s="86"/>
      <c r="G66" s="159"/>
      <c r="H66" s="86"/>
      <c r="I66" s="159"/>
      <c r="J66" s="87"/>
      <c r="K66" s="144"/>
      <c r="L66" s="85"/>
      <c r="M66" s="144"/>
      <c r="N66" s="86"/>
      <c r="O66" s="159"/>
      <c r="P66" s="86"/>
      <c r="Q66" s="159"/>
      <c r="R66" s="87"/>
      <c r="S66" s="144"/>
      <c r="T66" s="85"/>
      <c r="U66" s="144"/>
      <c r="V66" s="86"/>
      <c r="W66" s="159"/>
      <c r="X66" s="86"/>
      <c r="Y66" s="159"/>
      <c r="Z66" s="87"/>
      <c r="AA66" s="160"/>
    </row>
    <row r="67" spans="1:27" s="573" customFormat="1" ht="11.25">
      <c r="A67" s="81"/>
      <c r="B67" s="572" t="s">
        <v>223</v>
      </c>
      <c r="C67" s="619" t="s">
        <v>551</v>
      </c>
      <c r="D67" s="85"/>
      <c r="E67" s="159"/>
      <c r="F67" s="86"/>
      <c r="G67" s="159"/>
      <c r="H67" s="86"/>
      <c r="I67" s="159"/>
      <c r="J67" s="87"/>
      <c r="K67" s="144"/>
      <c r="L67" s="85"/>
      <c r="M67" s="144"/>
      <c r="N67" s="86"/>
      <c r="O67" s="159"/>
      <c r="P67" s="86"/>
      <c r="Q67" s="159"/>
      <c r="R67" s="87"/>
      <c r="S67" s="144"/>
      <c r="T67" s="85"/>
      <c r="U67" s="144"/>
      <c r="V67" s="86"/>
      <c r="W67" s="159"/>
      <c r="X67" s="86"/>
      <c r="Y67" s="159"/>
      <c r="Z67" s="87"/>
      <c r="AA67" s="160"/>
    </row>
    <row r="68" spans="1:27" s="573" customFormat="1" ht="11.25">
      <c r="A68" s="81"/>
      <c r="B68" s="572" t="s">
        <v>224</v>
      </c>
      <c r="C68" s="619" t="s">
        <v>552</v>
      </c>
      <c r="D68" s="85"/>
      <c r="E68" s="159"/>
      <c r="F68" s="86"/>
      <c r="G68" s="159"/>
      <c r="H68" s="86"/>
      <c r="I68" s="159"/>
      <c r="J68" s="87"/>
      <c r="K68" s="144"/>
      <c r="L68" s="85"/>
      <c r="M68" s="144"/>
      <c r="N68" s="86"/>
      <c r="O68" s="159"/>
      <c r="P68" s="86"/>
      <c r="Q68" s="159"/>
      <c r="R68" s="87"/>
      <c r="S68" s="144"/>
      <c r="T68" s="85"/>
      <c r="U68" s="144"/>
      <c r="V68" s="86"/>
      <c r="W68" s="159"/>
      <c r="X68" s="86"/>
      <c r="Y68" s="159"/>
      <c r="Z68" s="87"/>
      <c r="AA68" s="160"/>
    </row>
    <row r="69" spans="1:27" s="573" customFormat="1" ht="11.25">
      <c r="A69" s="81"/>
      <c r="B69" s="572" t="s">
        <v>225</v>
      </c>
      <c r="C69" s="619" t="s">
        <v>553</v>
      </c>
      <c r="D69" s="85"/>
      <c r="E69" s="159"/>
      <c r="F69" s="86"/>
      <c r="G69" s="159"/>
      <c r="H69" s="86"/>
      <c r="I69" s="159"/>
      <c r="J69" s="87"/>
      <c r="K69" s="144"/>
      <c r="L69" s="85"/>
      <c r="M69" s="144"/>
      <c r="N69" s="86"/>
      <c r="O69" s="159"/>
      <c r="P69" s="86"/>
      <c r="Q69" s="159"/>
      <c r="R69" s="87"/>
      <c r="S69" s="144"/>
      <c r="T69" s="85"/>
      <c r="U69" s="144"/>
      <c r="V69" s="86"/>
      <c r="W69" s="159"/>
      <c r="X69" s="86"/>
      <c r="Y69" s="159"/>
      <c r="Z69" s="87"/>
      <c r="AA69" s="160"/>
    </row>
    <row r="70" spans="1:27" s="573" customFormat="1" ht="11.25">
      <c r="A70" s="81"/>
      <c r="B70" s="572" t="s">
        <v>454</v>
      </c>
      <c r="C70" s="619" t="s">
        <v>549</v>
      </c>
      <c r="D70" s="85"/>
      <c r="E70" s="159"/>
      <c r="F70" s="86"/>
      <c r="G70" s="159"/>
      <c r="H70" s="86"/>
      <c r="I70" s="159"/>
      <c r="J70" s="87"/>
      <c r="K70" s="144"/>
      <c r="L70" s="85"/>
      <c r="M70" s="144"/>
      <c r="N70" s="86"/>
      <c r="O70" s="159"/>
      <c r="P70" s="86"/>
      <c r="Q70" s="159"/>
      <c r="R70" s="87"/>
      <c r="S70" s="144"/>
      <c r="T70" s="85"/>
      <c r="U70" s="144"/>
      <c r="V70" s="86"/>
      <c r="W70" s="159"/>
      <c r="X70" s="86"/>
      <c r="Y70" s="159"/>
      <c r="Z70" s="87"/>
      <c r="AA70" s="160"/>
    </row>
    <row r="71" spans="1:27" s="117" customFormat="1" ht="13.5">
      <c r="A71" s="49" t="s">
        <v>26</v>
      </c>
      <c r="B71" s="58"/>
      <c r="C71" s="619" t="s">
        <v>554</v>
      </c>
      <c r="D71" s="113">
        <f>SUM(D72:D77)</f>
        <v>0</v>
      </c>
      <c r="E71" s="115" t="e">
        <f>D71/D$503*100</f>
        <v>#DIV/0!</v>
      </c>
      <c r="F71" s="114">
        <f>SUM(F72:F77)</f>
        <v>0</v>
      </c>
      <c r="G71" s="115" t="e">
        <f>F71/F$503*100</f>
        <v>#DIV/0!</v>
      </c>
      <c r="H71" s="114">
        <f>SUM(H72:H77)</f>
        <v>0</v>
      </c>
      <c r="I71" s="115" t="e">
        <f>H71/H$503*100</f>
        <v>#DIV/0!</v>
      </c>
      <c r="J71" s="32">
        <f>SUM(J72:J77)</f>
        <v>0</v>
      </c>
      <c r="K71" s="99" t="e">
        <f>J71/J$503*100</f>
        <v>#DIV/0!</v>
      </c>
      <c r="L71" s="113">
        <f>SUM(L72:L77)</f>
        <v>0</v>
      </c>
      <c r="M71" s="99" t="e">
        <f>L71/L$503*100</f>
        <v>#DIV/0!</v>
      </c>
      <c r="N71" s="114">
        <f>SUM(N72:N77)</f>
        <v>0</v>
      </c>
      <c r="O71" s="115" t="e">
        <f>N71/N$503*100</f>
        <v>#DIV/0!</v>
      </c>
      <c r="P71" s="114">
        <f>SUM(P72:P77)</f>
        <v>0</v>
      </c>
      <c r="Q71" s="115" t="e">
        <f>P71/P$503*100</f>
        <v>#DIV/0!</v>
      </c>
      <c r="R71" s="32">
        <f>SUM(R72:R77)</f>
        <v>0</v>
      </c>
      <c r="S71" s="99" t="e">
        <f>R71/R$503*100</f>
        <v>#DIV/0!</v>
      </c>
      <c r="T71" s="113">
        <f>SUM(T72:T77)</f>
        <v>0</v>
      </c>
      <c r="U71" s="99" t="e">
        <f>T71/T$503*100</f>
        <v>#DIV/0!</v>
      </c>
      <c r="V71" s="114">
        <f>SUM(V72:V77)</f>
        <v>0</v>
      </c>
      <c r="W71" s="115" t="e">
        <f>V71/V$503*100</f>
        <v>#DIV/0!</v>
      </c>
      <c r="X71" s="114">
        <f>SUM(X72:X77)</f>
        <v>0</v>
      </c>
      <c r="Y71" s="115" t="e">
        <f>X71/X$503*100</f>
        <v>#DIV/0!</v>
      </c>
      <c r="Z71" s="32">
        <f>SUM(Z72:Z77)</f>
        <v>0</v>
      </c>
      <c r="AA71" s="116" t="e">
        <f>Z71/Z$503*100</f>
        <v>#DIV/0!</v>
      </c>
    </row>
    <row r="72" spans="1:27" s="573" customFormat="1" ht="11.25">
      <c r="A72" s="81"/>
      <c r="B72" s="572" t="s">
        <v>211</v>
      </c>
      <c r="C72" s="619" t="s">
        <v>555</v>
      </c>
      <c r="D72" s="85"/>
      <c r="E72" s="159"/>
      <c r="F72" s="86"/>
      <c r="G72" s="159"/>
      <c r="H72" s="86"/>
      <c r="I72" s="159"/>
      <c r="J72" s="87"/>
      <c r="K72" s="144"/>
      <c r="L72" s="85"/>
      <c r="M72" s="144"/>
      <c r="N72" s="86"/>
      <c r="O72" s="159"/>
      <c r="P72" s="86"/>
      <c r="Q72" s="159"/>
      <c r="R72" s="87"/>
      <c r="S72" s="144"/>
      <c r="T72" s="85"/>
      <c r="U72" s="144"/>
      <c r="V72" s="86"/>
      <c r="W72" s="159"/>
      <c r="X72" s="86"/>
      <c r="Y72" s="159"/>
      <c r="Z72" s="87"/>
      <c r="AA72" s="160"/>
    </row>
    <row r="73" spans="1:27" s="573" customFormat="1" ht="11.25">
      <c r="A73" s="81"/>
      <c r="B73" s="572" t="s">
        <v>212</v>
      </c>
      <c r="C73" s="619" t="s">
        <v>556</v>
      </c>
      <c r="D73" s="85"/>
      <c r="E73" s="159"/>
      <c r="F73" s="86"/>
      <c r="G73" s="159"/>
      <c r="H73" s="86"/>
      <c r="I73" s="159"/>
      <c r="J73" s="87"/>
      <c r="K73" s="144"/>
      <c r="L73" s="85"/>
      <c r="M73" s="144"/>
      <c r="N73" s="86"/>
      <c r="O73" s="159"/>
      <c r="P73" s="86"/>
      <c r="Q73" s="159"/>
      <c r="R73" s="87"/>
      <c r="S73" s="144"/>
      <c r="T73" s="85"/>
      <c r="U73" s="144"/>
      <c r="V73" s="86"/>
      <c r="W73" s="159"/>
      <c r="X73" s="86"/>
      <c r="Y73" s="159"/>
      <c r="Z73" s="87"/>
      <c r="AA73" s="160"/>
    </row>
    <row r="74" spans="1:27" s="573" customFormat="1" ht="11.25">
      <c r="A74" s="81"/>
      <c r="B74" s="572" t="s">
        <v>213</v>
      </c>
      <c r="C74" s="619" t="s">
        <v>557</v>
      </c>
      <c r="D74" s="85"/>
      <c r="E74" s="159"/>
      <c r="F74" s="86"/>
      <c r="G74" s="159"/>
      <c r="H74" s="86"/>
      <c r="I74" s="159"/>
      <c r="J74" s="87"/>
      <c r="K74" s="144"/>
      <c r="L74" s="85"/>
      <c r="M74" s="144"/>
      <c r="N74" s="86"/>
      <c r="O74" s="159"/>
      <c r="P74" s="86"/>
      <c r="Q74" s="159"/>
      <c r="R74" s="87"/>
      <c r="S74" s="144"/>
      <c r="T74" s="85"/>
      <c r="U74" s="144"/>
      <c r="V74" s="86"/>
      <c r="W74" s="159"/>
      <c r="X74" s="86"/>
      <c r="Y74" s="159"/>
      <c r="Z74" s="87"/>
      <c r="AA74" s="160"/>
    </row>
    <row r="75" spans="1:27" s="573" customFormat="1" ht="11.25">
      <c r="A75" s="81"/>
      <c r="B75" s="572" t="s">
        <v>214</v>
      </c>
      <c r="C75" s="619" t="s">
        <v>558</v>
      </c>
      <c r="D75" s="85"/>
      <c r="E75" s="159"/>
      <c r="F75" s="86"/>
      <c r="G75" s="159"/>
      <c r="H75" s="86"/>
      <c r="I75" s="159"/>
      <c r="J75" s="87"/>
      <c r="K75" s="144"/>
      <c r="L75" s="85"/>
      <c r="M75" s="144"/>
      <c r="N75" s="86"/>
      <c r="O75" s="159"/>
      <c r="P75" s="86"/>
      <c r="Q75" s="159"/>
      <c r="R75" s="87"/>
      <c r="S75" s="144"/>
      <c r="T75" s="85"/>
      <c r="U75" s="144"/>
      <c r="V75" s="86"/>
      <c r="W75" s="159"/>
      <c r="X75" s="86"/>
      <c r="Y75" s="159"/>
      <c r="Z75" s="87"/>
      <c r="AA75" s="160"/>
    </row>
    <row r="76" spans="1:27" s="573" customFormat="1" ht="11.25">
      <c r="A76" s="81"/>
      <c r="B76" s="572" t="s">
        <v>215</v>
      </c>
      <c r="C76" s="619" t="s">
        <v>559</v>
      </c>
      <c r="D76" s="85"/>
      <c r="E76" s="159"/>
      <c r="F76" s="86"/>
      <c r="G76" s="159"/>
      <c r="H76" s="86"/>
      <c r="I76" s="159"/>
      <c r="J76" s="87"/>
      <c r="K76" s="144"/>
      <c r="L76" s="85"/>
      <c r="M76" s="144"/>
      <c r="N76" s="86"/>
      <c r="O76" s="159"/>
      <c r="P76" s="86"/>
      <c r="Q76" s="159"/>
      <c r="R76" s="87"/>
      <c r="S76" s="144"/>
      <c r="T76" s="85"/>
      <c r="U76" s="144"/>
      <c r="V76" s="86"/>
      <c r="W76" s="159"/>
      <c r="X76" s="86"/>
      <c r="Y76" s="159"/>
      <c r="Z76" s="87"/>
      <c r="AA76" s="160"/>
    </row>
    <row r="77" spans="1:27" s="573" customFormat="1" ht="11.25">
      <c r="A77" s="81"/>
      <c r="B77" s="572" t="s">
        <v>455</v>
      </c>
      <c r="C77" s="619" t="s">
        <v>554</v>
      </c>
      <c r="D77" s="85"/>
      <c r="E77" s="159"/>
      <c r="F77" s="86"/>
      <c r="G77" s="159"/>
      <c r="H77" s="86"/>
      <c r="I77" s="159"/>
      <c r="J77" s="87"/>
      <c r="K77" s="144"/>
      <c r="L77" s="85"/>
      <c r="M77" s="144"/>
      <c r="N77" s="86"/>
      <c r="O77" s="159"/>
      <c r="P77" s="86"/>
      <c r="Q77" s="159"/>
      <c r="R77" s="87"/>
      <c r="S77" s="144"/>
      <c r="T77" s="85"/>
      <c r="U77" s="144"/>
      <c r="V77" s="86"/>
      <c r="W77" s="159"/>
      <c r="X77" s="86"/>
      <c r="Y77" s="159"/>
      <c r="Z77" s="87"/>
      <c r="AA77" s="160"/>
    </row>
    <row r="78" spans="1:27" s="117" customFormat="1" ht="13.5">
      <c r="A78" s="49" t="s">
        <v>27</v>
      </c>
      <c r="B78" s="58"/>
      <c r="C78" s="619" t="s">
        <v>560</v>
      </c>
      <c r="D78" s="113">
        <f>SUM(D79:D83)</f>
        <v>0</v>
      </c>
      <c r="E78" s="115" t="e">
        <f>D78/D$503*100</f>
        <v>#DIV/0!</v>
      </c>
      <c r="F78" s="114">
        <f>SUM(F79:F83)</f>
        <v>0</v>
      </c>
      <c r="G78" s="115" t="e">
        <f>F78/F$503*100</f>
        <v>#DIV/0!</v>
      </c>
      <c r="H78" s="114">
        <f>SUM(H79:H83)</f>
        <v>0</v>
      </c>
      <c r="I78" s="115" t="e">
        <f>H78/H$503*100</f>
        <v>#DIV/0!</v>
      </c>
      <c r="J78" s="32">
        <f>SUM(J79:J83)</f>
        <v>0</v>
      </c>
      <c r="K78" s="99" t="e">
        <f>J78/J$503*100</f>
        <v>#DIV/0!</v>
      </c>
      <c r="L78" s="113">
        <f>SUM(L79:L83)</f>
        <v>0</v>
      </c>
      <c r="M78" s="99" t="e">
        <f>L78/L$503*100</f>
        <v>#DIV/0!</v>
      </c>
      <c r="N78" s="114">
        <f>SUM(N79:N83)</f>
        <v>0</v>
      </c>
      <c r="O78" s="115" t="e">
        <f>N78/N$503*100</f>
        <v>#DIV/0!</v>
      </c>
      <c r="P78" s="114">
        <f>SUM(P79:P83)</f>
        <v>0</v>
      </c>
      <c r="Q78" s="115" t="e">
        <f>P78/P$503*100</f>
        <v>#DIV/0!</v>
      </c>
      <c r="R78" s="32">
        <f>SUM(R79:R83)</f>
        <v>0</v>
      </c>
      <c r="S78" s="99" t="e">
        <f>R78/R$503*100</f>
        <v>#DIV/0!</v>
      </c>
      <c r="T78" s="113">
        <f>SUM(T79:T83)</f>
        <v>0</v>
      </c>
      <c r="U78" s="99" t="e">
        <f>T78/T$503*100</f>
        <v>#DIV/0!</v>
      </c>
      <c r="V78" s="114">
        <f>SUM(V79:V83)</f>
        <v>0</v>
      </c>
      <c r="W78" s="115" t="e">
        <f>V78/V$503*100</f>
        <v>#DIV/0!</v>
      </c>
      <c r="X78" s="114">
        <f>SUM(X79:X83)</f>
        <v>0</v>
      </c>
      <c r="Y78" s="115" t="e">
        <f>X78/X$503*100</f>
        <v>#DIV/0!</v>
      </c>
      <c r="Z78" s="32">
        <f>SUM(Z79:Z83)</f>
        <v>0</v>
      </c>
      <c r="AA78" s="116" t="e">
        <f>Z78/Z$503*100</f>
        <v>#DIV/0!</v>
      </c>
    </row>
    <row r="79" spans="1:27" s="573" customFormat="1" ht="11.25">
      <c r="A79" s="81"/>
      <c r="B79" s="572" t="s">
        <v>226</v>
      </c>
      <c r="C79" s="619" t="s">
        <v>561</v>
      </c>
      <c r="D79" s="85"/>
      <c r="E79" s="159"/>
      <c r="F79" s="86"/>
      <c r="G79" s="159"/>
      <c r="H79" s="86"/>
      <c r="I79" s="159"/>
      <c r="J79" s="87"/>
      <c r="K79" s="144"/>
      <c r="L79" s="85"/>
      <c r="M79" s="144"/>
      <c r="N79" s="86"/>
      <c r="O79" s="159"/>
      <c r="P79" s="86"/>
      <c r="Q79" s="159"/>
      <c r="R79" s="87"/>
      <c r="S79" s="144"/>
      <c r="T79" s="85"/>
      <c r="U79" s="144"/>
      <c r="V79" s="86"/>
      <c r="W79" s="159"/>
      <c r="X79" s="86"/>
      <c r="Y79" s="159"/>
      <c r="Z79" s="87"/>
      <c r="AA79" s="160"/>
    </row>
    <row r="80" spans="1:27" s="573" customFormat="1" ht="11.25">
      <c r="A80" s="81"/>
      <c r="B80" s="572" t="s">
        <v>227</v>
      </c>
      <c r="C80" s="619" t="s">
        <v>562</v>
      </c>
      <c r="D80" s="85"/>
      <c r="E80" s="159"/>
      <c r="F80" s="86"/>
      <c r="G80" s="159"/>
      <c r="H80" s="86"/>
      <c r="I80" s="159"/>
      <c r="J80" s="87"/>
      <c r="K80" s="144"/>
      <c r="L80" s="85"/>
      <c r="M80" s="144"/>
      <c r="N80" s="86"/>
      <c r="O80" s="159"/>
      <c r="P80" s="86"/>
      <c r="Q80" s="159"/>
      <c r="R80" s="87"/>
      <c r="S80" s="144"/>
      <c r="T80" s="85"/>
      <c r="U80" s="144"/>
      <c r="V80" s="86"/>
      <c r="W80" s="159"/>
      <c r="X80" s="86"/>
      <c r="Y80" s="159"/>
      <c r="Z80" s="87"/>
      <c r="AA80" s="160"/>
    </row>
    <row r="81" spans="1:27" s="573" customFormat="1" ht="11.25">
      <c r="A81" s="81"/>
      <c r="B81" s="572" t="s">
        <v>228</v>
      </c>
      <c r="C81" s="619" t="s">
        <v>563</v>
      </c>
      <c r="D81" s="85"/>
      <c r="E81" s="159"/>
      <c r="F81" s="86"/>
      <c r="G81" s="159"/>
      <c r="H81" s="86"/>
      <c r="I81" s="159"/>
      <c r="J81" s="87"/>
      <c r="K81" s="144"/>
      <c r="L81" s="85"/>
      <c r="M81" s="144"/>
      <c r="N81" s="86"/>
      <c r="O81" s="159"/>
      <c r="P81" s="86"/>
      <c r="Q81" s="159"/>
      <c r="R81" s="87"/>
      <c r="S81" s="144"/>
      <c r="T81" s="85"/>
      <c r="U81" s="144"/>
      <c r="V81" s="86"/>
      <c r="W81" s="159"/>
      <c r="X81" s="86"/>
      <c r="Y81" s="159"/>
      <c r="Z81" s="87"/>
      <c r="AA81" s="160"/>
    </row>
    <row r="82" spans="1:27" s="573" customFormat="1" ht="11.25">
      <c r="A82" s="81"/>
      <c r="B82" s="572" t="s">
        <v>229</v>
      </c>
      <c r="C82" s="619" t="s">
        <v>564</v>
      </c>
      <c r="D82" s="85"/>
      <c r="E82" s="159"/>
      <c r="F82" s="86"/>
      <c r="G82" s="159"/>
      <c r="H82" s="86"/>
      <c r="I82" s="159"/>
      <c r="J82" s="87"/>
      <c r="K82" s="144"/>
      <c r="L82" s="85"/>
      <c r="M82" s="144"/>
      <c r="N82" s="86"/>
      <c r="O82" s="159"/>
      <c r="P82" s="86"/>
      <c r="Q82" s="159"/>
      <c r="R82" s="87"/>
      <c r="S82" s="144"/>
      <c r="T82" s="85"/>
      <c r="U82" s="144"/>
      <c r="V82" s="86"/>
      <c r="W82" s="159"/>
      <c r="X82" s="86"/>
      <c r="Y82" s="159"/>
      <c r="Z82" s="87"/>
      <c r="AA82" s="160"/>
    </row>
    <row r="83" spans="1:27" s="573" customFormat="1" ht="11.25">
      <c r="A83" s="81"/>
      <c r="B83" s="572" t="s">
        <v>456</v>
      </c>
      <c r="C83" s="619" t="s">
        <v>560</v>
      </c>
      <c r="D83" s="85"/>
      <c r="E83" s="159"/>
      <c r="F83" s="86"/>
      <c r="G83" s="159"/>
      <c r="H83" s="86"/>
      <c r="I83" s="159"/>
      <c r="J83" s="87"/>
      <c r="K83" s="144"/>
      <c r="L83" s="85"/>
      <c r="M83" s="144"/>
      <c r="N83" s="86"/>
      <c r="O83" s="159"/>
      <c r="P83" s="86"/>
      <c r="Q83" s="159"/>
      <c r="R83" s="87"/>
      <c r="S83" s="144"/>
      <c r="T83" s="85"/>
      <c r="U83" s="144"/>
      <c r="V83" s="86"/>
      <c r="W83" s="159"/>
      <c r="X83" s="86"/>
      <c r="Y83" s="159"/>
      <c r="Z83" s="87"/>
      <c r="AA83" s="160"/>
    </row>
    <row r="84" spans="1:27" s="117" customFormat="1" ht="13.5">
      <c r="A84" s="49" t="s">
        <v>28</v>
      </c>
      <c r="B84" s="58"/>
      <c r="C84" s="619" t="s">
        <v>565</v>
      </c>
      <c r="D84" s="113">
        <f>SUM(D85:D88)</f>
        <v>0</v>
      </c>
      <c r="E84" s="115" t="e">
        <f>D84/D$503*100</f>
        <v>#DIV/0!</v>
      </c>
      <c r="F84" s="114">
        <f>SUM(F85:F88)</f>
        <v>0</v>
      </c>
      <c r="G84" s="115" t="e">
        <f>F84/F$503*100</f>
        <v>#DIV/0!</v>
      </c>
      <c r="H84" s="114">
        <f>SUM(H85:H88)</f>
        <v>0</v>
      </c>
      <c r="I84" s="115" t="e">
        <f>H84/H$503*100</f>
        <v>#DIV/0!</v>
      </c>
      <c r="J84" s="32">
        <f>SUM(J85:J88)</f>
        <v>0</v>
      </c>
      <c r="K84" s="99" t="e">
        <f>J84/J$503*100</f>
        <v>#DIV/0!</v>
      </c>
      <c r="L84" s="113">
        <f>SUM(L85:L88)</f>
        <v>0</v>
      </c>
      <c r="M84" s="99" t="e">
        <f>L84/L$503*100</f>
        <v>#DIV/0!</v>
      </c>
      <c r="N84" s="114">
        <f>SUM(N85:N88)</f>
        <v>0</v>
      </c>
      <c r="O84" s="115" t="e">
        <f>N84/N$503*100</f>
        <v>#DIV/0!</v>
      </c>
      <c r="P84" s="114">
        <f>SUM(P85:P88)</f>
        <v>0</v>
      </c>
      <c r="Q84" s="115" t="e">
        <f>P84/P$503*100</f>
        <v>#DIV/0!</v>
      </c>
      <c r="R84" s="32">
        <f>SUM(R85:R88)</f>
        <v>0</v>
      </c>
      <c r="S84" s="99" t="e">
        <f>R84/R$503*100</f>
        <v>#DIV/0!</v>
      </c>
      <c r="T84" s="113">
        <f>SUM(T85:T88)</f>
        <v>0</v>
      </c>
      <c r="U84" s="99" t="e">
        <f>T84/T$503*100</f>
        <v>#DIV/0!</v>
      </c>
      <c r="V84" s="114">
        <f>SUM(V85:V88)</f>
        <v>0</v>
      </c>
      <c r="W84" s="115" t="e">
        <f>V84/V$503*100</f>
        <v>#DIV/0!</v>
      </c>
      <c r="X84" s="114">
        <f>SUM(X85:X88)</f>
        <v>0</v>
      </c>
      <c r="Y84" s="115" t="e">
        <f>X84/X$503*100</f>
        <v>#DIV/0!</v>
      </c>
      <c r="Z84" s="32">
        <f>SUM(Z85:Z88)</f>
        <v>0</v>
      </c>
      <c r="AA84" s="116" t="e">
        <f>Z84/Z$503*100</f>
        <v>#DIV/0!</v>
      </c>
    </row>
    <row r="85" spans="1:27" s="573" customFormat="1" ht="11.25">
      <c r="A85" s="81"/>
      <c r="B85" s="572" t="s">
        <v>244</v>
      </c>
      <c r="C85" s="619" t="s">
        <v>566</v>
      </c>
      <c r="D85" s="85"/>
      <c r="E85" s="159"/>
      <c r="F85" s="86"/>
      <c r="G85" s="159"/>
      <c r="H85" s="86"/>
      <c r="I85" s="159"/>
      <c r="J85" s="87"/>
      <c r="K85" s="144"/>
      <c r="L85" s="85"/>
      <c r="M85" s="144"/>
      <c r="N85" s="86"/>
      <c r="O85" s="159"/>
      <c r="P85" s="86"/>
      <c r="Q85" s="159"/>
      <c r="R85" s="87"/>
      <c r="S85" s="144"/>
      <c r="T85" s="85"/>
      <c r="U85" s="144"/>
      <c r="V85" s="86"/>
      <c r="W85" s="159"/>
      <c r="X85" s="86"/>
      <c r="Y85" s="159"/>
      <c r="Z85" s="87"/>
      <c r="AA85" s="160"/>
    </row>
    <row r="86" spans="1:27" s="573" customFormat="1" ht="11.25">
      <c r="A86" s="81"/>
      <c r="B86" s="572" t="s">
        <v>245</v>
      </c>
      <c r="C86" s="619" t="s">
        <v>567</v>
      </c>
      <c r="D86" s="85"/>
      <c r="E86" s="159"/>
      <c r="F86" s="86"/>
      <c r="G86" s="159"/>
      <c r="H86" s="86"/>
      <c r="I86" s="159"/>
      <c r="J86" s="87"/>
      <c r="K86" s="144"/>
      <c r="L86" s="85"/>
      <c r="M86" s="144"/>
      <c r="N86" s="86"/>
      <c r="O86" s="159"/>
      <c r="P86" s="86"/>
      <c r="Q86" s="159"/>
      <c r="R86" s="87"/>
      <c r="S86" s="144"/>
      <c r="T86" s="85"/>
      <c r="U86" s="144"/>
      <c r="V86" s="86"/>
      <c r="W86" s="159"/>
      <c r="X86" s="86"/>
      <c r="Y86" s="159"/>
      <c r="Z86" s="87"/>
      <c r="AA86" s="160"/>
    </row>
    <row r="87" spans="1:27" s="573" customFormat="1" ht="11.25">
      <c r="A87" s="81"/>
      <c r="B87" s="572" t="s">
        <v>246</v>
      </c>
      <c r="C87" s="619" t="s">
        <v>568</v>
      </c>
      <c r="D87" s="85"/>
      <c r="E87" s="159"/>
      <c r="F87" s="86"/>
      <c r="G87" s="159"/>
      <c r="H87" s="86"/>
      <c r="I87" s="159"/>
      <c r="J87" s="87"/>
      <c r="K87" s="144"/>
      <c r="L87" s="85"/>
      <c r="M87" s="144"/>
      <c r="N87" s="86"/>
      <c r="O87" s="159"/>
      <c r="P87" s="86"/>
      <c r="Q87" s="159"/>
      <c r="R87" s="87"/>
      <c r="S87" s="144"/>
      <c r="T87" s="85"/>
      <c r="U87" s="144"/>
      <c r="V87" s="86"/>
      <c r="W87" s="159"/>
      <c r="X87" s="86"/>
      <c r="Y87" s="159"/>
      <c r="Z87" s="87"/>
      <c r="AA87" s="160"/>
    </row>
    <row r="88" spans="1:27" s="573" customFormat="1" ht="11.25">
      <c r="A88" s="81"/>
      <c r="B88" s="572" t="s">
        <v>457</v>
      </c>
      <c r="C88" s="619" t="s">
        <v>565</v>
      </c>
      <c r="D88" s="85"/>
      <c r="E88" s="159"/>
      <c r="F88" s="86"/>
      <c r="G88" s="159"/>
      <c r="H88" s="86"/>
      <c r="I88" s="159"/>
      <c r="J88" s="87"/>
      <c r="K88" s="144"/>
      <c r="L88" s="85"/>
      <c r="M88" s="144"/>
      <c r="N88" s="86"/>
      <c r="O88" s="159"/>
      <c r="P88" s="86"/>
      <c r="Q88" s="159"/>
      <c r="R88" s="87"/>
      <c r="S88" s="144"/>
      <c r="T88" s="85"/>
      <c r="U88" s="144"/>
      <c r="V88" s="86"/>
      <c r="W88" s="159"/>
      <c r="X88" s="86"/>
      <c r="Y88" s="159"/>
      <c r="Z88" s="87"/>
      <c r="AA88" s="160"/>
    </row>
    <row r="89" spans="1:27" s="117" customFormat="1" ht="13.5">
      <c r="A89" s="49" t="s">
        <v>29</v>
      </c>
      <c r="B89" s="58"/>
      <c r="C89" s="619" t="s">
        <v>569</v>
      </c>
      <c r="D89" s="113">
        <f>SUM(D90:D94)</f>
        <v>0</v>
      </c>
      <c r="E89" s="115" t="e">
        <f>D89/D$503*100</f>
        <v>#DIV/0!</v>
      </c>
      <c r="F89" s="114">
        <f>SUM(F90:F94)</f>
        <v>0</v>
      </c>
      <c r="G89" s="115" t="e">
        <f>F89/F$503*100</f>
        <v>#DIV/0!</v>
      </c>
      <c r="H89" s="114">
        <f>SUM(H90:H94)</f>
        <v>0</v>
      </c>
      <c r="I89" s="115" t="e">
        <f>H89/H$503*100</f>
        <v>#DIV/0!</v>
      </c>
      <c r="J89" s="32">
        <f>SUM(J90:J94)</f>
        <v>0</v>
      </c>
      <c r="K89" s="99" t="e">
        <f>J89/J$503*100</f>
        <v>#DIV/0!</v>
      </c>
      <c r="L89" s="113">
        <f>SUM(L90:L94)</f>
        <v>0</v>
      </c>
      <c r="M89" s="99" t="e">
        <f>L89/L$503*100</f>
        <v>#DIV/0!</v>
      </c>
      <c r="N89" s="114">
        <f>SUM(N90:N94)</f>
        <v>0</v>
      </c>
      <c r="O89" s="115" t="e">
        <f>N89/N$503*100</f>
        <v>#DIV/0!</v>
      </c>
      <c r="P89" s="114">
        <f>SUM(P90:P94)</f>
        <v>0</v>
      </c>
      <c r="Q89" s="115" t="e">
        <f>P89/P$503*100</f>
        <v>#DIV/0!</v>
      </c>
      <c r="R89" s="32">
        <f>SUM(R90:R94)</f>
        <v>0</v>
      </c>
      <c r="S89" s="99" t="e">
        <f>R89/R$503*100</f>
        <v>#DIV/0!</v>
      </c>
      <c r="T89" s="113">
        <f>SUM(T90:T94)</f>
        <v>0</v>
      </c>
      <c r="U89" s="99" t="e">
        <f>T89/T$503*100</f>
        <v>#DIV/0!</v>
      </c>
      <c r="V89" s="114">
        <f>SUM(V90:V94)</f>
        <v>0</v>
      </c>
      <c r="W89" s="115" t="e">
        <f>V89/V$503*100</f>
        <v>#DIV/0!</v>
      </c>
      <c r="X89" s="114">
        <f>SUM(X90:X94)</f>
        <v>0</v>
      </c>
      <c r="Y89" s="115" t="e">
        <f>X89/X$503*100</f>
        <v>#DIV/0!</v>
      </c>
      <c r="Z89" s="32">
        <f>SUM(Z90:Z94)</f>
        <v>0</v>
      </c>
      <c r="AA89" s="116" t="e">
        <f>Z89/Z$503*100</f>
        <v>#DIV/0!</v>
      </c>
    </row>
    <row r="90" spans="1:27" s="573" customFormat="1" ht="11.25">
      <c r="A90" s="81"/>
      <c r="B90" s="572" t="s">
        <v>282</v>
      </c>
      <c r="C90" s="619" t="s">
        <v>570</v>
      </c>
      <c r="D90" s="85"/>
      <c r="E90" s="159"/>
      <c r="F90" s="86"/>
      <c r="G90" s="159"/>
      <c r="H90" s="86"/>
      <c r="I90" s="159"/>
      <c r="J90" s="87"/>
      <c r="K90" s="144"/>
      <c r="L90" s="85"/>
      <c r="M90" s="144"/>
      <c r="N90" s="86"/>
      <c r="O90" s="159"/>
      <c r="P90" s="86"/>
      <c r="Q90" s="159"/>
      <c r="R90" s="87"/>
      <c r="S90" s="144"/>
      <c r="T90" s="85"/>
      <c r="U90" s="144"/>
      <c r="V90" s="86"/>
      <c r="W90" s="159"/>
      <c r="X90" s="86"/>
      <c r="Y90" s="159"/>
      <c r="Z90" s="87"/>
      <c r="AA90" s="160"/>
    </row>
    <row r="91" spans="1:27" s="573" customFormat="1" ht="11.25">
      <c r="A91" s="81"/>
      <c r="B91" s="572" t="s">
        <v>896</v>
      </c>
      <c r="C91" s="619" t="s">
        <v>1296</v>
      </c>
      <c r="D91" s="85"/>
      <c r="E91" s="159"/>
      <c r="F91" s="86"/>
      <c r="G91" s="159"/>
      <c r="H91" s="86"/>
      <c r="I91" s="159"/>
      <c r="J91" s="87"/>
      <c r="K91" s="144"/>
      <c r="L91" s="85"/>
      <c r="M91" s="144"/>
      <c r="N91" s="86"/>
      <c r="O91" s="159"/>
      <c r="P91" s="86"/>
      <c r="Q91" s="159"/>
      <c r="R91" s="87"/>
      <c r="S91" s="144"/>
      <c r="T91" s="85"/>
      <c r="U91" s="144"/>
      <c r="V91" s="86"/>
      <c r="W91" s="159"/>
      <c r="X91" s="86"/>
      <c r="Y91" s="159"/>
      <c r="Z91" s="87"/>
      <c r="AA91" s="160"/>
    </row>
    <row r="92" spans="1:27" s="573" customFormat="1" ht="11.25">
      <c r="A92" s="81"/>
      <c r="B92" s="572" t="s">
        <v>283</v>
      </c>
      <c r="C92" s="619" t="s">
        <v>571</v>
      </c>
      <c r="D92" s="85"/>
      <c r="E92" s="159"/>
      <c r="F92" s="86"/>
      <c r="G92" s="159"/>
      <c r="H92" s="86"/>
      <c r="I92" s="159"/>
      <c r="J92" s="87"/>
      <c r="K92" s="144"/>
      <c r="L92" s="85"/>
      <c r="M92" s="144"/>
      <c r="N92" s="86"/>
      <c r="O92" s="159"/>
      <c r="P92" s="86"/>
      <c r="Q92" s="159"/>
      <c r="R92" s="87"/>
      <c r="S92" s="144"/>
      <c r="T92" s="85"/>
      <c r="U92" s="144"/>
      <c r="V92" s="86"/>
      <c r="W92" s="159"/>
      <c r="X92" s="86"/>
      <c r="Y92" s="159"/>
      <c r="Z92" s="87"/>
      <c r="AA92" s="160"/>
    </row>
    <row r="93" spans="1:27" s="573" customFormat="1" ht="11.25">
      <c r="A93" s="81"/>
      <c r="B93" s="572" t="s">
        <v>1250</v>
      </c>
      <c r="C93" s="619" t="s">
        <v>1297</v>
      </c>
      <c r="D93" s="85"/>
      <c r="E93" s="159"/>
      <c r="F93" s="86"/>
      <c r="G93" s="159"/>
      <c r="H93" s="86"/>
      <c r="I93" s="159"/>
      <c r="J93" s="87"/>
      <c r="K93" s="144"/>
      <c r="L93" s="85"/>
      <c r="M93" s="144"/>
      <c r="N93" s="86"/>
      <c r="O93" s="159"/>
      <c r="P93" s="86"/>
      <c r="Q93" s="159"/>
      <c r="R93" s="87"/>
      <c r="S93" s="144"/>
      <c r="T93" s="85"/>
      <c r="U93" s="144"/>
      <c r="V93" s="86"/>
      <c r="W93" s="159"/>
      <c r="X93" s="86"/>
      <c r="Y93" s="159"/>
      <c r="Z93" s="87"/>
      <c r="AA93" s="160"/>
    </row>
    <row r="94" spans="1:27" s="573" customFormat="1" ht="11.25">
      <c r="A94" s="81"/>
      <c r="B94" s="572" t="s">
        <v>458</v>
      </c>
      <c r="C94" s="619" t="s">
        <v>569</v>
      </c>
      <c r="D94" s="85"/>
      <c r="E94" s="159"/>
      <c r="F94" s="86"/>
      <c r="G94" s="159"/>
      <c r="H94" s="86"/>
      <c r="I94" s="159"/>
      <c r="J94" s="87"/>
      <c r="K94" s="144"/>
      <c r="L94" s="85"/>
      <c r="M94" s="144"/>
      <c r="N94" s="86"/>
      <c r="O94" s="159"/>
      <c r="P94" s="86"/>
      <c r="Q94" s="159"/>
      <c r="R94" s="87"/>
      <c r="S94" s="144"/>
      <c r="T94" s="85"/>
      <c r="U94" s="144"/>
      <c r="V94" s="86"/>
      <c r="W94" s="159"/>
      <c r="X94" s="86"/>
      <c r="Y94" s="159"/>
      <c r="Z94" s="87"/>
      <c r="AA94" s="160"/>
    </row>
    <row r="95" spans="1:27" s="117" customFormat="1" ht="13.5">
      <c r="A95" s="49" t="s">
        <v>30</v>
      </c>
      <c r="B95" s="58"/>
      <c r="C95" s="619" t="s">
        <v>572</v>
      </c>
      <c r="D95" s="113">
        <f>SUM(D96:D106)</f>
        <v>0</v>
      </c>
      <c r="E95" s="115" t="e">
        <f>D95/D$503*100</f>
        <v>#DIV/0!</v>
      </c>
      <c r="F95" s="114">
        <f>SUM(F96:F106)</f>
        <v>0</v>
      </c>
      <c r="G95" s="115" t="e">
        <f>F95/F$503*100</f>
        <v>#DIV/0!</v>
      </c>
      <c r="H95" s="114">
        <f>SUM(H96:H106)</f>
        <v>0</v>
      </c>
      <c r="I95" s="115" t="e">
        <f>H95/H$503*100</f>
        <v>#DIV/0!</v>
      </c>
      <c r="J95" s="32">
        <f>SUM(J96:J106)</f>
        <v>0</v>
      </c>
      <c r="K95" s="99" t="e">
        <f>J95/J$503*100</f>
        <v>#DIV/0!</v>
      </c>
      <c r="L95" s="113">
        <f>SUM(L96:L106)</f>
        <v>0</v>
      </c>
      <c r="M95" s="99" t="e">
        <f>L95/L$503*100</f>
        <v>#DIV/0!</v>
      </c>
      <c r="N95" s="114">
        <f>SUM(N96:N106)</f>
        <v>0</v>
      </c>
      <c r="O95" s="115" t="e">
        <f>N95/N$503*100</f>
        <v>#DIV/0!</v>
      </c>
      <c r="P95" s="114">
        <f>SUM(P96:P106)</f>
        <v>0</v>
      </c>
      <c r="Q95" s="115" t="e">
        <f>P95/P$503*100</f>
        <v>#DIV/0!</v>
      </c>
      <c r="R95" s="32">
        <f>SUM(R96:R106)</f>
        <v>0</v>
      </c>
      <c r="S95" s="99" t="e">
        <f>R95/R$503*100</f>
        <v>#DIV/0!</v>
      </c>
      <c r="T95" s="113">
        <f>SUM(T96:T106)</f>
        <v>0</v>
      </c>
      <c r="U95" s="99" t="e">
        <f>T95/T$503*100</f>
        <v>#DIV/0!</v>
      </c>
      <c r="V95" s="114">
        <f>SUM(V96:V106)</f>
        <v>0</v>
      </c>
      <c r="W95" s="115" t="e">
        <f>V95/V$503*100</f>
        <v>#DIV/0!</v>
      </c>
      <c r="X95" s="114">
        <f>SUM(X96:X106)</f>
        <v>0</v>
      </c>
      <c r="Y95" s="115" t="e">
        <f>X95/X$503*100</f>
        <v>#DIV/0!</v>
      </c>
      <c r="Z95" s="32">
        <f>SUM(Z96:Z106)</f>
        <v>0</v>
      </c>
      <c r="AA95" s="116" t="e">
        <f>Z95/Z$503*100</f>
        <v>#DIV/0!</v>
      </c>
    </row>
    <row r="96" spans="1:27" s="573" customFormat="1" ht="11.25">
      <c r="A96" s="81"/>
      <c r="B96" s="572" t="s">
        <v>234</v>
      </c>
      <c r="C96" s="619" t="s">
        <v>573</v>
      </c>
      <c r="D96" s="85"/>
      <c r="E96" s="159"/>
      <c r="F96" s="86"/>
      <c r="G96" s="159"/>
      <c r="H96" s="86"/>
      <c r="I96" s="159"/>
      <c r="J96" s="87"/>
      <c r="K96" s="144"/>
      <c r="L96" s="85"/>
      <c r="M96" s="144"/>
      <c r="N96" s="86"/>
      <c r="O96" s="159"/>
      <c r="P96" s="86"/>
      <c r="Q96" s="159"/>
      <c r="R96" s="87"/>
      <c r="S96" s="144"/>
      <c r="T96" s="85"/>
      <c r="U96" s="144"/>
      <c r="V96" s="86"/>
      <c r="W96" s="159"/>
      <c r="X96" s="86"/>
      <c r="Y96" s="159"/>
      <c r="Z96" s="87"/>
      <c r="AA96" s="160"/>
    </row>
    <row r="97" spans="1:27" s="573" customFormat="1" ht="11.25">
      <c r="A97" s="81"/>
      <c r="B97" s="572" t="s">
        <v>235</v>
      </c>
      <c r="C97" s="619" t="s">
        <v>574</v>
      </c>
      <c r="D97" s="85"/>
      <c r="E97" s="159"/>
      <c r="F97" s="86"/>
      <c r="G97" s="159"/>
      <c r="H97" s="86"/>
      <c r="I97" s="159"/>
      <c r="J97" s="87"/>
      <c r="K97" s="144"/>
      <c r="L97" s="85"/>
      <c r="M97" s="144"/>
      <c r="N97" s="86"/>
      <c r="O97" s="159"/>
      <c r="P97" s="86"/>
      <c r="Q97" s="159"/>
      <c r="R97" s="87"/>
      <c r="S97" s="144"/>
      <c r="T97" s="85"/>
      <c r="U97" s="144"/>
      <c r="V97" s="86"/>
      <c r="W97" s="159"/>
      <c r="X97" s="86"/>
      <c r="Y97" s="159"/>
      <c r="Z97" s="87"/>
      <c r="AA97" s="160"/>
    </row>
    <row r="98" spans="1:27" s="573" customFormat="1" ht="11.25">
      <c r="A98" s="81"/>
      <c r="B98" s="572" t="s">
        <v>236</v>
      </c>
      <c r="C98" s="619" t="s">
        <v>575</v>
      </c>
      <c r="D98" s="85"/>
      <c r="E98" s="159"/>
      <c r="F98" s="86"/>
      <c r="G98" s="159"/>
      <c r="H98" s="86"/>
      <c r="I98" s="159"/>
      <c r="J98" s="87"/>
      <c r="K98" s="144"/>
      <c r="L98" s="85"/>
      <c r="M98" s="144"/>
      <c r="N98" s="86"/>
      <c r="O98" s="159"/>
      <c r="P98" s="86"/>
      <c r="Q98" s="159"/>
      <c r="R98" s="87"/>
      <c r="S98" s="144"/>
      <c r="T98" s="85"/>
      <c r="U98" s="144"/>
      <c r="V98" s="86"/>
      <c r="W98" s="159"/>
      <c r="X98" s="86"/>
      <c r="Y98" s="159"/>
      <c r="Z98" s="87"/>
      <c r="AA98" s="160"/>
    </row>
    <row r="99" spans="1:27" s="573" customFormat="1" ht="11.25">
      <c r="A99" s="81"/>
      <c r="B99" s="572" t="s">
        <v>237</v>
      </c>
      <c r="C99" s="619" t="s">
        <v>576</v>
      </c>
      <c r="D99" s="85"/>
      <c r="E99" s="159"/>
      <c r="F99" s="86"/>
      <c r="G99" s="159"/>
      <c r="H99" s="86"/>
      <c r="I99" s="159"/>
      <c r="J99" s="87"/>
      <c r="K99" s="144"/>
      <c r="L99" s="85"/>
      <c r="M99" s="144"/>
      <c r="N99" s="86"/>
      <c r="O99" s="159"/>
      <c r="P99" s="86"/>
      <c r="Q99" s="159"/>
      <c r="R99" s="87"/>
      <c r="S99" s="144"/>
      <c r="T99" s="85"/>
      <c r="U99" s="144"/>
      <c r="V99" s="86"/>
      <c r="W99" s="159"/>
      <c r="X99" s="86"/>
      <c r="Y99" s="159"/>
      <c r="Z99" s="87"/>
      <c r="AA99" s="160"/>
    </row>
    <row r="100" spans="1:27" s="573" customFormat="1" ht="11.25">
      <c r="A100" s="81"/>
      <c r="B100" s="572" t="s">
        <v>238</v>
      </c>
      <c r="C100" s="619" t="s">
        <v>577</v>
      </c>
      <c r="D100" s="85"/>
      <c r="E100" s="159"/>
      <c r="F100" s="86"/>
      <c r="G100" s="159"/>
      <c r="H100" s="86"/>
      <c r="I100" s="159"/>
      <c r="J100" s="87"/>
      <c r="K100" s="144"/>
      <c r="L100" s="85"/>
      <c r="M100" s="144"/>
      <c r="N100" s="86"/>
      <c r="O100" s="159"/>
      <c r="P100" s="86"/>
      <c r="Q100" s="159"/>
      <c r="R100" s="87"/>
      <c r="S100" s="144"/>
      <c r="T100" s="85"/>
      <c r="U100" s="144"/>
      <c r="V100" s="86"/>
      <c r="W100" s="159"/>
      <c r="X100" s="86"/>
      <c r="Y100" s="159"/>
      <c r="Z100" s="87"/>
      <c r="AA100" s="160"/>
    </row>
    <row r="101" spans="1:27" s="573" customFormat="1" ht="11.25">
      <c r="A101" s="81"/>
      <c r="B101" s="572" t="s">
        <v>239</v>
      </c>
      <c r="C101" s="619" t="s">
        <v>578</v>
      </c>
      <c r="D101" s="85"/>
      <c r="E101" s="159"/>
      <c r="F101" s="86"/>
      <c r="G101" s="159"/>
      <c r="H101" s="86"/>
      <c r="I101" s="159"/>
      <c r="J101" s="87"/>
      <c r="K101" s="144"/>
      <c r="L101" s="85"/>
      <c r="M101" s="144"/>
      <c r="N101" s="86"/>
      <c r="O101" s="159"/>
      <c r="P101" s="86"/>
      <c r="Q101" s="159"/>
      <c r="R101" s="87"/>
      <c r="S101" s="144"/>
      <c r="T101" s="85"/>
      <c r="U101" s="144"/>
      <c r="V101" s="86"/>
      <c r="W101" s="159"/>
      <c r="X101" s="86"/>
      <c r="Y101" s="159"/>
      <c r="Z101" s="87"/>
      <c r="AA101" s="160"/>
    </row>
    <row r="102" spans="1:27" s="573" customFormat="1" ht="11.25">
      <c r="A102" s="81"/>
      <c r="B102" s="572" t="s">
        <v>240</v>
      </c>
      <c r="C102" s="619" t="s">
        <v>579</v>
      </c>
      <c r="D102" s="85"/>
      <c r="E102" s="159"/>
      <c r="F102" s="86"/>
      <c r="G102" s="159"/>
      <c r="H102" s="86"/>
      <c r="I102" s="159"/>
      <c r="J102" s="87"/>
      <c r="K102" s="144"/>
      <c r="L102" s="85"/>
      <c r="M102" s="144"/>
      <c r="N102" s="86"/>
      <c r="O102" s="159"/>
      <c r="P102" s="86"/>
      <c r="Q102" s="159"/>
      <c r="R102" s="87"/>
      <c r="S102" s="144"/>
      <c r="T102" s="85"/>
      <c r="U102" s="144"/>
      <c r="V102" s="86"/>
      <c r="W102" s="159"/>
      <c r="X102" s="86"/>
      <c r="Y102" s="159"/>
      <c r="Z102" s="87"/>
      <c r="AA102" s="160"/>
    </row>
    <row r="103" spans="1:27" s="573" customFormat="1" ht="11.25">
      <c r="A103" s="81"/>
      <c r="B103" s="572" t="s">
        <v>241</v>
      </c>
      <c r="C103" s="619" t="s">
        <v>580</v>
      </c>
      <c r="D103" s="85"/>
      <c r="E103" s="159"/>
      <c r="F103" s="86"/>
      <c r="G103" s="159"/>
      <c r="H103" s="86"/>
      <c r="I103" s="159"/>
      <c r="J103" s="87"/>
      <c r="K103" s="144"/>
      <c r="L103" s="85"/>
      <c r="M103" s="144"/>
      <c r="N103" s="86"/>
      <c r="O103" s="159"/>
      <c r="P103" s="86"/>
      <c r="Q103" s="159"/>
      <c r="R103" s="87"/>
      <c r="S103" s="144"/>
      <c r="T103" s="85"/>
      <c r="U103" s="144"/>
      <c r="V103" s="86"/>
      <c r="W103" s="159"/>
      <c r="X103" s="86"/>
      <c r="Y103" s="159"/>
      <c r="Z103" s="87"/>
      <c r="AA103" s="160"/>
    </row>
    <row r="104" spans="1:27" s="573" customFormat="1" ht="11.25">
      <c r="A104" s="81"/>
      <c r="B104" s="572" t="s">
        <v>242</v>
      </c>
      <c r="C104" s="619" t="s">
        <v>581</v>
      </c>
      <c r="D104" s="85"/>
      <c r="E104" s="159"/>
      <c r="F104" s="86"/>
      <c r="G104" s="159"/>
      <c r="H104" s="86"/>
      <c r="I104" s="159"/>
      <c r="J104" s="87"/>
      <c r="K104" s="144"/>
      <c r="L104" s="85"/>
      <c r="M104" s="144"/>
      <c r="N104" s="86"/>
      <c r="O104" s="159"/>
      <c r="P104" s="86"/>
      <c r="Q104" s="159"/>
      <c r="R104" s="87"/>
      <c r="S104" s="144"/>
      <c r="T104" s="85"/>
      <c r="U104" s="144"/>
      <c r="V104" s="86"/>
      <c r="W104" s="159"/>
      <c r="X104" s="86"/>
      <c r="Y104" s="159"/>
      <c r="Z104" s="87"/>
      <c r="AA104" s="160"/>
    </row>
    <row r="105" spans="1:27" s="573" customFormat="1" ht="11.25">
      <c r="A105" s="81"/>
      <c r="B105" s="572" t="s">
        <v>243</v>
      </c>
      <c r="C105" s="619" t="s">
        <v>582</v>
      </c>
      <c r="D105" s="85"/>
      <c r="E105" s="159"/>
      <c r="F105" s="86"/>
      <c r="G105" s="159"/>
      <c r="H105" s="86"/>
      <c r="I105" s="159"/>
      <c r="J105" s="87"/>
      <c r="K105" s="144"/>
      <c r="L105" s="85"/>
      <c r="M105" s="144"/>
      <c r="N105" s="86"/>
      <c r="O105" s="159"/>
      <c r="P105" s="86"/>
      <c r="Q105" s="159"/>
      <c r="R105" s="87"/>
      <c r="S105" s="144"/>
      <c r="T105" s="85"/>
      <c r="U105" s="144"/>
      <c r="V105" s="86"/>
      <c r="W105" s="159"/>
      <c r="X105" s="86"/>
      <c r="Y105" s="159"/>
      <c r="Z105" s="87"/>
      <c r="AA105" s="160"/>
    </row>
    <row r="106" spans="1:27" s="573" customFormat="1" ht="11.25">
      <c r="A106" s="81"/>
      <c r="B106" s="572" t="s">
        <v>459</v>
      </c>
      <c r="C106" s="619" t="s">
        <v>572</v>
      </c>
      <c r="D106" s="85"/>
      <c r="E106" s="159"/>
      <c r="F106" s="86"/>
      <c r="G106" s="159"/>
      <c r="H106" s="86"/>
      <c r="I106" s="159"/>
      <c r="J106" s="87"/>
      <c r="K106" s="144"/>
      <c r="L106" s="85"/>
      <c r="M106" s="144"/>
      <c r="N106" s="86"/>
      <c r="O106" s="159"/>
      <c r="P106" s="86"/>
      <c r="Q106" s="159"/>
      <c r="R106" s="87"/>
      <c r="S106" s="144"/>
      <c r="T106" s="85"/>
      <c r="U106" s="144"/>
      <c r="V106" s="86"/>
      <c r="W106" s="159"/>
      <c r="X106" s="86"/>
      <c r="Y106" s="159"/>
      <c r="Z106" s="87"/>
      <c r="AA106" s="160"/>
    </row>
    <row r="107" spans="1:27" s="6" customFormat="1" ht="13.5">
      <c r="A107" s="48" t="s">
        <v>31</v>
      </c>
      <c r="B107" s="57"/>
      <c r="C107" s="618" t="s">
        <v>583</v>
      </c>
      <c r="D107" s="68">
        <f>SUM(D108:D118)</f>
        <v>0</v>
      </c>
      <c r="E107" s="71" t="e">
        <f>D107/D$503*100</f>
        <v>#DIV/0!</v>
      </c>
      <c r="F107" s="70">
        <f>SUM(F108:F118)</f>
        <v>0</v>
      </c>
      <c r="G107" s="71" t="e">
        <f>F107/F$503*100</f>
        <v>#DIV/0!</v>
      </c>
      <c r="H107" s="70">
        <f>SUM(H108:H118)</f>
        <v>0</v>
      </c>
      <c r="I107" s="71" t="e">
        <f>H107/H$503*100</f>
        <v>#DIV/0!</v>
      </c>
      <c r="J107" s="72">
        <f>SUM(J108:J118)</f>
        <v>0</v>
      </c>
      <c r="K107" s="69" t="e">
        <f>J107/J$503*100</f>
        <v>#DIV/0!</v>
      </c>
      <c r="L107" s="68">
        <f>SUM(L108:L118)</f>
        <v>0</v>
      </c>
      <c r="M107" s="69" t="e">
        <f>L107/L$503*100</f>
        <v>#DIV/0!</v>
      </c>
      <c r="N107" s="70">
        <f>SUM(N108:N118)</f>
        <v>0</v>
      </c>
      <c r="O107" s="71" t="e">
        <f>N107/N$503*100</f>
        <v>#DIV/0!</v>
      </c>
      <c r="P107" s="70">
        <f>SUM(P108:P118)</f>
        <v>0</v>
      </c>
      <c r="Q107" s="71" t="e">
        <f>P107/P$503*100</f>
        <v>#DIV/0!</v>
      </c>
      <c r="R107" s="72">
        <f>SUM(R108:R118)</f>
        <v>0</v>
      </c>
      <c r="S107" s="69" t="e">
        <f>R107/R$503*100</f>
        <v>#DIV/0!</v>
      </c>
      <c r="T107" s="68">
        <f>SUM(T108:T118)</f>
        <v>0</v>
      </c>
      <c r="U107" s="69" t="e">
        <f>T107/T$503*100</f>
        <v>#DIV/0!</v>
      </c>
      <c r="V107" s="70">
        <f>SUM(V108:V118)</f>
        <v>0</v>
      </c>
      <c r="W107" s="71" t="e">
        <f>V107/V$503*100</f>
        <v>#DIV/0!</v>
      </c>
      <c r="X107" s="70">
        <f>SUM(X108:X118)</f>
        <v>0</v>
      </c>
      <c r="Y107" s="71" t="e">
        <f>X107/X$503*100</f>
        <v>#DIV/0!</v>
      </c>
      <c r="Z107" s="72">
        <f>SUM(Z108:Z118)</f>
        <v>0</v>
      </c>
      <c r="AA107" s="101" t="e">
        <f>Z107/Z$503*100</f>
        <v>#DIV/0!</v>
      </c>
    </row>
    <row r="108" spans="1:27" s="573" customFormat="1" ht="11.25">
      <c r="A108" s="81"/>
      <c r="B108" s="572" t="s">
        <v>247</v>
      </c>
      <c r="C108" s="619" t="s">
        <v>584</v>
      </c>
      <c r="D108" s="85"/>
      <c r="E108" s="159"/>
      <c r="F108" s="86"/>
      <c r="G108" s="159"/>
      <c r="H108" s="86"/>
      <c r="I108" s="159"/>
      <c r="J108" s="87"/>
      <c r="K108" s="144"/>
      <c r="L108" s="85"/>
      <c r="M108" s="144"/>
      <c r="N108" s="86"/>
      <c r="O108" s="159"/>
      <c r="P108" s="86"/>
      <c r="Q108" s="159"/>
      <c r="R108" s="87"/>
      <c r="S108" s="144"/>
      <c r="T108" s="85"/>
      <c r="U108" s="144"/>
      <c r="V108" s="86"/>
      <c r="W108" s="159"/>
      <c r="X108" s="86"/>
      <c r="Y108" s="159"/>
      <c r="Z108" s="87"/>
      <c r="AA108" s="160"/>
    </row>
    <row r="109" spans="1:27" s="573" customFormat="1" ht="11.25">
      <c r="A109" s="81"/>
      <c r="B109" s="572" t="s">
        <v>248</v>
      </c>
      <c r="C109" s="619" t="s">
        <v>585</v>
      </c>
      <c r="D109" s="85"/>
      <c r="E109" s="159"/>
      <c r="F109" s="86"/>
      <c r="G109" s="159"/>
      <c r="H109" s="86"/>
      <c r="I109" s="159"/>
      <c r="J109" s="87"/>
      <c r="K109" s="144"/>
      <c r="L109" s="85"/>
      <c r="M109" s="144"/>
      <c r="N109" s="86"/>
      <c r="O109" s="159"/>
      <c r="P109" s="86"/>
      <c r="Q109" s="159"/>
      <c r="R109" s="87"/>
      <c r="S109" s="144"/>
      <c r="T109" s="85"/>
      <c r="U109" s="144"/>
      <c r="V109" s="86"/>
      <c r="W109" s="159"/>
      <c r="X109" s="86"/>
      <c r="Y109" s="159"/>
      <c r="Z109" s="87"/>
      <c r="AA109" s="160"/>
    </row>
    <row r="110" spans="1:27" s="573" customFormat="1" ht="11.25">
      <c r="A110" s="81"/>
      <c r="B110" s="572" t="s">
        <v>249</v>
      </c>
      <c r="C110" s="619" t="s">
        <v>586</v>
      </c>
      <c r="D110" s="85"/>
      <c r="E110" s="159"/>
      <c r="F110" s="86"/>
      <c r="G110" s="159"/>
      <c r="H110" s="86"/>
      <c r="I110" s="159"/>
      <c r="J110" s="87"/>
      <c r="K110" s="144"/>
      <c r="L110" s="85"/>
      <c r="M110" s="144"/>
      <c r="N110" s="86"/>
      <c r="O110" s="159"/>
      <c r="P110" s="86"/>
      <c r="Q110" s="159"/>
      <c r="R110" s="87"/>
      <c r="S110" s="144"/>
      <c r="T110" s="85"/>
      <c r="U110" s="144"/>
      <c r="V110" s="86"/>
      <c r="W110" s="159"/>
      <c r="X110" s="86"/>
      <c r="Y110" s="159"/>
      <c r="Z110" s="87"/>
      <c r="AA110" s="160"/>
    </row>
    <row r="111" spans="1:27" s="573" customFormat="1" ht="11.25">
      <c r="A111" s="81"/>
      <c r="B111" s="572" t="s">
        <v>250</v>
      </c>
      <c r="C111" s="619" t="s">
        <v>587</v>
      </c>
      <c r="D111" s="85"/>
      <c r="E111" s="159"/>
      <c r="F111" s="86"/>
      <c r="G111" s="159"/>
      <c r="H111" s="86"/>
      <c r="I111" s="159"/>
      <c r="J111" s="87"/>
      <c r="K111" s="144"/>
      <c r="L111" s="85"/>
      <c r="M111" s="144"/>
      <c r="N111" s="86"/>
      <c r="O111" s="159"/>
      <c r="P111" s="86"/>
      <c r="Q111" s="159"/>
      <c r="R111" s="87"/>
      <c r="S111" s="144"/>
      <c r="T111" s="85"/>
      <c r="U111" s="144"/>
      <c r="V111" s="86"/>
      <c r="W111" s="159"/>
      <c r="X111" s="86"/>
      <c r="Y111" s="159"/>
      <c r="Z111" s="87"/>
      <c r="AA111" s="160"/>
    </row>
    <row r="112" spans="1:27" s="573" customFormat="1" ht="11.25">
      <c r="A112" s="81"/>
      <c r="B112" s="572" t="s">
        <v>251</v>
      </c>
      <c r="C112" s="619" t="s">
        <v>588</v>
      </c>
      <c r="D112" s="85"/>
      <c r="E112" s="159"/>
      <c r="F112" s="86"/>
      <c r="G112" s="159"/>
      <c r="H112" s="86"/>
      <c r="I112" s="159"/>
      <c r="J112" s="87"/>
      <c r="K112" s="144"/>
      <c r="L112" s="85"/>
      <c r="M112" s="144"/>
      <c r="N112" s="86"/>
      <c r="O112" s="159"/>
      <c r="P112" s="86"/>
      <c r="Q112" s="159"/>
      <c r="R112" s="87"/>
      <c r="S112" s="144"/>
      <c r="T112" s="85"/>
      <c r="U112" s="144"/>
      <c r="V112" s="86"/>
      <c r="W112" s="159"/>
      <c r="X112" s="86"/>
      <c r="Y112" s="159"/>
      <c r="Z112" s="87"/>
      <c r="AA112" s="160"/>
    </row>
    <row r="113" spans="1:27" s="573" customFormat="1" ht="11.25">
      <c r="A113" s="81"/>
      <c r="B113" s="572" t="s">
        <v>252</v>
      </c>
      <c r="C113" s="619" t="s">
        <v>589</v>
      </c>
      <c r="D113" s="85"/>
      <c r="E113" s="159"/>
      <c r="F113" s="86"/>
      <c r="G113" s="159"/>
      <c r="H113" s="86"/>
      <c r="I113" s="159"/>
      <c r="J113" s="87"/>
      <c r="K113" s="144"/>
      <c r="L113" s="85"/>
      <c r="M113" s="144"/>
      <c r="N113" s="86"/>
      <c r="O113" s="159"/>
      <c r="P113" s="86"/>
      <c r="Q113" s="159"/>
      <c r="R113" s="87"/>
      <c r="S113" s="144"/>
      <c r="T113" s="85"/>
      <c r="U113" s="144"/>
      <c r="V113" s="86"/>
      <c r="W113" s="159"/>
      <c r="X113" s="86"/>
      <c r="Y113" s="159"/>
      <c r="Z113" s="87"/>
      <c r="AA113" s="160"/>
    </row>
    <row r="114" spans="1:27" s="573" customFormat="1" ht="11.25">
      <c r="A114" s="81"/>
      <c r="B114" s="572" t="s">
        <v>253</v>
      </c>
      <c r="C114" s="619" t="s">
        <v>590</v>
      </c>
      <c r="D114" s="85"/>
      <c r="E114" s="159"/>
      <c r="F114" s="86"/>
      <c r="G114" s="159"/>
      <c r="H114" s="86"/>
      <c r="I114" s="159"/>
      <c r="J114" s="87"/>
      <c r="K114" s="144"/>
      <c r="L114" s="85"/>
      <c r="M114" s="144"/>
      <c r="N114" s="86"/>
      <c r="O114" s="159"/>
      <c r="P114" s="86"/>
      <c r="Q114" s="159"/>
      <c r="R114" s="87"/>
      <c r="S114" s="144"/>
      <c r="T114" s="85"/>
      <c r="U114" s="144"/>
      <c r="V114" s="86"/>
      <c r="W114" s="159"/>
      <c r="X114" s="86"/>
      <c r="Y114" s="159"/>
      <c r="Z114" s="87"/>
      <c r="AA114" s="160"/>
    </row>
    <row r="115" spans="1:27" s="573" customFormat="1" ht="11.25">
      <c r="A115" s="81"/>
      <c r="B115" s="572" t="s">
        <v>254</v>
      </c>
      <c r="C115" s="619" t="s">
        <v>591</v>
      </c>
      <c r="D115" s="85"/>
      <c r="E115" s="159"/>
      <c r="F115" s="86"/>
      <c r="G115" s="159"/>
      <c r="H115" s="86"/>
      <c r="I115" s="159"/>
      <c r="J115" s="87"/>
      <c r="K115" s="144"/>
      <c r="L115" s="85"/>
      <c r="M115" s="144"/>
      <c r="N115" s="86"/>
      <c r="O115" s="159"/>
      <c r="P115" s="86"/>
      <c r="Q115" s="159"/>
      <c r="R115" s="87"/>
      <c r="S115" s="144"/>
      <c r="T115" s="85"/>
      <c r="U115" s="144"/>
      <c r="V115" s="86"/>
      <c r="W115" s="159"/>
      <c r="X115" s="86"/>
      <c r="Y115" s="159"/>
      <c r="Z115" s="87"/>
      <c r="AA115" s="160"/>
    </row>
    <row r="116" spans="1:27" s="573" customFormat="1" ht="11.25">
      <c r="A116" s="81"/>
      <c r="B116" s="572" t="s">
        <v>255</v>
      </c>
      <c r="C116" s="619" t="s">
        <v>592</v>
      </c>
      <c r="D116" s="85"/>
      <c r="E116" s="159"/>
      <c r="F116" s="86"/>
      <c r="G116" s="159"/>
      <c r="H116" s="86"/>
      <c r="I116" s="159"/>
      <c r="J116" s="87"/>
      <c r="K116" s="144"/>
      <c r="L116" s="85"/>
      <c r="M116" s="144"/>
      <c r="N116" s="86"/>
      <c r="O116" s="159"/>
      <c r="P116" s="86"/>
      <c r="Q116" s="159"/>
      <c r="R116" s="87"/>
      <c r="S116" s="144"/>
      <c r="T116" s="85"/>
      <c r="U116" s="144"/>
      <c r="V116" s="86"/>
      <c r="W116" s="159"/>
      <c r="X116" s="86"/>
      <c r="Y116" s="159"/>
      <c r="Z116" s="87"/>
      <c r="AA116" s="160"/>
    </row>
    <row r="117" spans="1:27" s="573" customFormat="1" ht="11.25">
      <c r="A117" s="81"/>
      <c r="B117" s="572" t="s">
        <v>256</v>
      </c>
      <c r="C117" s="619" t="s">
        <v>593</v>
      </c>
      <c r="D117" s="85"/>
      <c r="E117" s="159"/>
      <c r="F117" s="86"/>
      <c r="G117" s="159"/>
      <c r="H117" s="86"/>
      <c r="I117" s="159"/>
      <c r="J117" s="87"/>
      <c r="K117" s="144"/>
      <c r="L117" s="85"/>
      <c r="M117" s="144"/>
      <c r="N117" s="86"/>
      <c r="O117" s="159"/>
      <c r="P117" s="86"/>
      <c r="Q117" s="159"/>
      <c r="R117" s="87"/>
      <c r="S117" s="144"/>
      <c r="T117" s="85"/>
      <c r="U117" s="144"/>
      <c r="V117" s="86"/>
      <c r="W117" s="159"/>
      <c r="X117" s="86"/>
      <c r="Y117" s="159"/>
      <c r="Z117" s="87"/>
      <c r="AA117" s="160"/>
    </row>
    <row r="118" spans="1:27" s="573" customFormat="1" ht="11.25">
      <c r="A118" s="81"/>
      <c r="B118" s="572" t="s">
        <v>460</v>
      </c>
      <c r="C118" s="619" t="s">
        <v>583</v>
      </c>
      <c r="D118" s="85"/>
      <c r="E118" s="159"/>
      <c r="F118" s="86"/>
      <c r="G118" s="159"/>
      <c r="H118" s="86"/>
      <c r="I118" s="159"/>
      <c r="J118" s="87"/>
      <c r="K118" s="144"/>
      <c r="L118" s="85"/>
      <c r="M118" s="144"/>
      <c r="N118" s="86"/>
      <c r="O118" s="159"/>
      <c r="P118" s="86"/>
      <c r="Q118" s="159"/>
      <c r="R118" s="87"/>
      <c r="S118" s="144"/>
      <c r="T118" s="85"/>
      <c r="U118" s="144"/>
      <c r="V118" s="86"/>
      <c r="W118" s="159"/>
      <c r="X118" s="86"/>
      <c r="Y118" s="159"/>
      <c r="Z118" s="87"/>
      <c r="AA118" s="160"/>
    </row>
    <row r="119" spans="1:27" s="117" customFormat="1" ht="13.5">
      <c r="A119" s="49" t="s">
        <v>32</v>
      </c>
      <c r="B119" s="58"/>
      <c r="C119" s="619" t="s">
        <v>594</v>
      </c>
      <c r="D119" s="113">
        <f>SUM(D120:D125)</f>
        <v>0</v>
      </c>
      <c r="E119" s="115" t="e">
        <f>D119/D$503*100</f>
        <v>#DIV/0!</v>
      </c>
      <c r="F119" s="114">
        <f>SUM(F120:F125)</f>
        <v>0</v>
      </c>
      <c r="G119" s="115" t="e">
        <f>F119/F$503*100</f>
        <v>#DIV/0!</v>
      </c>
      <c r="H119" s="114">
        <f>SUM(H120:H125)</f>
        <v>0</v>
      </c>
      <c r="I119" s="115" t="e">
        <f>H119/H$503*100</f>
        <v>#DIV/0!</v>
      </c>
      <c r="J119" s="32">
        <f>SUM(J120:J125)</f>
        <v>0</v>
      </c>
      <c r="K119" s="99" t="e">
        <f>J119/J$503*100</f>
        <v>#DIV/0!</v>
      </c>
      <c r="L119" s="113">
        <f>SUM(L120:L125)</f>
        <v>0</v>
      </c>
      <c r="M119" s="99" t="e">
        <f>L119/L$503*100</f>
        <v>#DIV/0!</v>
      </c>
      <c r="N119" s="114">
        <f>SUM(N120:N125)</f>
        <v>0</v>
      </c>
      <c r="O119" s="115" t="e">
        <f>N119/N$503*100</f>
        <v>#DIV/0!</v>
      </c>
      <c r="P119" s="114">
        <f>SUM(P120:P125)</f>
        <v>0</v>
      </c>
      <c r="Q119" s="115" t="e">
        <f>P119/P$503*100</f>
        <v>#DIV/0!</v>
      </c>
      <c r="R119" s="32">
        <f>SUM(R120:R125)</f>
        <v>0</v>
      </c>
      <c r="S119" s="99" t="e">
        <f>R119/R$503*100</f>
        <v>#DIV/0!</v>
      </c>
      <c r="T119" s="113">
        <f>SUM(T120:T125)</f>
        <v>0</v>
      </c>
      <c r="U119" s="99" t="e">
        <f>T119/T$503*100</f>
        <v>#DIV/0!</v>
      </c>
      <c r="V119" s="114">
        <f>SUM(V120:V125)</f>
        <v>0</v>
      </c>
      <c r="W119" s="115" t="e">
        <f>V119/V$503*100</f>
        <v>#DIV/0!</v>
      </c>
      <c r="X119" s="114">
        <f>SUM(X120:X125)</f>
        <v>0</v>
      </c>
      <c r="Y119" s="115" t="e">
        <f>X119/X$503*100</f>
        <v>#DIV/0!</v>
      </c>
      <c r="Z119" s="32">
        <f>SUM(Z120:Z125)</f>
        <v>0</v>
      </c>
      <c r="AA119" s="116" t="e">
        <f>Z119/Z$503*100</f>
        <v>#DIV/0!</v>
      </c>
    </row>
    <row r="120" spans="1:27" s="573" customFormat="1" ht="11.25">
      <c r="A120" s="81"/>
      <c r="B120" s="572" t="s">
        <v>895</v>
      </c>
      <c r="C120" s="619" t="s">
        <v>1298</v>
      </c>
      <c r="D120" s="85"/>
      <c r="E120" s="159"/>
      <c r="F120" s="86"/>
      <c r="G120" s="159"/>
      <c r="H120" s="86"/>
      <c r="I120" s="159"/>
      <c r="J120" s="87"/>
      <c r="K120" s="144"/>
      <c r="L120" s="85"/>
      <c r="M120" s="144"/>
      <c r="N120" s="86"/>
      <c r="O120" s="159"/>
      <c r="P120" s="86"/>
      <c r="Q120" s="159"/>
      <c r="R120" s="87"/>
      <c r="S120" s="144"/>
      <c r="T120" s="85"/>
      <c r="U120" s="144"/>
      <c r="V120" s="86"/>
      <c r="W120" s="159"/>
      <c r="X120" s="86"/>
      <c r="Y120" s="159"/>
      <c r="Z120" s="87"/>
      <c r="AA120" s="160"/>
    </row>
    <row r="121" spans="1:27" s="573" customFormat="1" ht="11.25">
      <c r="A121" s="81"/>
      <c r="B121" s="572" t="s">
        <v>272</v>
      </c>
      <c r="C121" s="619" t="s">
        <v>595</v>
      </c>
      <c r="D121" s="85"/>
      <c r="E121" s="159"/>
      <c r="F121" s="86"/>
      <c r="G121" s="159"/>
      <c r="H121" s="86"/>
      <c r="I121" s="159"/>
      <c r="J121" s="87"/>
      <c r="K121" s="144"/>
      <c r="L121" s="85"/>
      <c r="M121" s="144"/>
      <c r="N121" s="86"/>
      <c r="O121" s="159"/>
      <c r="P121" s="86"/>
      <c r="Q121" s="159"/>
      <c r="R121" s="87"/>
      <c r="S121" s="144"/>
      <c r="T121" s="85"/>
      <c r="U121" s="144"/>
      <c r="V121" s="86"/>
      <c r="W121" s="159"/>
      <c r="X121" s="86"/>
      <c r="Y121" s="159"/>
      <c r="Z121" s="87"/>
      <c r="AA121" s="160"/>
    </row>
    <row r="122" spans="1:27" s="573" customFormat="1" ht="11.25">
      <c r="A122" s="81"/>
      <c r="B122" s="572" t="s">
        <v>273</v>
      </c>
      <c r="C122" s="619" t="s">
        <v>596</v>
      </c>
      <c r="D122" s="85"/>
      <c r="E122" s="159"/>
      <c r="F122" s="86"/>
      <c r="G122" s="159"/>
      <c r="H122" s="86"/>
      <c r="I122" s="159"/>
      <c r="J122" s="87"/>
      <c r="K122" s="144"/>
      <c r="L122" s="85"/>
      <c r="M122" s="144"/>
      <c r="N122" s="86"/>
      <c r="O122" s="159"/>
      <c r="P122" s="86"/>
      <c r="Q122" s="159"/>
      <c r="R122" s="87"/>
      <c r="S122" s="144"/>
      <c r="T122" s="85"/>
      <c r="U122" s="144"/>
      <c r="V122" s="86"/>
      <c r="W122" s="159"/>
      <c r="X122" s="86"/>
      <c r="Y122" s="159"/>
      <c r="Z122" s="87"/>
      <c r="AA122" s="160"/>
    </row>
    <row r="123" spans="1:27" s="573" customFormat="1" ht="11.25">
      <c r="A123" s="81"/>
      <c r="B123" s="572" t="s">
        <v>274</v>
      </c>
      <c r="C123" s="619" t="s">
        <v>597</v>
      </c>
      <c r="D123" s="85"/>
      <c r="E123" s="159"/>
      <c r="F123" s="86"/>
      <c r="G123" s="159"/>
      <c r="H123" s="86"/>
      <c r="I123" s="159"/>
      <c r="J123" s="87"/>
      <c r="K123" s="144"/>
      <c r="L123" s="85"/>
      <c r="M123" s="144"/>
      <c r="N123" s="86"/>
      <c r="O123" s="159"/>
      <c r="P123" s="86"/>
      <c r="Q123" s="159"/>
      <c r="R123" s="87"/>
      <c r="S123" s="144"/>
      <c r="T123" s="85"/>
      <c r="U123" s="144"/>
      <c r="V123" s="86"/>
      <c r="W123" s="159"/>
      <c r="X123" s="86"/>
      <c r="Y123" s="159"/>
      <c r="Z123" s="87"/>
      <c r="AA123" s="160"/>
    </row>
    <row r="124" spans="1:27" s="573" customFormat="1" ht="11.25">
      <c r="A124" s="81"/>
      <c r="B124" s="572" t="s">
        <v>275</v>
      </c>
      <c r="C124" s="619" t="s">
        <v>598</v>
      </c>
      <c r="D124" s="85"/>
      <c r="E124" s="159"/>
      <c r="F124" s="86"/>
      <c r="G124" s="159"/>
      <c r="H124" s="86"/>
      <c r="I124" s="159"/>
      <c r="J124" s="87"/>
      <c r="K124" s="144"/>
      <c r="L124" s="85"/>
      <c r="M124" s="144"/>
      <c r="N124" s="86"/>
      <c r="O124" s="159"/>
      <c r="P124" s="86"/>
      <c r="Q124" s="159"/>
      <c r="R124" s="87"/>
      <c r="S124" s="144"/>
      <c r="T124" s="85"/>
      <c r="U124" s="144"/>
      <c r="V124" s="86"/>
      <c r="W124" s="159"/>
      <c r="X124" s="86"/>
      <c r="Y124" s="159"/>
      <c r="Z124" s="87"/>
      <c r="AA124" s="160"/>
    </row>
    <row r="125" spans="1:27" s="573" customFormat="1" ht="11.25">
      <c r="A125" s="81"/>
      <c r="B125" s="572" t="s">
        <v>461</v>
      </c>
      <c r="C125" s="619" t="s">
        <v>594</v>
      </c>
      <c r="D125" s="85"/>
      <c r="E125" s="159"/>
      <c r="F125" s="86"/>
      <c r="G125" s="159"/>
      <c r="H125" s="86"/>
      <c r="I125" s="159"/>
      <c r="J125" s="87"/>
      <c r="K125" s="144"/>
      <c r="L125" s="85"/>
      <c r="M125" s="144"/>
      <c r="N125" s="86"/>
      <c r="O125" s="159"/>
      <c r="P125" s="86"/>
      <c r="Q125" s="159"/>
      <c r="R125" s="87"/>
      <c r="S125" s="144"/>
      <c r="T125" s="85"/>
      <c r="U125" s="144"/>
      <c r="V125" s="86"/>
      <c r="W125" s="159"/>
      <c r="X125" s="86"/>
      <c r="Y125" s="159"/>
      <c r="Z125" s="87"/>
      <c r="AA125" s="160"/>
    </row>
    <row r="126" spans="1:27" s="117" customFormat="1" ht="13.5">
      <c r="A126" s="49" t="s">
        <v>33</v>
      </c>
      <c r="B126" s="58"/>
      <c r="C126" s="619" t="s">
        <v>599</v>
      </c>
      <c r="D126" s="113">
        <f>SUM(D127:D132)</f>
        <v>0</v>
      </c>
      <c r="E126" s="115" t="e">
        <f>D126/D$503*100</f>
        <v>#DIV/0!</v>
      </c>
      <c r="F126" s="114">
        <f>SUM(F127:F132)</f>
        <v>0</v>
      </c>
      <c r="G126" s="115" t="e">
        <f>F126/F$503*100</f>
        <v>#DIV/0!</v>
      </c>
      <c r="H126" s="114">
        <f>SUM(H127:H132)</f>
        <v>0</v>
      </c>
      <c r="I126" s="115" t="e">
        <f>H126/H$503*100</f>
        <v>#DIV/0!</v>
      </c>
      <c r="J126" s="32">
        <f>SUM(J127:J132)</f>
        <v>0</v>
      </c>
      <c r="K126" s="99" t="e">
        <f>J126/J$503*100</f>
        <v>#DIV/0!</v>
      </c>
      <c r="L126" s="113">
        <f>SUM(L127:L132)</f>
        <v>0</v>
      </c>
      <c r="M126" s="99" t="e">
        <f>L126/L$503*100</f>
        <v>#DIV/0!</v>
      </c>
      <c r="N126" s="114">
        <f>SUM(N127:N132)</f>
        <v>0</v>
      </c>
      <c r="O126" s="115" t="e">
        <f>N126/N$503*100</f>
        <v>#DIV/0!</v>
      </c>
      <c r="P126" s="114">
        <f>SUM(P127:P132)</f>
        <v>0</v>
      </c>
      <c r="Q126" s="115" t="e">
        <f>P126/P$503*100</f>
        <v>#DIV/0!</v>
      </c>
      <c r="R126" s="32">
        <f>SUM(R127:R132)</f>
        <v>0</v>
      </c>
      <c r="S126" s="99" t="e">
        <f>R126/R$503*100</f>
        <v>#DIV/0!</v>
      </c>
      <c r="T126" s="113">
        <f>SUM(T127:T132)</f>
        <v>0</v>
      </c>
      <c r="U126" s="99" t="e">
        <f>T126/T$503*100</f>
        <v>#DIV/0!</v>
      </c>
      <c r="V126" s="114">
        <f>SUM(V127:V132)</f>
        <v>0</v>
      </c>
      <c r="W126" s="115" t="e">
        <f>V126/V$503*100</f>
        <v>#DIV/0!</v>
      </c>
      <c r="X126" s="114">
        <f>SUM(X127:X132)</f>
        <v>0</v>
      </c>
      <c r="Y126" s="115" t="e">
        <f>X126/X$503*100</f>
        <v>#DIV/0!</v>
      </c>
      <c r="Z126" s="32">
        <f>SUM(Z127:Z132)</f>
        <v>0</v>
      </c>
      <c r="AA126" s="116" t="e">
        <f>Z126/Z$503*100</f>
        <v>#DIV/0!</v>
      </c>
    </row>
    <row r="127" spans="1:27" s="573" customFormat="1" ht="11.25">
      <c r="A127" s="81"/>
      <c r="B127" s="572" t="s">
        <v>276</v>
      </c>
      <c r="C127" s="619" t="s">
        <v>600</v>
      </c>
      <c r="D127" s="85"/>
      <c r="E127" s="159"/>
      <c r="F127" s="86"/>
      <c r="G127" s="159"/>
      <c r="H127" s="86"/>
      <c r="I127" s="159"/>
      <c r="J127" s="87"/>
      <c r="K127" s="144"/>
      <c r="L127" s="85"/>
      <c r="M127" s="144"/>
      <c r="N127" s="86"/>
      <c r="O127" s="159"/>
      <c r="P127" s="86"/>
      <c r="Q127" s="159"/>
      <c r="R127" s="87"/>
      <c r="S127" s="144"/>
      <c r="T127" s="85"/>
      <c r="U127" s="144"/>
      <c r="V127" s="86"/>
      <c r="W127" s="159"/>
      <c r="X127" s="86"/>
      <c r="Y127" s="159"/>
      <c r="Z127" s="87"/>
      <c r="AA127" s="160"/>
    </row>
    <row r="128" spans="1:27" s="573" customFormat="1" ht="11.25">
      <c r="A128" s="81"/>
      <c r="B128" s="572" t="s">
        <v>277</v>
      </c>
      <c r="C128" s="619" t="s">
        <v>601</v>
      </c>
      <c r="D128" s="85"/>
      <c r="E128" s="159"/>
      <c r="F128" s="86"/>
      <c r="G128" s="159"/>
      <c r="H128" s="86"/>
      <c r="I128" s="159"/>
      <c r="J128" s="87"/>
      <c r="K128" s="144"/>
      <c r="L128" s="85"/>
      <c r="M128" s="144"/>
      <c r="N128" s="86"/>
      <c r="O128" s="159"/>
      <c r="P128" s="86"/>
      <c r="Q128" s="159"/>
      <c r="R128" s="87"/>
      <c r="S128" s="144"/>
      <c r="T128" s="85"/>
      <c r="U128" s="144"/>
      <c r="V128" s="86"/>
      <c r="W128" s="159"/>
      <c r="X128" s="86"/>
      <c r="Y128" s="159"/>
      <c r="Z128" s="87"/>
      <c r="AA128" s="160"/>
    </row>
    <row r="129" spans="1:27" s="573" customFormat="1" ht="11.25">
      <c r="A129" s="81"/>
      <c r="B129" s="572" t="s">
        <v>278</v>
      </c>
      <c r="C129" s="619" t="s">
        <v>602</v>
      </c>
      <c r="D129" s="85"/>
      <c r="E129" s="159"/>
      <c r="F129" s="86"/>
      <c r="G129" s="159"/>
      <c r="H129" s="86"/>
      <c r="I129" s="159"/>
      <c r="J129" s="87"/>
      <c r="K129" s="144"/>
      <c r="L129" s="85"/>
      <c r="M129" s="144"/>
      <c r="N129" s="86"/>
      <c r="O129" s="159"/>
      <c r="P129" s="86"/>
      <c r="Q129" s="159"/>
      <c r="R129" s="87"/>
      <c r="S129" s="144"/>
      <c r="T129" s="85"/>
      <c r="U129" s="144"/>
      <c r="V129" s="86"/>
      <c r="W129" s="159"/>
      <c r="X129" s="86"/>
      <c r="Y129" s="159"/>
      <c r="Z129" s="87"/>
      <c r="AA129" s="160"/>
    </row>
    <row r="130" spans="1:27" s="573" customFormat="1" ht="11.25">
      <c r="A130" s="81"/>
      <c r="B130" s="572" t="s">
        <v>279</v>
      </c>
      <c r="C130" s="619" t="s">
        <v>603</v>
      </c>
      <c r="D130" s="85"/>
      <c r="E130" s="159"/>
      <c r="F130" s="86"/>
      <c r="G130" s="159"/>
      <c r="H130" s="86"/>
      <c r="I130" s="159"/>
      <c r="J130" s="87"/>
      <c r="K130" s="144"/>
      <c r="L130" s="85"/>
      <c r="M130" s="144"/>
      <c r="N130" s="86"/>
      <c r="O130" s="159"/>
      <c r="P130" s="86"/>
      <c r="Q130" s="159"/>
      <c r="R130" s="87"/>
      <c r="S130" s="144"/>
      <c r="T130" s="85"/>
      <c r="U130" s="144"/>
      <c r="V130" s="86"/>
      <c r="W130" s="159"/>
      <c r="X130" s="86"/>
      <c r="Y130" s="159"/>
      <c r="Z130" s="87"/>
      <c r="AA130" s="160"/>
    </row>
    <row r="131" spans="1:27" s="573" customFormat="1" ht="11.25">
      <c r="A131" s="81"/>
      <c r="B131" s="572" t="s">
        <v>280</v>
      </c>
      <c r="C131" s="619" t="s">
        <v>604</v>
      </c>
      <c r="D131" s="85"/>
      <c r="E131" s="159"/>
      <c r="F131" s="86"/>
      <c r="G131" s="159"/>
      <c r="H131" s="86"/>
      <c r="I131" s="159"/>
      <c r="J131" s="87"/>
      <c r="K131" s="144"/>
      <c r="L131" s="85"/>
      <c r="M131" s="144"/>
      <c r="N131" s="86"/>
      <c r="O131" s="159"/>
      <c r="P131" s="86"/>
      <c r="Q131" s="159"/>
      <c r="R131" s="87"/>
      <c r="S131" s="144"/>
      <c r="T131" s="85"/>
      <c r="U131" s="144"/>
      <c r="V131" s="86"/>
      <c r="W131" s="159"/>
      <c r="X131" s="86"/>
      <c r="Y131" s="159"/>
      <c r="Z131" s="87"/>
      <c r="AA131" s="160"/>
    </row>
    <row r="132" spans="1:27" s="573" customFormat="1" ht="11.25">
      <c r="A132" s="81"/>
      <c r="B132" s="572" t="s">
        <v>462</v>
      </c>
      <c r="C132" s="619" t="s">
        <v>599</v>
      </c>
      <c r="D132" s="85"/>
      <c r="E132" s="159"/>
      <c r="F132" s="86"/>
      <c r="G132" s="159"/>
      <c r="H132" s="86"/>
      <c r="I132" s="159"/>
      <c r="J132" s="87"/>
      <c r="K132" s="144"/>
      <c r="L132" s="85"/>
      <c r="M132" s="144"/>
      <c r="N132" s="86"/>
      <c r="O132" s="159"/>
      <c r="P132" s="86"/>
      <c r="Q132" s="159"/>
      <c r="R132" s="87"/>
      <c r="S132" s="144"/>
      <c r="T132" s="85"/>
      <c r="U132" s="144"/>
      <c r="V132" s="86"/>
      <c r="W132" s="159"/>
      <c r="X132" s="86"/>
      <c r="Y132" s="159"/>
      <c r="Z132" s="87"/>
      <c r="AA132" s="160"/>
    </row>
    <row r="133" spans="1:27" s="117" customFormat="1" ht="13.5">
      <c r="A133" s="49" t="s">
        <v>34</v>
      </c>
      <c r="B133" s="58"/>
      <c r="C133" s="619" t="s">
        <v>605</v>
      </c>
      <c r="D133" s="113">
        <f>SUM(D134)</f>
        <v>0</v>
      </c>
      <c r="E133" s="115" t="e">
        <f>D133/D$503*100</f>
        <v>#DIV/0!</v>
      </c>
      <c r="F133" s="114">
        <f>SUM(F134)</f>
        <v>0</v>
      </c>
      <c r="G133" s="115" t="e">
        <f>F133/F$503*100</f>
        <v>#DIV/0!</v>
      </c>
      <c r="H133" s="114">
        <f>SUM(H134)</f>
        <v>0</v>
      </c>
      <c r="I133" s="115" t="e">
        <f>H133/H$503*100</f>
        <v>#DIV/0!</v>
      </c>
      <c r="J133" s="32">
        <f>SUM(J134)</f>
        <v>0</v>
      </c>
      <c r="K133" s="99" t="e">
        <f>J133/J$503*100</f>
        <v>#DIV/0!</v>
      </c>
      <c r="L133" s="113">
        <f>SUM(L134)</f>
        <v>0</v>
      </c>
      <c r="M133" s="99" t="e">
        <f>L133/L$503*100</f>
        <v>#DIV/0!</v>
      </c>
      <c r="N133" s="114">
        <f>SUM(N134)</f>
        <v>0</v>
      </c>
      <c r="O133" s="115" t="e">
        <f>N133/N$503*100</f>
        <v>#DIV/0!</v>
      </c>
      <c r="P133" s="114">
        <f>SUM(P134)</f>
        <v>0</v>
      </c>
      <c r="Q133" s="115" t="e">
        <f>P133/P$503*100</f>
        <v>#DIV/0!</v>
      </c>
      <c r="R133" s="32">
        <f>SUM(R134)</f>
        <v>0</v>
      </c>
      <c r="S133" s="99" t="e">
        <f>R133/R$503*100</f>
        <v>#DIV/0!</v>
      </c>
      <c r="T133" s="113">
        <f>SUM(T134)</f>
        <v>0</v>
      </c>
      <c r="U133" s="99" t="e">
        <f>T133/T$503*100</f>
        <v>#DIV/0!</v>
      </c>
      <c r="V133" s="114">
        <f>SUM(V134)</f>
        <v>0</v>
      </c>
      <c r="W133" s="115" t="e">
        <f>V133/V$503*100</f>
        <v>#DIV/0!</v>
      </c>
      <c r="X133" s="114">
        <f>SUM(X134)</f>
        <v>0</v>
      </c>
      <c r="Y133" s="115" t="e">
        <f>X133/X$503*100</f>
        <v>#DIV/0!</v>
      </c>
      <c r="Z133" s="32">
        <f>SUM(Z134)</f>
        <v>0</v>
      </c>
      <c r="AA133" s="116" t="e">
        <f>Z133/Z$503*100</f>
        <v>#DIV/0!</v>
      </c>
    </row>
    <row r="134" spans="1:27" s="573" customFormat="1" ht="11.25">
      <c r="A134" s="81"/>
      <c r="B134" s="572" t="s">
        <v>281</v>
      </c>
      <c r="C134" s="619" t="s">
        <v>606</v>
      </c>
      <c r="D134" s="85"/>
      <c r="E134" s="159"/>
      <c r="F134" s="86"/>
      <c r="G134" s="159"/>
      <c r="H134" s="86"/>
      <c r="I134" s="159"/>
      <c r="J134" s="87"/>
      <c r="K134" s="144"/>
      <c r="L134" s="85"/>
      <c r="M134" s="144"/>
      <c r="N134" s="86"/>
      <c r="O134" s="159"/>
      <c r="P134" s="86"/>
      <c r="Q134" s="159"/>
      <c r="R134" s="87"/>
      <c r="S134" s="144"/>
      <c r="T134" s="85"/>
      <c r="U134" s="144"/>
      <c r="V134" s="86"/>
      <c r="W134" s="159"/>
      <c r="X134" s="86"/>
      <c r="Y134" s="159"/>
      <c r="Z134" s="87"/>
      <c r="AA134" s="160"/>
    </row>
    <row r="135" spans="1:27" s="117" customFormat="1" ht="13.5">
      <c r="A135" s="49" t="s">
        <v>35</v>
      </c>
      <c r="B135" s="58"/>
      <c r="C135" s="619" t="s">
        <v>607</v>
      </c>
      <c r="D135" s="113">
        <f>SUM(D136:D140)</f>
        <v>0</v>
      </c>
      <c r="E135" s="115" t="e">
        <f>D135/D$503*100</f>
        <v>#DIV/0!</v>
      </c>
      <c r="F135" s="114">
        <f>SUM(F136:F140)</f>
        <v>0</v>
      </c>
      <c r="G135" s="115" t="e">
        <f>F135/F$503*100</f>
        <v>#DIV/0!</v>
      </c>
      <c r="H135" s="114">
        <f>SUM(H136:H140)</f>
        <v>0</v>
      </c>
      <c r="I135" s="115" t="e">
        <f>H135/H$503*100</f>
        <v>#DIV/0!</v>
      </c>
      <c r="J135" s="32">
        <f>SUM(J136:J140)</f>
        <v>0</v>
      </c>
      <c r="K135" s="99" t="e">
        <f>J135/J$503*100</f>
        <v>#DIV/0!</v>
      </c>
      <c r="L135" s="113">
        <f>SUM(L136:L140)</f>
        <v>0</v>
      </c>
      <c r="M135" s="99" t="e">
        <f>L135/L$503*100</f>
        <v>#DIV/0!</v>
      </c>
      <c r="N135" s="114">
        <f>SUM(N136:N140)</f>
        <v>0</v>
      </c>
      <c r="O135" s="115" t="e">
        <f>N135/N$503*100</f>
        <v>#DIV/0!</v>
      </c>
      <c r="P135" s="114">
        <f>SUM(P136:P140)</f>
        <v>0</v>
      </c>
      <c r="Q135" s="115" t="e">
        <f>P135/P$503*100</f>
        <v>#DIV/0!</v>
      </c>
      <c r="R135" s="32">
        <f>SUM(R136:R140)</f>
        <v>0</v>
      </c>
      <c r="S135" s="99" t="e">
        <f>R135/R$503*100</f>
        <v>#DIV/0!</v>
      </c>
      <c r="T135" s="113">
        <f>SUM(T136:T140)</f>
        <v>0</v>
      </c>
      <c r="U135" s="99" t="e">
        <f>T135/T$503*100</f>
        <v>#DIV/0!</v>
      </c>
      <c r="V135" s="114">
        <f>SUM(V136:V140)</f>
        <v>0</v>
      </c>
      <c r="W135" s="115" t="e">
        <f>V135/V$503*100</f>
        <v>#DIV/0!</v>
      </c>
      <c r="X135" s="114">
        <f>SUM(X136:X140)</f>
        <v>0</v>
      </c>
      <c r="Y135" s="115" t="e">
        <f>X135/X$503*100</f>
        <v>#DIV/0!</v>
      </c>
      <c r="Z135" s="32">
        <f>SUM(Z136:Z140)</f>
        <v>0</v>
      </c>
      <c r="AA135" s="116" t="e">
        <f>Z135/Z$503*100</f>
        <v>#DIV/0!</v>
      </c>
    </row>
    <row r="136" spans="1:27" s="573" customFormat="1" ht="11.25">
      <c r="A136" s="81"/>
      <c r="B136" s="572" t="s">
        <v>257</v>
      </c>
      <c r="C136" s="619" t="s">
        <v>608</v>
      </c>
      <c r="D136" s="85"/>
      <c r="E136" s="159"/>
      <c r="F136" s="86"/>
      <c r="G136" s="159"/>
      <c r="H136" s="86"/>
      <c r="I136" s="159"/>
      <c r="J136" s="87"/>
      <c r="K136" s="144"/>
      <c r="L136" s="85"/>
      <c r="M136" s="144"/>
      <c r="N136" s="86"/>
      <c r="O136" s="159"/>
      <c r="P136" s="86"/>
      <c r="Q136" s="159"/>
      <c r="R136" s="87"/>
      <c r="S136" s="144"/>
      <c r="T136" s="85"/>
      <c r="U136" s="144"/>
      <c r="V136" s="86"/>
      <c r="W136" s="159"/>
      <c r="X136" s="86"/>
      <c r="Y136" s="159"/>
      <c r="Z136" s="87"/>
      <c r="AA136" s="160"/>
    </row>
    <row r="137" spans="1:27" s="573" customFormat="1" ht="11.25">
      <c r="A137" s="81"/>
      <c r="B137" s="572" t="s">
        <v>258</v>
      </c>
      <c r="C137" s="619" t="s">
        <v>609</v>
      </c>
      <c r="D137" s="85"/>
      <c r="E137" s="159"/>
      <c r="F137" s="86"/>
      <c r="G137" s="159"/>
      <c r="H137" s="86"/>
      <c r="I137" s="159"/>
      <c r="J137" s="87"/>
      <c r="K137" s="144"/>
      <c r="L137" s="85"/>
      <c r="M137" s="144"/>
      <c r="N137" s="86"/>
      <c r="O137" s="159"/>
      <c r="P137" s="86"/>
      <c r="Q137" s="159"/>
      <c r="R137" s="87"/>
      <c r="S137" s="144"/>
      <c r="T137" s="85"/>
      <c r="U137" s="144"/>
      <c r="V137" s="86"/>
      <c r="W137" s="159"/>
      <c r="X137" s="86"/>
      <c r="Y137" s="159"/>
      <c r="Z137" s="87"/>
      <c r="AA137" s="160"/>
    </row>
    <row r="138" spans="1:27" s="573" customFormat="1" ht="11.25">
      <c r="A138" s="81"/>
      <c r="B138" s="572" t="s">
        <v>259</v>
      </c>
      <c r="C138" s="619" t="s">
        <v>610</v>
      </c>
      <c r="D138" s="85"/>
      <c r="E138" s="159"/>
      <c r="F138" s="86"/>
      <c r="G138" s="159"/>
      <c r="H138" s="86"/>
      <c r="I138" s="159"/>
      <c r="J138" s="87"/>
      <c r="K138" s="144"/>
      <c r="L138" s="85"/>
      <c r="M138" s="144"/>
      <c r="N138" s="86"/>
      <c r="O138" s="159"/>
      <c r="P138" s="86"/>
      <c r="Q138" s="159"/>
      <c r="R138" s="87"/>
      <c r="S138" s="144"/>
      <c r="T138" s="85"/>
      <c r="U138" s="144"/>
      <c r="V138" s="86"/>
      <c r="W138" s="159"/>
      <c r="X138" s="86"/>
      <c r="Y138" s="159"/>
      <c r="Z138" s="87"/>
      <c r="AA138" s="160"/>
    </row>
    <row r="139" spans="1:27" s="573" customFormat="1" ht="11.25">
      <c r="A139" s="81"/>
      <c r="B139" s="572" t="s">
        <v>260</v>
      </c>
      <c r="C139" s="619" t="s">
        <v>611</v>
      </c>
      <c r="D139" s="85"/>
      <c r="E139" s="159"/>
      <c r="F139" s="86"/>
      <c r="G139" s="159"/>
      <c r="H139" s="86"/>
      <c r="I139" s="159"/>
      <c r="J139" s="87"/>
      <c r="K139" s="144"/>
      <c r="L139" s="85"/>
      <c r="M139" s="144"/>
      <c r="N139" s="86"/>
      <c r="O139" s="159"/>
      <c r="P139" s="86"/>
      <c r="Q139" s="159"/>
      <c r="R139" s="87"/>
      <c r="S139" s="144"/>
      <c r="T139" s="85"/>
      <c r="U139" s="144"/>
      <c r="V139" s="86"/>
      <c r="W139" s="159"/>
      <c r="X139" s="86"/>
      <c r="Y139" s="159"/>
      <c r="Z139" s="87"/>
      <c r="AA139" s="160"/>
    </row>
    <row r="140" spans="1:27" s="573" customFormat="1" ht="11.25">
      <c r="A140" s="81"/>
      <c r="B140" s="572" t="s">
        <v>463</v>
      </c>
      <c r="C140" s="619" t="s">
        <v>607</v>
      </c>
      <c r="D140" s="85"/>
      <c r="E140" s="159"/>
      <c r="F140" s="86"/>
      <c r="G140" s="159"/>
      <c r="H140" s="86"/>
      <c r="I140" s="159"/>
      <c r="J140" s="87"/>
      <c r="K140" s="144"/>
      <c r="L140" s="85"/>
      <c r="M140" s="144"/>
      <c r="N140" s="86"/>
      <c r="O140" s="159"/>
      <c r="P140" s="86"/>
      <c r="Q140" s="159"/>
      <c r="R140" s="87"/>
      <c r="S140" s="144"/>
      <c r="T140" s="85"/>
      <c r="U140" s="144"/>
      <c r="V140" s="86"/>
      <c r="W140" s="159"/>
      <c r="X140" s="86"/>
      <c r="Y140" s="159"/>
      <c r="Z140" s="87"/>
      <c r="AA140" s="160"/>
    </row>
    <row r="141" spans="1:27" s="117" customFormat="1" ht="13.5">
      <c r="A141" s="49" t="s">
        <v>36</v>
      </c>
      <c r="B141" s="58"/>
      <c r="C141" s="619" t="s">
        <v>612</v>
      </c>
      <c r="D141" s="113">
        <f>SUM(D142:D145)</f>
        <v>0</v>
      </c>
      <c r="E141" s="115" t="e">
        <f>D141/D$503*100</f>
        <v>#DIV/0!</v>
      </c>
      <c r="F141" s="114">
        <f>SUM(F142:F145)</f>
        <v>0</v>
      </c>
      <c r="G141" s="115" t="e">
        <f>F141/F$503*100</f>
        <v>#DIV/0!</v>
      </c>
      <c r="H141" s="114">
        <f>SUM(H142:H145)</f>
        <v>0</v>
      </c>
      <c r="I141" s="115" t="e">
        <f>H141/H$503*100</f>
        <v>#DIV/0!</v>
      </c>
      <c r="J141" s="32">
        <f>SUM(J142:J145)</f>
        <v>0</v>
      </c>
      <c r="K141" s="99" t="e">
        <f>J141/J$503*100</f>
        <v>#DIV/0!</v>
      </c>
      <c r="L141" s="113">
        <f>SUM(L142:L145)</f>
        <v>0</v>
      </c>
      <c r="M141" s="99" t="e">
        <f>L141/L$503*100</f>
        <v>#DIV/0!</v>
      </c>
      <c r="N141" s="114">
        <f>SUM(N142:N145)</f>
        <v>0</v>
      </c>
      <c r="O141" s="115" t="e">
        <f>N141/N$503*100</f>
        <v>#DIV/0!</v>
      </c>
      <c r="P141" s="114">
        <f>SUM(P142:P145)</f>
        <v>0</v>
      </c>
      <c r="Q141" s="115" t="e">
        <f>P141/P$503*100</f>
        <v>#DIV/0!</v>
      </c>
      <c r="R141" s="32">
        <f>SUM(R142:R145)</f>
        <v>0</v>
      </c>
      <c r="S141" s="99" t="e">
        <f>R141/R$503*100</f>
        <v>#DIV/0!</v>
      </c>
      <c r="T141" s="113">
        <f>SUM(T142:T145)</f>
        <v>0</v>
      </c>
      <c r="U141" s="99" t="e">
        <f>T141/T$503*100</f>
        <v>#DIV/0!</v>
      </c>
      <c r="V141" s="114">
        <f>SUM(V142:V145)</f>
        <v>0</v>
      </c>
      <c r="W141" s="115" t="e">
        <f>V141/V$503*100</f>
        <v>#DIV/0!</v>
      </c>
      <c r="X141" s="114">
        <f>SUM(X142:X145)</f>
        <v>0</v>
      </c>
      <c r="Y141" s="115" t="e">
        <f>X141/X$503*100</f>
        <v>#DIV/0!</v>
      </c>
      <c r="Z141" s="32">
        <f>SUM(Z142:Z145)</f>
        <v>0</v>
      </c>
      <c r="AA141" s="116" t="e">
        <f>Z141/Z$503*100</f>
        <v>#DIV/0!</v>
      </c>
    </row>
    <row r="142" spans="1:27" s="573" customFormat="1" ht="11.25">
      <c r="A142" s="81"/>
      <c r="B142" s="572" t="s">
        <v>231</v>
      </c>
      <c r="C142" s="619" t="s">
        <v>613</v>
      </c>
      <c r="D142" s="85"/>
      <c r="E142" s="159"/>
      <c r="F142" s="86"/>
      <c r="G142" s="159"/>
      <c r="H142" s="86"/>
      <c r="I142" s="159"/>
      <c r="J142" s="87"/>
      <c r="K142" s="144"/>
      <c r="L142" s="85"/>
      <c r="M142" s="144"/>
      <c r="N142" s="86"/>
      <c r="O142" s="159"/>
      <c r="P142" s="86"/>
      <c r="Q142" s="159"/>
      <c r="R142" s="87"/>
      <c r="S142" s="144"/>
      <c r="T142" s="85"/>
      <c r="U142" s="144"/>
      <c r="V142" s="86"/>
      <c r="W142" s="159"/>
      <c r="X142" s="86"/>
      <c r="Y142" s="159"/>
      <c r="Z142" s="87"/>
      <c r="AA142" s="160"/>
    </row>
    <row r="143" spans="1:27" s="573" customFormat="1" ht="11.25">
      <c r="A143" s="81"/>
      <c r="B143" s="572" t="s">
        <v>232</v>
      </c>
      <c r="C143" s="619" t="s">
        <v>614</v>
      </c>
      <c r="D143" s="85"/>
      <c r="E143" s="159"/>
      <c r="F143" s="86"/>
      <c r="G143" s="159"/>
      <c r="H143" s="86"/>
      <c r="I143" s="159"/>
      <c r="J143" s="87"/>
      <c r="K143" s="144"/>
      <c r="L143" s="85"/>
      <c r="M143" s="144"/>
      <c r="N143" s="86"/>
      <c r="O143" s="159"/>
      <c r="P143" s="86"/>
      <c r="Q143" s="159"/>
      <c r="R143" s="87"/>
      <c r="S143" s="144"/>
      <c r="T143" s="85"/>
      <c r="U143" s="144"/>
      <c r="V143" s="86"/>
      <c r="W143" s="159"/>
      <c r="X143" s="86"/>
      <c r="Y143" s="159"/>
      <c r="Z143" s="87"/>
      <c r="AA143" s="160"/>
    </row>
    <row r="144" spans="1:27" s="573" customFormat="1" ht="11.25">
      <c r="A144" s="81"/>
      <c r="B144" s="572" t="s">
        <v>233</v>
      </c>
      <c r="C144" s="619" t="s">
        <v>615</v>
      </c>
      <c r="D144" s="85"/>
      <c r="E144" s="159"/>
      <c r="F144" s="86"/>
      <c r="G144" s="159"/>
      <c r="H144" s="86"/>
      <c r="I144" s="159"/>
      <c r="J144" s="87"/>
      <c r="K144" s="144"/>
      <c r="L144" s="85"/>
      <c r="M144" s="144"/>
      <c r="N144" s="86"/>
      <c r="O144" s="159"/>
      <c r="P144" s="86"/>
      <c r="Q144" s="159"/>
      <c r="R144" s="87"/>
      <c r="S144" s="144"/>
      <c r="T144" s="85"/>
      <c r="U144" s="144"/>
      <c r="V144" s="86"/>
      <c r="W144" s="159"/>
      <c r="X144" s="86"/>
      <c r="Y144" s="159"/>
      <c r="Z144" s="87"/>
      <c r="AA144" s="160"/>
    </row>
    <row r="145" spans="1:27" s="573" customFormat="1" ht="11.25">
      <c r="A145" s="81"/>
      <c r="B145" s="572" t="s">
        <v>464</v>
      </c>
      <c r="C145" s="619" t="s">
        <v>612</v>
      </c>
      <c r="D145" s="85"/>
      <c r="E145" s="159"/>
      <c r="F145" s="86"/>
      <c r="G145" s="159"/>
      <c r="H145" s="86"/>
      <c r="I145" s="159"/>
      <c r="J145" s="87"/>
      <c r="K145" s="144"/>
      <c r="L145" s="85"/>
      <c r="M145" s="144"/>
      <c r="N145" s="86"/>
      <c r="O145" s="159"/>
      <c r="P145" s="86"/>
      <c r="Q145" s="159"/>
      <c r="R145" s="87"/>
      <c r="S145" s="144"/>
      <c r="T145" s="85"/>
      <c r="U145" s="144"/>
      <c r="V145" s="86"/>
      <c r="W145" s="159"/>
      <c r="X145" s="86"/>
      <c r="Y145" s="159"/>
      <c r="Z145" s="87"/>
      <c r="AA145" s="160"/>
    </row>
    <row r="146" spans="1:27" s="117" customFormat="1" ht="13.5">
      <c r="A146" s="49" t="s">
        <v>37</v>
      </c>
      <c r="B146" s="58"/>
      <c r="C146" s="619" t="s">
        <v>616</v>
      </c>
      <c r="D146" s="113">
        <f>SUM(D147)</f>
        <v>0</v>
      </c>
      <c r="E146" s="115" t="e">
        <f>D146/D$503*100</f>
        <v>#DIV/0!</v>
      </c>
      <c r="F146" s="114">
        <f>SUM(F147)</f>
        <v>0</v>
      </c>
      <c r="G146" s="115" t="e">
        <f>F146/F$503*100</f>
        <v>#DIV/0!</v>
      </c>
      <c r="H146" s="114">
        <f>SUM(H147)</f>
        <v>0</v>
      </c>
      <c r="I146" s="115" t="e">
        <f>H146/H$503*100</f>
        <v>#DIV/0!</v>
      </c>
      <c r="J146" s="32">
        <f>SUM(J147)</f>
        <v>0</v>
      </c>
      <c r="K146" s="99" t="e">
        <f>J146/J$503*100</f>
        <v>#DIV/0!</v>
      </c>
      <c r="L146" s="113">
        <f>SUM(L147)</f>
        <v>0</v>
      </c>
      <c r="M146" s="99" t="e">
        <f>L146/L$503*100</f>
        <v>#DIV/0!</v>
      </c>
      <c r="N146" s="114">
        <f>SUM(N147)</f>
        <v>0</v>
      </c>
      <c r="O146" s="115" t="e">
        <f>N146/N$503*100</f>
        <v>#DIV/0!</v>
      </c>
      <c r="P146" s="114">
        <f>SUM(P147)</f>
        <v>0</v>
      </c>
      <c r="Q146" s="115" t="e">
        <f>P146/P$503*100</f>
        <v>#DIV/0!</v>
      </c>
      <c r="R146" s="32">
        <f>SUM(R147)</f>
        <v>0</v>
      </c>
      <c r="S146" s="99" t="e">
        <f>R146/R$503*100</f>
        <v>#DIV/0!</v>
      </c>
      <c r="T146" s="113">
        <f>SUM(T147)</f>
        <v>0</v>
      </c>
      <c r="U146" s="99" t="e">
        <f>T146/T$503*100</f>
        <v>#DIV/0!</v>
      </c>
      <c r="V146" s="114">
        <f>SUM(V147)</f>
        <v>0</v>
      </c>
      <c r="W146" s="115" t="e">
        <f>V146/V$503*100</f>
        <v>#DIV/0!</v>
      </c>
      <c r="X146" s="114">
        <f>SUM(X147)</f>
        <v>0</v>
      </c>
      <c r="Y146" s="115" t="e">
        <f>X146/X$503*100</f>
        <v>#DIV/0!</v>
      </c>
      <c r="Z146" s="32">
        <f>SUM(Z147)</f>
        <v>0</v>
      </c>
      <c r="AA146" s="116" t="e">
        <f>Z146/Z$503*100</f>
        <v>#DIV/0!</v>
      </c>
    </row>
    <row r="147" spans="1:27" s="573" customFormat="1" ht="11.25">
      <c r="A147" s="81"/>
      <c r="B147" s="572" t="s">
        <v>219</v>
      </c>
      <c r="C147" s="619" t="s">
        <v>617</v>
      </c>
      <c r="D147" s="85"/>
      <c r="E147" s="159"/>
      <c r="F147" s="86"/>
      <c r="G147" s="159"/>
      <c r="H147" s="86"/>
      <c r="I147" s="159"/>
      <c r="J147" s="87"/>
      <c r="K147" s="144"/>
      <c r="L147" s="85"/>
      <c r="M147" s="144"/>
      <c r="N147" s="86"/>
      <c r="O147" s="159"/>
      <c r="P147" s="86"/>
      <c r="Q147" s="159"/>
      <c r="R147" s="87"/>
      <c r="S147" s="144"/>
      <c r="T147" s="85"/>
      <c r="U147" s="144"/>
      <c r="V147" s="86"/>
      <c r="W147" s="159"/>
      <c r="X147" s="86"/>
      <c r="Y147" s="159"/>
      <c r="Z147" s="87"/>
      <c r="AA147" s="160"/>
    </row>
    <row r="148" spans="1:27" s="117" customFormat="1" ht="13.5">
      <c r="A148" s="49" t="s">
        <v>38</v>
      </c>
      <c r="B148" s="58"/>
      <c r="C148" s="619" t="s">
        <v>618</v>
      </c>
      <c r="D148" s="113">
        <f>SUM(D149:D151)</f>
        <v>0</v>
      </c>
      <c r="E148" s="115" t="e">
        <f>D148/D$503*100</f>
        <v>#DIV/0!</v>
      </c>
      <c r="F148" s="114">
        <f>SUM(F149:F151)</f>
        <v>0</v>
      </c>
      <c r="G148" s="115" t="e">
        <f>F148/F$503*100</f>
        <v>#DIV/0!</v>
      </c>
      <c r="H148" s="114">
        <f>SUM(H149:H151)</f>
        <v>0</v>
      </c>
      <c r="I148" s="115" t="e">
        <f>H148/H$503*100</f>
        <v>#DIV/0!</v>
      </c>
      <c r="J148" s="32">
        <f>SUM(J149:J151)</f>
        <v>0</v>
      </c>
      <c r="K148" s="99" t="e">
        <f>J148/J$503*100</f>
        <v>#DIV/0!</v>
      </c>
      <c r="L148" s="113">
        <f>SUM(L149:L151)</f>
        <v>0</v>
      </c>
      <c r="M148" s="99" t="e">
        <f>L148/L$503*100</f>
        <v>#DIV/0!</v>
      </c>
      <c r="N148" s="114">
        <f>SUM(N149:N151)</f>
        <v>0</v>
      </c>
      <c r="O148" s="115" t="e">
        <f>N148/N$503*100</f>
        <v>#DIV/0!</v>
      </c>
      <c r="P148" s="114">
        <f>SUM(P149:P151)</f>
        <v>0</v>
      </c>
      <c r="Q148" s="115" t="e">
        <f>P148/P$503*100</f>
        <v>#DIV/0!</v>
      </c>
      <c r="R148" s="32">
        <f>SUM(R149:R151)</f>
        <v>0</v>
      </c>
      <c r="S148" s="99" t="e">
        <f>R148/R$503*100</f>
        <v>#DIV/0!</v>
      </c>
      <c r="T148" s="113">
        <f>SUM(T149:T151)</f>
        <v>0</v>
      </c>
      <c r="U148" s="99" t="e">
        <f>T148/T$503*100</f>
        <v>#DIV/0!</v>
      </c>
      <c r="V148" s="114">
        <f>SUM(V149:V151)</f>
        <v>0</v>
      </c>
      <c r="W148" s="115" t="e">
        <f>V148/V$503*100</f>
        <v>#DIV/0!</v>
      </c>
      <c r="X148" s="114">
        <f>SUM(X149:X151)</f>
        <v>0</v>
      </c>
      <c r="Y148" s="115" t="e">
        <f>X148/X$503*100</f>
        <v>#DIV/0!</v>
      </c>
      <c r="Z148" s="32">
        <f>SUM(Z149:Z151)</f>
        <v>0</v>
      </c>
      <c r="AA148" s="116" t="e">
        <f>Z148/Z$503*100</f>
        <v>#DIV/0!</v>
      </c>
    </row>
    <row r="149" spans="1:27" s="573" customFormat="1" ht="11.25">
      <c r="A149" s="81"/>
      <c r="B149" s="572" t="s">
        <v>220</v>
      </c>
      <c r="C149" s="619" t="s">
        <v>619</v>
      </c>
      <c r="D149" s="85"/>
      <c r="E149" s="159"/>
      <c r="F149" s="86"/>
      <c r="G149" s="159"/>
      <c r="H149" s="86"/>
      <c r="I149" s="159"/>
      <c r="J149" s="87"/>
      <c r="K149" s="144"/>
      <c r="L149" s="85"/>
      <c r="M149" s="144"/>
      <c r="N149" s="86"/>
      <c r="O149" s="159"/>
      <c r="P149" s="86"/>
      <c r="Q149" s="159"/>
      <c r="R149" s="87"/>
      <c r="S149" s="144"/>
      <c r="T149" s="85"/>
      <c r="U149" s="144"/>
      <c r="V149" s="86"/>
      <c r="W149" s="159"/>
      <c r="X149" s="86"/>
      <c r="Y149" s="159"/>
      <c r="Z149" s="87"/>
      <c r="AA149" s="160"/>
    </row>
    <row r="150" spans="1:27" s="573" customFormat="1" ht="11.25">
      <c r="A150" s="81"/>
      <c r="B150" s="572" t="s">
        <v>221</v>
      </c>
      <c r="C150" s="619" t="s">
        <v>620</v>
      </c>
      <c r="D150" s="85"/>
      <c r="E150" s="159"/>
      <c r="F150" s="86"/>
      <c r="G150" s="159"/>
      <c r="H150" s="86"/>
      <c r="I150" s="159"/>
      <c r="J150" s="87"/>
      <c r="K150" s="144"/>
      <c r="L150" s="85"/>
      <c r="M150" s="144"/>
      <c r="N150" s="86"/>
      <c r="O150" s="159"/>
      <c r="P150" s="86"/>
      <c r="Q150" s="159"/>
      <c r="R150" s="87"/>
      <c r="S150" s="144"/>
      <c r="T150" s="85"/>
      <c r="U150" s="144"/>
      <c r="V150" s="86"/>
      <c r="W150" s="159"/>
      <c r="X150" s="86"/>
      <c r="Y150" s="159"/>
      <c r="Z150" s="87"/>
      <c r="AA150" s="160"/>
    </row>
    <row r="151" spans="1:27" s="573" customFormat="1" ht="11.25">
      <c r="A151" s="81"/>
      <c r="B151" s="572" t="s">
        <v>465</v>
      </c>
      <c r="C151" s="619" t="s">
        <v>618</v>
      </c>
      <c r="D151" s="85"/>
      <c r="E151" s="159"/>
      <c r="F151" s="86"/>
      <c r="G151" s="159"/>
      <c r="H151" s="86"/>
      <c r="I151" s="159"/>
      <c r="J151" s="87"/>
      <c r="K151" s="144"/>
      <c r="L151" s="85"/>
      <c r="M151" s="144"/>
      <c r="N151" s="86"/>
      <c r="O151" s="159"/>
      <c r="P151" s="86"/>
      <c r="Q151" s="159"/>
      <c r="R151" s="87"/>
      <c r="S151" s="144"/>
      <c r="T151" s="85"/>
      <c r="U151" s="144"/>
      <c r="V151" s="86"/>
      <c r="W151" s="159"/>
      <c r="X151" s="86"/>
      <c r="Y151" s="159"/>
      <c r="Z151" s="87"/>
      <c r="AA151" s="160"/>
    </row>
    <row r="152" spans="1:27" s="117" customFormat="1" ht="13.5">
      <c r="A152" s="49" t="s">
        <v>894</v>
      </c>
      <c r="B152" s="58"/>
      <c r="C152" s="619" t="s">
        <v>1299</v>
      </c>
      <c r="D152" s="113">
        <f>SUM(D153)</f>
        <v>0</v>
      </c>
      <c r="E152" s="115" t="e">
        <f>D152/D$503*100</f>
        <v>#DIV/0!</v>
      </c>
      <c r="F152" s="114">
        <f>SUM(F153)</f>
        <v>0</v>
      </c>
      <c r="G152" s="115" t="e">
        <f>F152/F$503*100</f>
        <v>#DIV/0!</v>
      </c>
      <c r="H152" s="114">
        <f>SUM(H153)</f>
        <v>0</v>
      </c>
      <c r="I152" s="115" t="e">
        <f>H152/H$503*100</f>
        <v>#DIV/0!</v>
      </c>
      <c r="J152" s="32">
        <f>SUM(J153)</f>
        <v>0</v>
      </c>
      <c r="K152" s="99" t="e">
        <f>J152/J$503*100</f>
        <v>#DIV/0!</v>
      </c>
      <c r="L152" s="113">
        <f>SUM(L153)</f>
        <v>0</v>
      </c>
      <c r="M152" s="99" t="e">
        <f>L152/L$503*100</f>
        <v>#DIV/0!</v>
      </c>
      <c r="N152" s="114">
        <f>SUM(N153)</f>
        <v>0</v>
      </c>
      <c r="O152" s="115" t="e">
        <f>N152/N$503*100</f>
        <v>#DIV/0!</v>
      </c>
      <c r="P152" s="114">
        <f>SUM(P153)</f>
        <v>0</v>
      </c>
      <c r="Q152" s="115" t="e">
        <f>P152/P$503*100</f>
        <v>#DIV/0!</v>
      </c>
      <c r="R152" s="32">
        <f>SUM(R153)</f>
        <v>0</v>
      </c>
      <c r="S152" s="99" t="e">
        <f>R152/R$503*100</f>
        <v>#DIV/0!</v>
      </c>
      <c r="T152" s="113">
        <f>SUM(T153)</f>
        <v>0</v>
      </c>
      <c r="U152" s="99" t="e">
        <f>T152/T$503*100</f>
        <v>#DIV/0!</v>
      </c>
      <c r="V152" s="114">
        <f>SUM(V153)</f>
        <v>0</v>
      </c>
      <c r="W152" s="115" t="e">
        <f>V152/V$503*100</f>
        <v>#DIV/0!</v>
      </c>
      <c r="X152" s="114">
        <f>SUM(X153)</f>
        <v>0</v>
      </c>
      <c r="Y152" s="115" t="e">
        <f>X152/X$503*100</f>
        <v>#DIV/0!</v>
      </c>
      <c r="Z152" s="32">
        <f>SUM(Z153)</f>
        <v>0</v>
      </c>
      <c r="AA152" s="116" t="e">
        <f>Z152/Z$503*100</f>
        <v>#DIV/0!</v>
      </c>
    </row>
    <row r="153" spans="1:27" s="573" customFormat="1" ht="11.25">
      <c r="A153" s="81"/>
      <c r="B153" s="572" t="s">
        <v>230</v>
      </c>
      <c r="C153" s="619" t="s">
        <v>621</v>
      </c>
      <c r="D153" s="85"/>
      <c r="E153" s="159"/>
      <c r="F153" s="86"/>
      <c r="G153" s="159"/>
      <c r="H153" s="86"/>
      <c r="I153" s="159"/>
      <c r="J153" s="87"/>
      <c r="K153" s="144"/>
      <c r="L153" s="85"/>
      <c r="M153" s="144"/>
      <c r="N153" s="86"/>
      <c r="O153" s="159"/>
      <c r="P153" s="86"/>
      <c r="Q153" s="159"/>
      <c r="R153" s="87"/>
      <c r="S153" s="144"/>
      <c r="T153" s="85"/>
      <c r="U153" s="144"/>
      <c r="V153" s="86"/>
      <c r="W153" s="159"/>
      <c r="X153" s="86"/>
      <c r="Y153" s="159"/>
      <c r="Z153" s="87"/>
      <c r="AA153" s="160"/>
    </row>
    <row r="154" spans="1:27" s="117" customFormat="1" ht="13.5">
      <c r="A154" s="49" t="s">
        <v>39</v>
      </c>
      <c r="B154" s="58"/>
      <c r="C154" s="619" t="s">
        <v>622</v>
      </c>
      <c r="D154" s="113">
        <f>SUM(D155:D157)</f>
        <v>0</v>
      </c>
      <c r="E154" s="115" t="e">
        <f>D154/D$503*100</f>
        <v>#DIV/0!</v>
      </c>
      <c r="F154" s="114">
        <f>SUM(F155:F157)</f>
        <v>0</v>
      </c>
      <c r="G154" s="115" t="e">
        <f>F154/F$503*100</f>
        <v>#DIV/0!</v>
      </c>
      <c r="H154" s="114">
        <f>SUM(H155:H157)</f>
        <v>0</v>
      </c>
      <c r="I154" s="115" t="e">
        <f>H154/H$503*100</f>
        <v>#DIV/0!</v>
      </c>
      <c r="J154" s="32">
        <f>SUM(J155:J157)</f>
        <v>0</v>
      </c>
      <c r="K154" s="99" t="e">
        <f>J154/J$503*100</f>
        <v>#DIV/0!</v>
      </c>
      <c r="L154" s="113">
        <f>SUM(L155:L157)</f>
        <v>0</v>
      </c>
      <c r="M154" s="99" t="e">
        <f>L154/L$503*100</f>
        <v>#DIV/0!</v>
      </c>
      <c r="N154" s="114">
        <f>SUM(N155:N157)</f>
        <v>0</v>
      </c>
      <c r="O154" s="115" t="e">
        <f>N154/N$503*100</f>
        <v>#DIV/0!</v>
      </c>
      <c r="P154" s="114">
        <f>SUM(P155:P157)</f>
        <v>0</v>
      </c>
      <c r="Q154" s="115" t="e">
        <f>P154/P$503*100</f>
        <v>#DIV/0!</v>
      </c>
      <c r="R154" s="32">
        <f>SUM(R155:R157)</f>
        <v>0</v>
      </c>
      <c r="S154" s="99" t="e">
        <f>R154/R$503*100</f>
        <v>#DIV/0!</v>
      </c>
      <c r="T154" s="113">
        <f>SUM(T155:T157)</f>
        <v>0</v>
      </c>
      <c r="U154" s="99" t="e">
        <f>T154/T$503*100</f>
        <v>#DIV/0!</v>
      </c>
      <c r="V154" s="114">
        <f>SUM(V155:V157)</f>
        <v>0</v>
      </c>
      <c r="W154" s="115" t="e">
        <f>V154/V$503*100</f>
        <v>#DIV/0!</v>
      </c>
      <c r="X154" s="114">
        <f>SUM(X155:X157)</f>
        <v>0</v>
      </c>
      <c r="Y154" s="115" t="e">
        <f>X154/X$503*100</f>
        <v>#DIV/0!</v>
      </c>
      <c r="Z154" s="32">
        <f>SUM(Z155:Z157)</f>
        <v>0</v>
      </c>
      <c r="AA154" s="116" t="e">
        <f>Z154/Z$503*100</f>
        <v>#DIV/0!</v>
      </c>
    </row>
    <row r="155" spans="1:27" s="573" customFormat="1" ht="11.25">
      <c r="A155" s="81"/>
      <c r="B155" s="572" t="s">
        <v>261</v>
      </c>
      <c r="C155" s="619" t="s">
        <v>623</v>
      </c>
      <c r="D155" s="85"/>
      <c r="E155" s="159"/>
      <c r="F155" s="86"/>
      <c r="G155" s="159"/>
      <c r="H155" s="86"/>
      <c r="I155" s="159"/>
      <c r="J155" s="87"/>
      <c r="K155" s="144"/>
      <c r="L155" s="85"/>
      <c r="M155" s="144"/>
      <c r="N155" s="86"/>
      <c r="O155" s="159"/>
      <c r="P155" s="86"/>
      <c r="Q155" s="159"/>
      <c r="R155" s="87"/>
      <c r="S155" s="144"/>
      <c r="T155" s="85"/>
      <c r="U155" s="144"/>
      <c r="V155" s="86"/>
      <c r="W155" s="159"/>
      <c r="X155" s="86"/>
      <c r="Y155" s="159"/>
      <c r="Z155" s="87"/>
      <c r="AA155" s="160"/>
    </row>
    <row r="156" spans="1:27" s="573" customFormat="1" ht="11.25">
      <c r="A156" s="81"/>
      <c r="B156" s="572" t="s">
        <v>262</v>
      </c>
      <c r="C156" s="619" t="s">
        <v>624</v>
      </c>
      <c r="D156" s="85"/>
      <c r="E156" s="159"/>
      <c r="F156" s="86"/>
      <c r="G156" s="159"/>
      <c r="H156" s="86"/>
      <c r="I156" s="159"/>
      <c r="J156" s="87"/>
      <c r="K156" s="144"/>
      <c r="L156" s="85"/>
      <c r="M156" s="144"/>
      <c r="N156" s="86"/>
      <c r="O156" s="159"/>
      <c r="P156" s="86"/>
      <c r="Q156" s="159"/>
      <c r="R156" s="87"/>
      <c r="S156" s="144"/>
      <c r="T156" s="85"/>
      <c r="U156" s="144"/>
      <c r="V156" s="86"/>
      <c r="W156" s="159"/>
      <c r="X156" s="86"/>
      <c r="Y156" s="159"/>
      <c r="Z156" s="87"/>
      <c r="AA156" s="160"/>
    </row>
    <row r="157" spans="1:27" s="573" customFormat="1" ht="11.25">
      <c r="A157" s="81"/>
      <c r="B157" s="572" t="s">
        <v>466</v>
      </c>
      <c r="C157" s="619" t="s">
        <v>622</v>
      </c>
      <c r="D157" s="85"/>
      <c r="E157" s="159"/>
      <c r="F157" s="86"/>
      <c r="G157" s="159"/>
      <c r="H157" s="86"/>
      <c r="I157" s="159"/>
      <c r="J157" s="87"/>
      <c r="K157" s="144"/>
      <c r="L157" s="85"/>
      <c r="M157" s="144"/>
      <c r="N157" s="86"/>
      <c r="O157" s="159"/>
      <c r="P157" s="86"/>
      <c r="Q157" s="159"/>
      <c r="R157" s="87"/>
      <c r="S157" s="144"/>
      <c r="T157" s="85"/>
      <c r="U157" s="144"/>
      <c r="V157" s="86"/>
      <c r="W157" s="159"/>
      <c r="X157" s="86"/>
      <c r="Y157" s="159"/>
      <c r="Z157" s="87"/>
      <c r="AA157" s="160"/>
    </row>
    <row r="158" spans="1:27" s="117" customFormat="1" ht="13.5">
      <c r="A158" s="49" t="s">
        <v>40</v>
      </c>
      <c r="B158" s="58"/>
      <c r="C158" s="619" t="s">
        <v>625</v>
      </c>
      <c r="D158" s="113">
        <f>SUM(D159:D165)</f>
        <v>0</v>
      </c>
      <c r="E158" s="115" t="e">
        <f>D158/D$503*100</f>
        <v>#DIV/0!</v>
      </c>
      <c r="F158" s="114">
        <f>SUM(F159:F165)</f>
        <v>0</v>
      </c>
      <c r="G158" s="115" t="e">
        <f>F158/F$503*100</f>
        <v>#DIV/0!</v>
      </c>
      <c r="H158" s="114">
        <f>SUM(H159:H165)</f>
        <v>0</v>
      </c>
      <c r="I158" s="115" t="e">
        <f>H158/H$503*100</f>
        <v>#DIV/0!</v>
      </c>
      <c r="J158" s="32">
        <f>SUM(J159:J165)</f>
        <v>0</v>
      </c>
      <c r="K158" s="99" t="e">
        <f>J158/J$503*100</f>
        <v>#DIV/0!</v>
      </c>
      <c r="L158" s="113">
        <f>SUM(L159:L165)</f>
        <v>0</v>
      </c>
      <c r="M158" s="99" t="e">
        <f>L158/L$503*100</f>
        <v>#DIV/0!</v>
      </c>
      <c r="N158" s="114">
        <f>SUM(N159:N165)</f>
        <v>0</v>
      </c>
      <c r="O158" s="115" t="e">
        <f>N158/N$503*100</f>
        <v>#DIV/0!</v>
      </c>
      <c r="P158" s="114">
        <f>SUM(P159:P165)</f>
        <v>0</v>
      </c>
      <c r="Q158" s="115" t="e">
        <f>P158/P$503*100</f>
        <v>#DIV/0!</v>
      </c>
      <c r="R158" s="32">
        <f>SUM(R159:R165)</f>
        <v>0</v>
      </c>
      <c r="S158" s="99" t="e">
        <f>R158/R$503*100</f>
        <v>#DIV/0!</v>
      </c>
      <c r="T158" s="113">
        <f>SUM(T159:T165)</f>
        <v>0</v>
      </c>
      <c r="U158" s="99" t="e">
        <f>T158/T$503*100</f>
        <v>#DIV/0!</v>
      </c>
      <c r="V158" s="114">
        <f>SUM(V159:V165)</f>
        <v>0</v>
      </c>
      <c r="W158" s="115" t="e">
        <f>V158/V$503*100</f>
        <v>#DIV/0!</v>
      </c>
      <c r="X158" s="114">
        <f>SUM(X159:X165)</f>
        <v>0</v>
      </c>
      <c r="Y158" s="115" t="e">
        <f>X158/X$503*100</f>
        <v>#DIV/0!</v>
      </c>
      <c r="Z158" s="32">
        <f>SUM(Z159:Z165)</f>
        <v>0</v>
      </c>
      <c r="AA158" s="116" t="e">
        <f>Z158/Z$503*100</f>
        <v>#DIV/0!</v>
      </c>
    </row>
    <row r="159" spans="1:27" s="573" customFormat="1" ht="11.25">
      <c r="A159" s="81"/>
      <c r="B159" s="572" t="s">
        <v>267</v>
      </c>
      <c r="C159" s="619" t="s">
        <v>626</v>
      </c>
      <c r="D159" s="85"/>
      <c r="E159" s="159"/>
      <c r="F159" s="86"/>
      <c r="G159" s="159"/>
      <c r="H159" s="86"/>
      <c r="I159" s="159"/>
      <c r="J159" s="87"/>
      <c r="K159" s="144"/>
      <c r="L159" s="85"/>
      <c r="M159" s="144"/>
      <c r="N159" s="86"/>
      <c r="O159" s="159"/>
      <c r="P159" s="86"/>
      <c r="Q159" s="159"/>
      <c r="R159" s="87"/>
      <c r="S159" s="144"/>
      <c r="T159" s="85"/>
      <c r="U159" s="144"/>
      <c r="V159" s="86"/>
      <c r="W159" s="159"/>
      <c r="X159" s="86"/>
      <c r="Y159" s="159"/>
      <c r="Z159" s="87"/>
      <c r="AA159" s="160"/>
    </row>
    <row r="160" spans="1:27" s="573" customFormat="1" ht="11.25">
      <c r="A160" s="81"/>
      <c r="B160" s="572" t="s">
        <v>268</v>
      </c>
      <c r="C160" s="619" t="s">
        <v>627</v>
      </c>
      <c r="D160" s="85"/>
      <c r="E160" s="159"/>
      <c r="F160" s="86"/>
      <c r="G160" s="159"/>
      <c r="H160" s="86"/>
      <c r="I160" s="159"/>
      <c r="J160" s="87"/>
      <c r="K160" s="144"/>
      <c r="L160" s="85"/>
      <c r="M160" s="144"/>
      <c r="N160" s="86"/>
      <c r="O160" s="159"/>
      <c r="P160" s="86"/>
      <c r="Q160" s="159"/>
      <c r="R160" s="87"/>
      <c r="S160" s="144"/>
      <c r="T160" s="85"/>
      <c r="U160" s="144"/>
      <c r="V160" s="86"/>
      <c r="W160" s="159"/>
      <c r="X160" s="86"/>
      <c r="Y160" s="159"/>
      <c r="Z160" s="87"/>
      <c r="AA160" s="160"/>
    </row>
    <row r="161" spans="1:27" s="573" customFormat="1" ht="11.25">
      <c r="A161" s="81"/>
      <c r="B161" s="572" t="s">
        <v>269</v>
      </c>
      <c r="C161" s="619" t="s">
        <v>628</v>
      </c>
      <c r="D161" s="85"/>
      <c r="E161" s="159"/>
      <c r="F161" s="86"/>
      <c r="G161" s="159"/>
      <c r="H161" s="86"/>
      <c r="I161" s="159"/>
      <c r="J161" s="87"/>
      <c r="K161" s="144"/>
      <c r="L161" s="85"/>
      <c r="M161" s="144"/>
      <c r="N161" s="86"/>
      <c r="O161" s="159"/>
      <c r="P161" s="86"/>
      <c r="Q161" s="159"/>
      <c r="R161" s="87"/>
      <c r="S161" s="144"/>
      <c r="T161" s="85"/>
      <c r="U161" s="144"/>
      <c r="V161" s="86"/>
      <c r="W161" s="159"/>
      <c r="X161" s="86"/>
      <c r="Y161" s="159"/>
      <c r="Z161" s="87"/>
      <c r="AA161" s="160"/>
    </row>
    <row r="162" spans="1:27" s="573" customFormat="1" ht="11.25">
      <c r="A162" s="81"/>
      <c r="B162" s="572" t="s">
        <v>889</v>
      </c>
      <c r="C162" s="619" t="s">
        <v>1300</v>
      </c>
      <c r="D162" s="85"/>
      <c r="E162" s="159"/>
      <c r="F162" s="86"/>
      <c r="G162" s="159"/>
      <c r="H162" s="86"/>
      <c r="I162" s="159"/>
      <c r="J162" s="87"/>
      <c r="K162" s="144"/>
      <c r="L162" s="85"/>
      <c r="M162" s="144"/>
      <c r="N162" s="86"/>
      <c r="O162" s="159"/>
      <c r="P162" s="86"/>
      <c r="Q162" s="159"/>
      <c r="R162" s="87"/>
      <c r="S162" s="144"/>
      <c r="T162" s="85"/>
      <c r="U162" s="144"/>
      <c r="V162" s="86"/>
      <c r="W162" s="159"/>
      <c r="X162" s="86"/>
      <c r="Y162" s="159"/>
      <c r="Z162" s="87"/>
      <c r="AA162" s="160"/>
    </row>
    <row r="163" spans="1:27" s="573" customFormat="1" ht="11.25">
      <c r="A163" s="81"/>
      <c r="B163" s="572" t="s">
        <v>270</v>
      </c>
      <c r="C163" s="619" t="s">
        <v>629</v>
      </c>
      <c r="D163" s="85"/>
      <c r="E163" s="159"/>
      <c r="F163" s="86"/>
      <c r="G163" s="159"/>
      <c r="H163" s="86"/>
      <c r="I163" s="159"/>
      <c r="J163" s="87"/>
      <c r="K163" s="144"/>
      <c r="L163" s="85"/>
      <c r="M163" s="144"/>
      <c r="N163" s="86"/>
      <c r="O163" s="159"/>
      <c r="P163" s="86"/>
      <c r="Q163" s="159"/>
      <c r="R163" s="87"/>
      <c r="S163" s="144"/>
      <c r="T163" s="85"/>
      <c r="U163" s="144"/>
      <c r="V163" s="86"/>
      <c r="W163" s="159"/>
      <c r="X163" s="86"/>
      <c r="Y163" s="159"/>
      <c r="Z163" s="87"/>
      <c r="AA163" s="160"/>
    </row>
    <row r="164" spans="1:27" s="573" customFormat="1" ht="11.25">
      <c r="A164" s="81"/>
      <c r="B164" s="572" t="s">
        <v>271</v>
      </c>
      <c r="C164" s="619" t="s">
        <v>630</v>
      </c>
      <c r="D164" s="85"/>
      <c r="E164" s="159"/>
      <c r="F164" s="86"/>
      <c r="G164" s="159"/>
      <c r="H164" s="86"/>
      <c r="I164" s="159"/>
      <c r="J164" s="87"/>
      <c r="K164" s="144"/>
      <c r="L164" s="85"/>
      <c r="M164" s="144"/>
      <c r="N164" s="86"/>
      <c r="O164" s="159"/>
      <c r="P164" s="86"/>
      <c r="Q164" s="159"/>
      <c r="R164" s="87"/>
      <c r="S164" s="144"/>
      <c r="T164" s="85"/>
      <c r="U164" s="144"/>
      <c r="V164" s="86"/>
      <c r="W164" s="159"/>
      <c r="X164" s="86"/>
      <c r="Y164" s="159"/>
      <c r="Z164" s="87"/>
      <c r="AA164" s="160"/>
    </row>
    <row r="165" spans="1:27" s="573" customFormat="1" ht="11.25">
      <c r="A165" s="81"/>
      <c r="B165" s="572" t="s">
        <v>467</v>
      </c>
      <c r="C165" s="619" t="s">
        <v>625</v>
      </c>
      <c r="D165" s="85"/>
      <c r="E165" s="159"/>
      <c r="F165" s="86"/>
      <c r="G165" s="159"/>
      <c r="H165" s="86"/>
      <c r="I165" s="159"/>
      <c r="J165" s="87"/>
      <c r="K165" s="144"/>
      <c r="L165" s="85"/>
      <c r="M165" s="144"/>
      <c r="N165" s="86"/>
      <c r="O165" s="159"/>
      <c r="P165" s="86"/>
      <c r="Q165" s="159"/>
      <c r="R165" s="87"/>
      <c r="S165" s="144"/>
      <c r="T165" s="85"/>
      <c r="U165" s="144"/>
      <c r="V165" s="86"/>
      <c r="W165" s="159"/>
      <c r="X165" s="86"/>
      <c r="Y165" s="159"/>
      <c r="Z165" s="87"/>
      <c r="AA165" s="160"/>
    </row>
    <row r="166" spans="1:27" s="112" customFormat="1" ht="12.75">
      <c r="A166" s="49" t="s">
        <v>1276</v>
      </c>
      <c r="B166" s="61"/>
      <c r="C166" s="619" t="s">
        <v>1301</v>
      </c>
      <c r="D166" s="113">
        <f>SUM(D167)</f>
        <v>0</v>
      </c>
      <c r="E166" s="115" t="e">
        <f>D166/D$503*100</f>
        <v>#DIV/0!</v>
      </c>
      <c r="F166" s="114">
        <f>SUM(F167)</f>
        <v>0</v>
      </c>
      <c r="G166" s="115" t="e">
        <f>F166/F$503*100</f>
        <v>#DIV/0!</v>
      </c>
      <c r="H166" s="114">
        <f>SUM(H167)</f>
        <v>0</v>
      </c>
      <c r="I166" s="115" t="e">
        <f>H166/H$503*100</f>
        <v>#DIV/0!</v>
      </c>
      <c r="J166" s="32">
        <f>SUM(J167)</f>
        <v>0</v>
      </c>
      <c r="K166" s="99" t="e">
        <f>J166/J$503*100</f>
        <v>#DIV/0!</v>
      </c>
      <c r="L166" s="113">
        <f>SUM(L167)</f>
        <v>0</v>
      </c>
      <c r="M166" s="99" t="e">
        <f>L166/L$503*100</f>
        <v>#DIV/0!</v>
      </c>
      <c r="N166" s="114">
        <f>SUM(N167)</f>
        <v>0</v>
      </c>
      <c r="O166" s="115" t="e">
        <f>N166/N$503*100</f>
        <v>#DIV/0!</v>
      </c>
      <c r="P166" s="114">
        <f>SUM(P167)</f>
        <v>0</v>
      </c>
      <c r="Q166" s="115" t="e">
        <f>P166/P$503*100</f>
        <v>#DIV/0!</v>
      </c>
      <c r="R166" s="32">
        <f>SUM(R167)</f>
        <v>0</v>
      </c>
      <c r="S166" s="99" t="e">
        <f>R166/R$503*100</f>
        <v>#DIV/0!</v>
      </c>
      <c r="T166" s="113">
        <f>SUM(T167)</f>
        <v>0</v>
      </c>
      <c r="U166" s="99" t="e">
        <f>T166/T$503*100</f>
        <v>#DIV/0!</v>
      </c>
      <c r="V166" s="114">
        <f>SUM(V167)</f>
        <v>0</v>
      </c>
      <c r="W166" s="115" t="e">
        <f>V166/V$503*100</f>
        <v>#DIV/0!</v>
      </c>
      <c r="X166" s="114">
        <f>SUM(X167)</f>
        <v>0</v>
      </c>
      <c r="Y166" s="115" t="e">
        <f>X166/X$503*100</f>
        <v>#DIV/0!</v>
      </c>
      <c r="Z166" s="32">
        <f>SUM(Z167)</f>
        <v>0</v>
      </c>
      <c r="AA166" s="116" t="e">
        <f>Z166/Z$503*100</f>
        <v>#DIV/0!</v>
      </c>
    </row>
    <row r="167" spans="1:27" s="100" customFormat="1" ht="12.75">
      <c r="A167" s="51"/>
      <c r="B167" s="161" t="s">
        <v>468</v>
      </c>
      <c r="C167" s="620" t="s">
        <v>631</v>
      </c>
      <c r="D167" s="85"/>
      <c r="E167" s="159"/>
      <c r="F167" s="86"/>
      <c r="G167" s="159"/>
      <c r="H167" s="86"/>
      <c r="I167" s="159"/>
      <c r="J167" s="87"/>
      <c r="K167" s="144"/>
      <c r="L167" s="85"/>
      <c r="M167" s="144"/>
      <c r="N167" s="86"/>
      <c r="O167" s="159"/>
      <c r="P167" s="86"/>
      <c r="Q167" s="159"/>
      <c r="R167" s="87"/>
      <c r="S167" s="144"/>
      <c r="T167" s="85"/>
      <c r="U167" s="144"/>
      <c r="V167" s="86"/>
      <c r="W167" s="159"/>
      <c r="X167" s="86"/>
      <c r="Y167" s="159"/>
      <c r="Z167" s="87"/>
      <c r="AA167" s="160"/>
    </row>
    <row r="168" spans="1:27" ht="12.75">
      <c r="A168" s="47" t="s">
        <v>41</v>
      </c>
      <c r="B168" s="60"/>
      <c r="C168" s="621" t="s">
        <v>1302</v>
      </c>
      <c r="D168" s="26">
        <f>D169+D177+D179+D186+D188+D190+D194+D203+D207+D211+D213+D215+D217+D219</f>
        <v>0</v>
      </c>
      <c r="E168" s="29" t="e">
        <f>(D168/D$503)*100</f>
        <v>#DIV/0!</v>
      </c>
      <c r="F168" s="28">
        <f>F169+F177+F179+F186+F188+F190+F194+F203+F207+F211+F213+F215+F217+F219</f>
        <v>0</v>
      </c>
      <c r="G168" s="29" t="e">
        <f>(F168/F$503)*100</f>
        <v>#DIV/0!</v>
      </c>
      <c r="H168" s="28">
        <f>H169+H177+H179+H186+H188+H190+H194+H203+H207+H211+H213+H215+H217+H219</f>
        <v>0</v>
      </c>
      <c r="I168" s="29" t="e">
        <f>(H168/H$503)*100</f>
        <v>#DIV/0!</v>
      </c>
      <c r="J168" s="30">
        <f>J169+J177+J179+J186+J188+J190+J194+J203+J207+J211+J213+J215+J217+J219</f>
        <v>0</v>
      </c>
      <c r="K168" s="27" t="e">
        <f>(J168/J$503)*100</f>
        <v>#DIV/0!</v>
      </c>
      <c r="L168" s="26">
        <f>L169+L177+L179+L186+L188+L190+L194+L203+L207+L211+L213+L215+L217+L219</f>
        <v>0</v>
      </c>
      <c r="M168" s="27" t="e">
        <f>(L168/L$503)*100</f>
        <v>#DIV/0!</v>
      </c>
      <c r="N168" s="28">
        <f>N169+N177+N179+N186+N188+N190+N194+N203+N207+N211+N213+N215+N217+N219</f>
        <v>0</v>
      </c>
      <c r="O168" s="29" t="e">
        <f>(N168/N$503)*100</f>
        <v>#DIV/0!</v>
      </c>
      <c r="P168" s="28">
        <f>P169+P177+P179+P186+P188+P190+P194+P203+P207+P211+P213+P215+P217+P219</f>
        <v>0</v>
      </c>
      <c r="Q168" s="29" t="e">
        <f>(P168/P$503)*100</f>
        <v>#DIV/0!</v>
      </c>
      <c r="R168" s="30">
        <f>R169+R177+R179+R186+R188+R190+R194+R203+R207+R211+R213+R215+R217+R219</f>
        <v>0</v>
      </c>
      <c r="S168" s="27" t="e">
        <f>(R168/R$503)*100</f>
        <v>#DIV/0!</v>
      </c>
      <c r="T168" s="26">
        <f>T169+T177+T179+T186+T188+T190+T194+T203+T207+T211+T213+T215+T217+T219</f>
        <v>0</v>
      </c>
      <c r="U168" s="27" t="e">
        <f>(T168/T$503)*100</f>
        <v>#DIV/0!</v>
      </c>
      <c r="V168" s="28">
        <f>V169+V177+V179+V186+V188+V190+V194+V203+V207+V211+V213+V215+V217+V219</f>
        <v>0</v>
      </c>
      <c r="W168" s="29" t="e">
        <f>(V168/V$503)*100</f>
        <v>#DIV/0!</v>
      </c>
      <c r="X168" s="28">
        <f>X169+X177+X179+X186+X188+X190+X194+X203+X207+X211+X213+X215+X217+X219</f>
        <v>0</v>
      </c>
      <c r="Y168" s="29" t="e">
        <f>(X168/X$503)*100</f>
        <v>#DIV/0!</v>
      </c>
      <c r="Z168" s="30">
        <f>Z169+Z177+Z179+Z186+Z188+Z190+Z194+Z203+Z207+Z211+Z213+Z215+Z217+Z219</f>
        <v>0</v>
      </c>
      <c r="AA168" s="31" t="e">
        <f>(Z168/Z$503)*100</f>
        <v>#DIV/0!</v>
      </c>
    </row>
    <row r="169" spans="1:27" s="6" customFormat="1" ht="13.5">
      <c r="A169" s="53" t="s">
        <v>42</v>
      </c>
      <c r="B169" s="106"/>
      <c r="C169" s="617" t="s">
        <v>632</v>
      </c>
      <c r="D169" s="68">
        <f>SUM(D170:D176)</f>
        <v>0</v>
      </c>
      <c r="E169" s="71" t="e">
        <f>D169/D$503*100</f>
        <v>#DIV/0!</v>
      </c>
      <c r="F169" s="70">
        <f>SUM(F170:F176)</f>
        <v>0</v>
      </c>
      <c r="G169" s="71" t="e">
        <f>F169/F$503*100</f>
        <v>#DIV/0!</v>
      </c>
      <c r="H169" s="70">
        <f>SUM(H170:H176)</f>
        <v>0</v>
      </c>
      <c r="I169" s="71" t="e">
        <f>H169/H$503*100</f>
        <v>#DIV/0!</v>
      </c>
      <c r="J169" s="72">
        <f>SUM(J170:J176)</f>
        <v>0</v>
      </c>
      <c r="K169" s="69" t="e">
        <f>J169/J$503*100</f>
        <v>#DIV/0!</v>
      </c>
      <c r="L169" s="68">
        <f>SUM(L170:L176)</f>
        <v>0</v>
      </c>
      <c r="M169" s="69" t="e">
        <f>L169/L$503*100</f>
        <v>#DIV/0!</v>
      </c>
      <c r="N169" s="70">
        <f>SUM(N170:N176)</f>
        <v>0</v>
      </c>
      <c r="O169" s="71" t="e">
        <f>N169/N$503*100</f>
        <v>#DIV/0!</v>
      </c>
      <c r="P169" s="70">
        <f>SUM(P170:P176)</f>
        <v>0</v>
      </c>
      <c r="Q169" s="71" t="e">
        <f>P169/P$503*100</f>
        <v>#DIV/0!</v>
      </c>
      <c r="R169" s="72">
        <f>SUM(R170:R176)</f>
        <v>0</v>
      </c>
      <c r="S169" s="69" t="e">
        <f>R169/R$503*100</f>
        <v>#DIV/0!</v>
      </c>
      <c r="T169" s="68">
        <f>SUM(T170:T176)</f>
        <v>0</v>
      </c>
      <c r="U169" s="69" t="e">
        <f>T169/T$503*100</f>
        <v>#DIV/0!</v>
      </c>
      <c r="V169" s="70">
        <f>SUM(V170:V176)</f>
        <v>0</v>
      </c>
      <c r="W169" s="71" t="e">
        <f>V169/V$503*100</f>
        <v>#DIV/0!</v>
      </c>
      <c r="X169" s="70">
        <f>SUM(X170:X176)</f>
        <v>0</v>
      </c>
      <c r="Y169" s="71" t="e">
        <f>X169/X$503*100</f>
        <v>#DIV/0!</v>
      </c>
      <c r="Z169" s="72">
        <f>SUM(Z170:Z176)</f>
        <v>0</v>
      </c>
      <c r="AA169" s="101" t="e">
        <f>Z169/Z$503*100</f>
        <v>#DIV/0!</v>
      </c>
    </row>
    <row r="170" spans="1:27" s="573" customFormat="1" ht="11.25">
      <c r="A170" s="81"/>
      <c r="B170" s="572" t="s">
        <v>303</v>
      </c>
      <c r="C170" s="619" t="s">
        <v>633</v>
      </c>
      <c r="D170" s="85"/>
      <c r="E170" s="159"/>
      <c r="F170" s="86"/>
      <c r="G170" s="159"/>
      <c r="H170" s="86"/>
      <c r="I170" s="159"/>
      <c r="J170" s="87"/>
      <c r="K170" s="144"/>
      <c r="L170" s="85"/>
      <c r="M170" s="144"/>
      <c r="N170" s="86"/>
      <c r="O170" s="159"/>
      <c r="P170" s="86"/>
      <c r="Q170" s="159"/>
      <c r="R170" s="87"/>
      <c r="S170" s="144"/>
      <c r="T170" s="85"/>
      <c r="U170" s="144"/>
      <c r="V170" s="86"/>
      <c r="W170" s="159"/>
      <c r="X170" s="86"/>
      <c r="Y170" s="159"/>
      <c r="Z170" s="87"/>
      <c r="AA170" s="160"/>
    </row>
    <row r="171" spans="1:27" s="573" customFormat="1" ht="11.25">
      <c r="A171" s="81"/>
      <c r="B171" s="572" t="s">
        <v>304</v>
      </c>
      <c r="C171" s="619" t="s">
        <v>634</v>
      </c>
      <c r="D171" s="85"/>
      <c r="E171" s="159"/>
      <c r="F171" s="86"/>
      <c r="G171" s="159"/>
      <c r="H171" s="86"/>
      <c r="I171" s="159"/>
      <c r="J171" s="87"/>
      <c r="K171" s="144"/>
      <c r="L171" s="85"/>
      <c r="M171" s="144"/>
      <c r="N171" s="86"/>
      <c r="O171" s="159"/>
      <c r="P171" s="86"/>
      <c r="Q171" s="159"/>
      <c r="R171" s="87"/>
      <c r="S171" s="144"/>
      <c r="T171" s="85"/>
      <c r="U171" s="144"/>
      <c r="V171" s="86"/>
      <c r="W171" s="159"/>
      <c r="X171" s="86"/>
      <c r="Y171" s="159"/>
      <c r="Z171" s="87"/>
      <c r="AA171" s="160"/>
    </row>
    <row r="172" spans="1:27" s="573" customFormat="1" ht="11.25">
      <c r="A172" s="81"/>
      <c r="B172" s="572" t="s">
        <v>305</v>
      </c>
      <c r="C172" s="619" t="s">
        <v>635</v>
      </c>
      <c r="D172" s="85"/>
      <c r="E172" s="159"/>
      <c r="F172" s="86"/>
      <c r="G172" s="159"/>
      <c r="H172" s="86"/>
      <c r="I172" s="159"/>
      <c r="J172" s="87"/>
      <c r="K172" s="144"/>
      <c r="L172" s="85"/>
      <c r="M172" s="144"/>
      <c r="N172" s="86"/>
      <c r="O172" s="159"/>
      <c r="P172" s="86"/>
      <c r="Q172" s="159"/>
      <c r="R172" s="87"/>
      <c r="S172" s="144"/>
      <c r="T172" s="85"/>
      <c r="U172" s="144"/>
      <c r="V172" s="86"/>
      <c r="W172" s="159"/>
      <c r="X172" s="86"/>
      <c r="Y172" s="159"/>
      <c r="Z172" s="87"/>
      <c r="AA172" s="160"/>
    </row>
    <row r="173" spans="1:27" s="573" customFormat="1" ht="11.25">
      <c r="A173" s="81"/>
      <c r="B173" s="572" t="s">
        <v>306</v>
      </c>
      <c r="C173" s="619" t="s">
        <v>636</v>
      </c>
      <c r="D173" s="85"/>
      <c r="E173" s="159"/>
      <c r="F173" s="86"/>
      <c r="G173" s="159"/>
      <c r="H173" s="86"/>
      <c r="I173" s="159"/>
      <c r="J173" s="87"/>
      <c r="K173" s="144"/>
      <c r="L173" s="85"/>
      <c r="M173" s="144"/>
      <c r="N173" s="86"/>
      <c r="O173" s="159"/>
      <c r="P173" s="86"/>
      <c r="Q173" s="159"/>
      <c r="R173" s="87"/>
      <c r="S173" s="144"/>
      <c r="T173" s="85"/>
      <c r="U173" s="144"/>
      <c r="V173" s="86"/>
      <c r="W173" s="159"/>
      <c r="X173" s="86"/>
      <c r="Y173" s="159"/>
      <c r="Z173" s="87"/>
      <c r="AA173" s="160"/>
    </row>
    <row r="174" spans="1:27" s="573" customFormat="1" ht="11.25">
      <c r="A174" s="81"/>
      <c r="B174" s="572" t="s">
        <v>307</v>
      </c>
      <c r="C174" s="619" t="s">
        <v>637</v>
      </c>
      <c r="D174" s="85"/>
      <c r="E174" s="159"/>
      <c r="F174" s="86"/>
      <c r="G174" s="159"/>
      <c r="H174" s="86"/>
      <c r="I174" s="159"/>
      <c r="J174" s="87"/>
      <c r="K174" s="144"/>
      <c r="L174" s="85"/>
      <c r="M174" s="144"/>
      <c r="N174" s="86"/>
      <c r="O174" s="159"/>
      <c r="P174" s="86"/>
      <c r="Q174" s="159"/>
      <c r="R174" s="87"/>
      <c r="S174" s="144"/>
      <c r="T174" s="85"/>
      <c r="U174" s="144"/>
      <c r="V174" s="86"/>
      <c r="W174" s="159"/>
      <c r="X174" s="86"/>
      <c r="Y174" s="159"/>
      <c r="Z174" s="87"/>
      <c r="AA174" s="160"/>
    </row>
    <row r="175" spans="1:27" s="573" customFormat="1" ht="11.25">
      <c r="A175" s="81"/>
      <c r="B175" s="572" t="s">
        <v>308</v>
      </c>
      <c r="C175" s="619" t="s">
        <v>638</v>
      </c>
      <c r="D175" s="85"/>
      <c r="E175" s="159"/>
      <c r="F175" s="86"/>
      <c r="G175" s="159"/>
      <c r="H175" s="86"/>
      <c r="I175" s="159"/>
      <c r="J175" s="87"/>
      <c r="K175" s="144"/>
      <c r="L175" s="85"/>
      <c r="M175" s="144"/>
      <c r="N175" s="86"/>
      <c r="O175" s="159"/>
      <c r="P175" s="86"/>
      <c r="Q175" s="159"/>
      <c r="R175" s="87"/>
      <c r="S175" s="144"/>
      <c r="T175" s="85"/>
      <c r="U175" s="144"/>
      <c r="V175" s="86"/>
      <c r="W175" s="159"/>
      <c r="X175" s="86"/>
      <c r="Y175" s="159"/>
      <c r="Z175" s="87"/>
      <c r="AA175" s="160"/>
    </row>
    <row r="176" spans="1:27" s="573" customFormat="1" ht="11.25">
      <c r="A176" s="81"/>
      <c r="B176" s="572" t="s">
        <v>469</v>
      </c>
      <c r="C176" s="619" t="s">
        <v>632</v>
      </c>
      <c r="D176" s="85"/>
      <c r="E176" s="159"/>
      <c r="F176" s="86"/>
      <c r="G176" s="159"/>
      <c r="H176" s="86"/>
      <c r="I176" s="159"/>
      <c r="J176" s="87"/>
      <c r="K176" s="144"/>
      <c r="L176" s="85"/>
      <c r="M176" s="144"/>
      <c r="N176" s="86"/>
      <c r="O176" s="159"/>
      <c r="P176" s="86"/>
      <c r="Q176" s="159"/>
      <c r="R176" s="87"/>
      <c r="S176" s="144"/>
      <c r="T176" s="85"/>
      <c r="U176" s="144"/>
      <c r="V176" s="86"/>
      <c r="W176" s="159"/>
      <c r="X176" s="86"/>
      <c r="Y176" s="159"/>
      <c r="Z176" s="87"/>
      <c r="AA176" s="160"/>
    </row>
    <row r="177" spans="1:27" s="117" customFormat="1" ht="13.5">
      <c r="A177" s="49" t="s">
        <v>43</v>
      </c>
      <c r="B177" s="58"/>
      <c r="C177" s="619" t="s">
        <v>639</v>
      </c>
      <c r="D177" s="113">
        <f>SUM(D178)</f>
        <v>0</v>
      </c>
      <c r="E177" s="115" t="e">
        <f>D177/D$503*100</f>
        <v>#DIV/0!</v>
      </c>
      <c r="F177" s="114">
        <f>SUM(F178)</f>
        <v>0</v>
      </c>
      <c r="G177" s="115" t="e">
        <f>F177/F$503*100</f>
        <v>#DIV/0!</v>
      </c>
      <c r="H177" s="114">
        <f>SUM(H178)</f>
        <v>0</v>
      </c>
      <c r="I177" s="115" t="e">
        <f>H177/H$503*100</f>
        <v>#DIV/0!</v>
      </c>
      <c r="J177" s="32">
        <f>SUM(J178)</f>
        <v>0</v>
      </c>
      <c r="K177" s="99" t="e">
        <f>J177/J$503*100</f>
        <v>#DIV/0!</v>
      </c>
      <c r="L177" s="113">
        <f>SUM(L178)</f>
        <v>0</v>
      </c>
      <c r="M177" s="99" t="e">
        <f>L177/L$503*100</f>
        <v>#DIV/0!</v>
      </c>
      <c r="N177" s="114">
        <f>SUM(N178)</f>
        <v>0</v>
      </c>
      <c r="O177" s="115" t="e">
        <f>N177/N$503*100</f>
        <v>#DIV/0!</v>
      </c>
      <c r="P177" s="114">
        <f>SUM(P178)</f>
        <v>0</v>
      </c>
      <c r="Q177" s="115" t="e">
        <f>P177/P$503*100</f>
        <v>#DIV/0!</v>
      </c>
      <c r="R177" s="32">
        <f>SUM(R178)</f>
        <v>0</v>
      </c>
      <c r="S177" s="99" t="e">
        <f>R177/R$503*100</f>
        <v>#DIV/0!</v>
      </c>
      <c r="T177" s="113">
        <f>SUM(T178)</f>
        <v>0</v>
      </c>
      <c r="U177" s="99" t="e">
        <f>T177/T$503*100</f>
        <v>#DIV/0!</v>
      </c>
      <c r="V177" s="114">
        <f>SUM(V178)</f>
        <v>0</v>
      </c>
      <c r="W177" s="115" t="e">
        <f>V177/V$503*100</f>
        <v>#DIV/0!</v>
      </c>
      <c r="X177" s="114">
        <f>SUM(X178)</f>
        <v>0</v>
      </c>
      <c r="Y177" s="115" t="e">
        <f>X177/X$503*100</f>
        <v>#DIV/0!</v>
      </c>
      <c r="Z177" s="32">
        <f>SUM(Z178)</f>
        <v>0</v>
      </c>
      <c r="AA177" s="116" t="e">
        <f>Z177/Z$503*100</f>
        <v>#DIV/0!</v>
      </c>
    </row>
    <row r="178" spans="1:27" s="573" customFormat="1" ht="11.25">
      <c r="A178" s="81"/>
      <c r="B178" s="572" t="s">
        <v>296</v>
      </c>
      <c r="C178" s="619" t="s">
        <v>640</v>
      </c>
      <c r="D178" s="85"/>
      <c r="E178" s="159"/>
      <c r="F178" s="86"/>
      <c r="G178" s="159"/>
      <c r="H178" s="86"/>
      <c r="I178" s="159"/>
      <c r="J178" s="87"/>
      <c r="K178" s="144"/>
      <c r="L178" s="85"/>
      <c r="M178" s="144"/>
      <c r="N178" s="86"/>
      <c r="O178" s="159"/>
      <c r="P178" s="86"/>
      <c r="Q178" s="159"/>
      <c r="R178" s="87"/>
      <c r="S178" s="144"/>
      <c r="T178" s="85"/>
      <c r="U178" s="144"/>
      <c r="V178" s="86"/>
      <c r="W178" s="159"/>
      <c r="X178" s="86"/>
      <c r="Y178" s="159"/>
      <c r="Z178" s="87"/>
      <c r="AA178" s="160"/>
    </row>
    <row r="179" spans="1:27" s="117" customFormat="1" ht="13.5">
      <c r="A179" s="49" t="s">
        <v>44</v>
      </c>
      <c r="B179" s="58"/>
      <c r="C179" s="619" t="s">
        <v>641</v>
      </c>
      <c r="D179" s="113">
        <f>SUM(D180:D185)</f>
        <v>0</v>
      </c>
      <c r="E179" s="115" t="e">
        <f>D179/D$503*100</f>
        <v>#DIV/0!</v>
      </c>
      <c r="F179" s="114">
        <f>SUM(F180:F185)</f>
        <v>0</v>
      </c>
      <c r="G179" s="115" t="e">
        <f>F179/F$503*100</f>
        <v>#DIV/0!</v>
      </c>
      <c r="H179" s="114">
        <f>SUM(H180:H185)</f>
        <v>0</v>
      </c>
      <c r="I179" s="115" t="e">
        <f>H179/H$503*100</f>
        <v>#DIV/0!</v>
      </c>
      <c r="J179" s="32">
        <f>SUM(J180:J185)</f>
        <v>0</v>
      </c>
      <c r="K179" s="99" t="e">
        <f>J179/J$503*100</f>
        <v>#DIV/0!</v>
      </c>
      <c r="L179" s="113">
        <f>SUM(L180:L185)</f>
        <v>0</v>
      </c>
      <c r="M179" s="99" t="e">
        <f>L179/L$503*100</f>
        <v>#DIV/0!</v>
      </c>
      <c r="N179" s="114">
        <f>SUM(N180:N185)</f>
        <v>0</v>
      </c>
      <c r="O179" s="115" t="e">
        <f>N179/N$503*100</f>
        <v>#DIV/0!</v>
      </c>
      <c r="P179" s="114">
        <f>SUM(P180:P185)</f>
        <v>0</v>
      </c>
      <c r="Q179" s="115" t="e">
        <f>P179/P$503*100</f>
        <v>#DIV/0!</v>
      </c>
      <c r="R179" s="32">
        <f>SUM(R180:R185)</f>
        <v>0</v>
      </c>
      <c r="S179" s="99" t="e">
        <f>R179/R$503*100</f>
        <v>#DIV/0!</v>
      </c>
      <c r="T179" s="113">
        <f>SUM(T180:T185)</f>
        <v>0</v>
      </c>
      <c r="U179" s="99" t="e">
        <f>T179/T$503*100</f>
        <v>#DIV/0!</v>
      </c>
      <c r="V179" s="114">
        <f>SUM(V180:V185)</f>
        <v>0</v>
      </c>
      <c r="W179" s="115" t="e">
        <f>V179/V$503*100</f>
        <v>#DIV/0!</v>
      </c>
      <c r="X179" s="114">
        <f>SUM(X180:X185)</f>
        <v>0</v>
      </c>
      <c r="Y179" s="115" t="e">
        <f>X179/X$503*100</f>
        <v>#DIV/0!</v>
      </c>
      <c r="Z179" s="32">
        <f>SUM(Z180:Z185)</f>
        <v>0</v>
      </c>
      <c r="AA179" s="116" t="e">
        <f>Z179/Z$503*100</f>
        <v>#DIV/0!</v>
      </c>
    </row>
    <row r="180" spans="1:27" s="573" customFormat="1" ht="11.25">
      <c r="A180" s="81"/>
      <c r="B180" s="572" t="s">
        <v>297</v>
      </c>
      <c r="C180" s="619" t="s">
        <v>642</v>
      </c>
      <c r="D180" s="85"/>
      <c r="E180" s="159"/>
      <c r="F180" s="86"/>
      <c r="G180" s="159"/>
      <c r="H180" s="86"/>
      <c r="I180" s="159"/>
      <c r="J180" s="87"/>
      <c r="K180" s="144"/>
      <c r="L180" s="85"/>
      <c r="M180" s="144"/>
      <c r="N180" s="86"/>
      <c r="O180" s="159"/>
      <c r="P180" s="86"/>
      <c r="Q180" s="159"/>
      <c r="R180" s="87"/>
      <c r="S180" s="144"/>
      <c r="T180" s="85"/>
      <c r="U180" s="144"/>
      <c r="V180" s="86"/>
      <c r="W180" s="159"/>
      <c r="X180" s="86"/>
      <c r="Y180" s="159"/>
      <c r="Z180" s="87"/>
      <c r="AA180" s="160"/>
    </row>
    <row r="181" spans="1:27" s="573" customFormat="1" ht="11.25">
      <c r="A181" s="81"/>
      <c r="B181" s="572" t="s">
        <v>298</v>
      </c>
      <c r="C181" s="619" t="s">
        <v>643</v>
      </c>
      <c r="D181" s="85"/>
      <c r="E181" s="159"/>
      <c r="F181" s="86"/>
      <c r="G181" s="159"/>
      <c r="H181" s="86"/>
      <c r="I181" s="159"/>
      <c r="J181" s="87"/>
      <c r="K181" s="144"/>
      <c r="L181" s="85"/>
      <c r="M181" s="144"/>
      <c r="N181" s="86"/>
      <c r="O181" s="159"/>
      <c r="P181" s="86"/>
      <c r="Q181" s="159"/>
      <c r="R181" s="87"/>
      <c r="S181" s="144"/>
      <c r="T181" s="85"/>
      <c r="U181" s="144"/>
      <c r="V181" s="86"/>
      <c r="W181" s="159"/>
      <c r="X181" s="86"/>
      <c r="Y181" s="159"/>
      <c r="Z181" s="87"/>
      <c r="AA181" s="160"/>
    </row>
    <row r="182" spans="1:27" s="573" customFormat="1" ht="11.25">
      <c r="A182" s="81"/>
      <c r="B182" s="572" t="s">
        <v>299</v>
      </c>
      <c r="C182" s="619" t="s">
        <v>644</v>
      </c>
      <c r="D182" s="85"/>
      <c r="E182" s="159"/>
      <c r="F182" s="86"/>
      <c r="G182" s="159"/>
      <c r="H182" s="86"/>
      <c r="I182" s="159"/>
      <c r="J182" s="87"/>
      <c r="K182" s="144"/>
      <c r="L182" s="85"/>
      <c r="M182" s="144"/>
      <c r="N182" s="86"/>
      <c r="O182" s="159"/>
      <c r="P182" s="86"/>
      <c r="Q182" s="159"/>
      <c r="R182" s="87"/>
      <c r="S182" s="144"/>
      <c r="T182" s="85"/>
      <c r="U182" s="144"/>
      <c r="V182" s="86"/>
      <c r="W182" s="159"/>
      <c r="X182" s="86"/>
      <c r="Y182" s="159"/>
      <c r="Z182" s="87"/>
      <c r="AA182" s="160"/>
    </row>
    <row r="183" spans="1:27" s="573" customFormat="1" ht="11.25">
      <c r="A183" s="81"/>
      <c r="B183" s="572" t="s">
        <v>300</v>
      </c>
      <c r="C183" s="619" t="s">
        <v>645</v>
      </c>
      <c r="D183" s="85"/>
      <c r="E183" s="159"/>
      <c r="F183" s="86"/>
      <c r="G183" s="159"/>
      <c r="H183" s="86"/>
      <c r="I183" s="159"/>
      <c r="J183" s="87"/>
      <c r="K183" s="144"/>
      <c r="L183" s="85"/>
      <c r="M183" s="144"/>
      <c r="N183" s="86"/>
      <c r="O183" s="159"/>
      <c r="P183" s="86"/>
      <c r="Q183" s="159"/>
      <c r="R183" s="87"/>
      <c r="S183" s="144"/>
      <c r="T183" s="85"/>
      <c r="U183" s="144"/>
      <c r="V183" s="86"/>
      <c r="W183" s="159"/>
      <c r="X183" s="86"/>
      <c r="Y183" s="159"/>
      <c r="Z183" s="87"/>
      <c r="AA183" s="160"/>
    </row>
    <row r="184" spans="1:27" s="573" customFormat="1" ht="11.25">
      <c r="A184" s="81"/>
      <c r="B184" s="572" t="s">
        <v>301</v>
      </c>
      <c r="C184" s="619" t="s">
        <v>646</v>
      </c>
      <c r="D184" s="85"/>
      <c r="E184" s="159"/>
      <c r="F184" s="86"/>
      <c r="G184" s="159"/>
      <c r="H184" s="86"/>
      <c r="I184" s="159"/>
      <c r="J184" s="87"/>
      <c r="K184" s="144"/>
      <c r="L184" s="85"/>
      <c r="M184" s="144"/>
      <c r="N184" s="86"/>
      <c r="O184" s="159"/>
      <c r="P184" s="86"/>
      <c r="Q184" s="159"/>
      <c r="R184" s="87"/>
      <c r="S184" s="144"/>
      <c r="T184" s="85"/>
      <c r="U184" s="144"/>
      <c r="V184" s="86"/>
      <c r="W184" s="159"/>
      <c r="X184" s="86"/>
      <c r="Y184" s="159"/>
      <c r="Z184" s="87"/>
      <c r="AA184" s="160"/>
    </row>
    <row r="185" spans="1:27" s="573" customFormat="1" ht="11.25">
      <c r="A185" s="81"/>
      <c r="B185" s="572" t="s">
        <v>470</v>
      </c>
      <c r="C185" s="619" t="s">
        <v>641</v>
      </c>
      <c r="D185" s="85"/>
      <c r="E185" s="159"/>
      <c r="F185" s="86"/>
      <c r="G185" s="159"/>
      <c r="H185" s="86"/>
      <c r="I185" s="159"/>
      <c r="J185" s="87"/>
      <c r="K185" s="144"/>
      <c r="L185" s="85"/>
      <c r="M185" s="144"/>
      <c r="N185" s="86"/>
      <c r="O185" s="159"/>
      <c r="P185" s="86"/>
      <c r="Q185" s="159"/>
      <c r="R185" s="87"/>
      <c r="S185" s="144"/>
      <c r="T185" s="85"/>
      <c r="U185" s="144"/>
      <c r="V185" s="86"/>
      <c r="W185" s="159"/>
      <c r="X185" s="86"/>
      <c r="Y185" s="159"/>
      <c r="Z185" s="87"/>
      <c r="AA185" s="160"/>
    </row>
    <row r="186" spans="1:27" s="117" customFormat="1" ht="13.5">
      <c r="A186" s="49" t="s">
        <v>45</v>
      </c>
      <c r="B186" s="58"/>
      <c r="C186" s="619" t="s">
        <v>647</v>
      </c>
      <c r="D186" s="113">
        <f>SUM(D187)</f>
        <v>0</v>
      </c>
      <c r="E186" s="115" t="e">
        <f>D186/D$503*100</f>
        <v>#DIV/0!</v>
      </c>
      <c r="F186" s="114">
        <f>SUM(F187)</f>
        <v>0</v>
      </c>
      <c r="G186" s="115" t="e">
        <f>F186/F$503*100</f>
        <v>#DIV/0!</v>
      </c>
      <c r="H186" s="114">
        <f>SUM(H187)</f>
        <v>0</v>
      </c>
      <c r="I186" s="115" t="e">
        <f>H186/H$503*100</f>
        <v>#DIV/0!</v>
      </c>
      <c r="J186" s="32">
        <f>SUM(J187)</f>
        <v>0</v>
      </c>
      <c r="K186" s="99" t="e">
        <f>J186/J$503*100</f>
        <v>#DIV/0!</v>
      </c>
      <c r="L186" s="113">
        <f>SUM(L187)</f>
        <v>0</v>
      </c>
      <c r="M186" s="99" t="e">
        <f>L186/L$503*100</f>
        <v>#DIV/0!</v>
      </c>
      <c r="N186" s="114">
        <f>SUM(N187)</f>
        <v>0</v>
      </c>
      <c r="O186" s="115" t="e">
        <f>N186/N$503*100</f>
        <v>#DIV/0!</v>
      </c>
      <c r="P186" s="114">
        <f>SUM(P187)</f>
        <v>0</v>
      </c>
      <c r="Q186" s="115" t="e">
        <f>P186/P$503*100</f>
        <v>#DIV/0!</v>
      </c>
      <c r="R186" s="32">
        <f>SUM(R187)</f>
        <v>0</v>
      </c>
      <c r="S186" s="99" t="e">
        <f>R186/R$503*100</f>
        <v>#DIV/0!</v>
      </c>
      <c r="T186" s="113">
        <f>SUM(T187)</f>
        <v>0</v>
      </c>
      <c r="U186" s="99" t="e">
        <f>T186/T$503*100</f>
        <v>#DIV/0!</v>
      </c>
      <c r="V186" s="114">
        <f>SUM(V187)</f>
        <v>0</v>
      </c>
      <c r="W186" s="115" t="e">
        <f>V186/V$503*100</f>
        <v>#DIV/0!</v>
      </c>
      <c r="X186" s="114">
        <f>SUM(X187)</f>
        <v>0</v>
      </c>
      <c r="Y186" s="115" t="e">
        <f>X186/X$503*100</f>
        <v>#DIV/0!</v>
      </c>
      <c r="Z186" s="32">
        <f>SUM(Z187)</f>
        <v>0</v>
      </c>
      <c r="AA186" s="116" t="e">
        <f>Z186/Z$503*100</f>
        <v>#DIV/0!</v>
      </c>
    </row>
    <row r="187" spans="1:27" s="573" customFormat="1" ht="11.25">
      <c r="A187" s="81"/>
      <c r="B187" s="572" t="s">
        <v>311</v>
      </c>
      <c r="C187" s="619" t="s">
        <v>648</v>
      </c>
      <c r="D187" s="85"/>
      <c r="E187" s="159"/>
      <c r="F187" s="86"/>
      <c r="G187" s="159"/>
      <c r="H187" s="86"/>
      <c r="I187" s="159"/>
      <c r="J187" s="87"/>
      <c r="K187" s="144"/>
      <c r="L187" s="85"/>
      <c r="M187" s="144"/>
      <c r="N187" s="86"/>
      <c r="O187" s="159"/>
      <c r="P187" s="86"/>
      <c r="Q187" s="159"/>
      <c r="R187" s="87"/>
      <c r="S187" s="144"/>
      <c r="T187" s="85"/>
      <c r="U187" s="144"/>
      <c r="V187" s="86"/>
      <c r="W187" s="159"/>
      <c r="X187" s="86"/>
      <c r="Y187" s="159"/>
      <c r="Z187" s="87"/>
      <c r="AA187" s="160"/>
    </row>
    <row r="188" spans="1:27" s="117" customFormat="1" ht="13.5">
      <c r="A188" s="49" t="s">
        <v>46</v>
      </c>
      <c r="B188" s="58"/>
      <c r="C188" s="619" t="s">
        <v>649</v>
      </c>
      <c r="D188" s="113">
        <f>SUM(D189)</f>
        <v>0</v>
      </c>
      <c r="E188" s="115" t="e">
        <f>D188/D$503*100</f>
        <v>#DIV/0!</v>
      </c>
      <c r="F188" s="114">
        <f>SUM(F189)</f>
        <v>0</v>
      </c>
      <c r="G188" s="115" t="e">
        <f>F188/F$503*100</f>
        <v>#DIV/0!</v>
      </c>
      <c r="H188" s="114">
        <f>SUM(H189)</f>
        <v>0</v>
      </c>
      <c r="I188" s="115" t="e">
        <f>H188/H$503*100</f>
        <v>#DIV/0!</v>
      </c>
      <c r="J188" s="32">
        <f>SUM(J189)</f>
        <v>0</v>
      </c>
      <c r="K188" s="99" t="e">
        <f>J188/J$503*100</f>
        <v>#DIV/0!</v>
      </c>
      <c r="L188" s="113">
        <f>SUM(L189)</f>
        <v>0</v>
      </c>
      <c r="M188" s="99" t="e">
        <f>L188/L$503*100</f>
        <v>#DIV/0!</v>
      </c>
      <c r="N188" s="114">
        <f>SUM(N189)</f>
        <v>0</v>
      </c>
      <c r="O188" s="115" t="e">
        <f>N188/N$503*100</f>
        <v>#DIV/0!</v>
      </c>
      <c r="P188" s="114">
        <f>SUM(P189)</f>
        <v>0</v>
      </c>
      <c r="Q188" s="115" t="e">
        <f>P188/P$503*100</f>
        <v>#DIV/0!</v>
      </c>
      <c r="R188" s="32">
        <f>SUM(R189)</f>
        <v>0</v>
      </c>
      <c r="S188" s="99" t="e">
        <f>R188/R$503*100</f>
        <v>#DIV/0!</v>
      </c>
      <c r="T188" s="113">
        <f>SUM(T189)</f>
        <v>0</v>
      </c>
      <c r="U188" s="99" t="e">
        <f>T188/T$503*100</f>
        <v>#DIV/0!</v>
      </c>
      <c r="V188" s="114">
        <f>SUM(V189)</f>
        <v>0</v>
      </c>
      <c r="W188" s="115" t="e">
        <f>V188/V$503*100</f>
        <v>#DIV/0!</v>
      </c>
      <c r="X188" s="114">
        <f>SUM(X189)</f>
        <v>0</v>
      </c>
      <c r="Y188" s="115" t="e">
        <f>X188/X$503*100</f>
        <v>#DIV/0!</v>
      </c>
      <c r="Z188" s="32">
        <f>SUM(Z189)</f>
        <v>0</v>
      </c>
      <c r="AA188" s="116" t="e">
        <f>Z188/Z$503*100</f>
        <v>#DIV/0!</v>
      </c>
    </row>
    <row r="189" spans="1:27" s="573" customFormat="1" ht="11.25">
      <c r="A189" s="81"/>
      <c r="B189" s="572" t="s">
        <v>312</v>
      </c>
      <c r="C189" s="619" t="s">
        <v>650</v>
      </c>
      <c r="D189" s="85"/>
      <c r="E189" s="159"/>
      <c r="F189" s="86"/>
      <c r="G189" s="159"/>
      <c r="H189" s="86"/>
      <c r="I189" s="159"/>
      <c r="J189" s="87"/>
      <c r="K189" s="144"/>
      <c r="L189" s="85"/>
      <c r="M189" s="144"/>
      <c r="N189" s="86"/>
      <c r="O189" s="159"/>
      <c r="P189" s="86"/>
      <c r="Q189" s="159"/>
      <c r="R189" s="87"/>
      <c r="S189" s="144"/>
      <c r="T189" s="85"/>
      <c r="U189" s="144"/>
      <c r="V189" s="86"/>
      <c r="W189" s="159"/>
      <c r="X189" s="86"/>
      <c r="Y189" s="159"/>
      <c r="Z189" s="87"/>
      <c r="AA189" s="160"/>
    </row>
    <row r="190" spans="1:27" s="117" customFormat="1" ht="13.5">
      <c r="A190" s="49" t="s">
        <v>47</v>
      </c>
      <c r="B190" s="58"/>
      <c r="C190" s="619" t="s">
        <v>651</v>
      </c>
      <c r="D190" s="113">
        <f>SUM(D191:D193)</f>
        <v>0</v>
      </c>
      <c r="E190" s="115" t="e">
        <f>D190/D$503*100</f>
        <v>#DIV/0!</v>
      </c>
      <c r="F190" s="114">
        <f>SUM(F191:F193)</f>
        <v>0</v>
      </c>
      <c r="G190" s="115" t="e">
        <f>F190/F$503*100</f>
        <v>#DIV/0!</v>
      </c>
      <c r="H190" s="114">
        <f>SUM(H191:H193)</f>
        <v>0</v>
      </c>
      <c r="I190" s="115" t="e">
        <f>H190/H$503*100</f>
        <v>#DIV/0!</v>
      </c>
      <c r="J190" s="32">
        <f>SUM(J191:J193)</f>
        <v>0</v>
      </c>
      <c r="K190" s="99" t="e">
        <f>J190/J$503*100</f>
        <v>#DIV/0!</v>
      </c>
      <c r="L190" s="113">
        <f>SUM(L191:L193)</f>
        <v>0</v>
      </c>
      <c r="M190" s="99" t="e">
        <f>L190/L$503*100</f>
        <v>#DIV/0!</v>
      </c>
      <c r="N190" s="114">
        <f>SUM(N191:N193)</f>
        <v>0</v>
      </c>
      <c r="O190" s="115" t="e">
        <f>N190/N$503*100</f>
        <v>#DIV/0!</v>
      </c>
      <c r="P190" s="114">
        <f>SUM(P191:P193)</f>
        <v>0</v>
      </c>
      <c r="Q190" s="115" t="e">
        <f>P190/P$503*100</f>
        <v>#DIV/0!</v>
      </c>
      <c r="R190" s="32">
        <f>SUM(R191:R193)</f>
        <v>0</v>
      </c>
      <c r="S190" s="99" t="e">
        <f>R190/R$503*100</f>
        <v>#DIV/0!</v>
      </c>
      <c r="T190" s="113">
        <f>SUM(T191:T193)</f>
        <v>0</v>
      </c>
      <c r="U190" s="99" t="e">
        <f>T190/T$503*100</f>
        <v>#DIV/0!</v>
      </c>
      <c r="V190" s="114">
        <f>SUM(V191:V193)</f>
        <v>0</v>
      </c>
      <c r="W190" s="115" t="e">
        <f>V190/V$503*100</f>
        <v>#DIV/0!</v>
      </c>
      <c r="X190" s="114">
        <f>SUM(X191:X193)</f>
        <v>0</v>
      </c>
      <c r="Y190" s="115" t="e">
        <f>X190/X$503*100</f>
        <v>#DIV/0!</v>
      </c>
      <c r="Z190" s="32">
        <f>SUM(Z191:Z193)</f>
        <v>0</v>
      </c>
      <c r="AA190" s="116" t="e">
        <f>Z190/Z$503*100</f>
        <v>#DIV/0!</v>
      </c>
    </row>
    <row r="191" spans="1:27" s="573" customFormat="1" ht="11.25">
      <c r="A191" s="81"/>
      <c r="B191" s="572" t="s">
        <v>1251</v>
      </c>
      <c r="C191" s="619" t="s">
        <v>652</v>
      </c>
      <c r="D191" s="85"/>
      <c r="E191" s="159"/>
      <c r="F191" s="86"/>
      <c r="G191" s="159"/>
      <c r="H191" s="86"/>
      <c r="I191" s="159"/>
      <c r="J191" s="87"/>
      <c r="K191" s="144"/>
      <c r="L191" s="85"/>
      <c r="M191" s="144"/>
      <c r="N191" s="86"/>
      <c r="O191" s="159"/>
      <c r="P191" s="86"/>
      <c r="Q191" s="159"/>
      <c r="R191" s="87"/>
      <c r="S191" s="144"/>
      <c r="T191" s="85"/>
      <c r="U191" s="144"/>
      <c r="V191" s="86"/>
      <c r="W191" s="159"/>
      <c r="X191" s="86"/>
      <c r="Y191" s="159"/>
      <c r="Z191" s="87"/>
      <c r="AA191" s="160"/>
    </row>
    <row r="192" spans="1:27" s="573" customFormat="1" ht="11.25">
      <c r="A192" s="81"/>
      <c r="B192" s="572" t="s">
        <v>295</v>
      </c>
      <c r="C192" s="619" t="s">
        <v>653</v>
      </c>
      <c r="D192" s="85"/>
      <c r="E192" s="159"/>
      <c r="F192" s="86"/>
      <c r="G192" s="159"/>
      <c r="H192" s="86"/>
      <c r="I192" s="159"/>
      <c r="J192" s="87"/>
      <c r="K192" s="144"/>
      <c r="L192" s="85"/>
      <c r="M192" s="144"/>
      <c r="N192" s="86"/>
      <c r="O192" s="159"/>
      <c r="P192" s="86"/>
      <c r="Q192" s="159"/>
      <c r="R192" s="87"/>
      <c r="S192" s="144"/>
      <c r="T192" s="85"/>
      <c r="U192" s="144"/>
      <c r="V192" s="86"/>
      <c r="W192" s="159"/>
      <c r="X192" s="86"/>
      <c r="Y192" s="159"/>
      <c r="Z192" s="87"/>
      <c r="AA192" s="160"/>
    </row>
    <row r="193" spans="1:27" s="573" customFormat="1" ht="11.25">
      <c r="A193" s="81"/>
      <c r="B193" s="572" t="s">
        <v>471</v>
      </c>
      <c r="C193" s="619" t="s">
        <v>651</v>
      </c>
      <c r="D193" s="85"/>
      <c r="E193" s="159"/>
      <c r="F193" s="86"/>
      <c r="G193" s="159"/>
      <c r="H193" s="86"/>
      <c r="I193" s="159"/>
      <c r="J193" s="87"/>
      <c r="K193" s="144"/>
      <c r="L193" s="85"/>
      <c r="M193" s="144"/>
      <c r="N193" s="86"/>
      <c r="O193" s="159"/>
      <c r="P193" s="86"/>
      <c r="Q193" s="159"/>
      <c r="R193" s="87"/>
      <c r="S193" s="144"/>
      <c r="T193" s="85"/>
      <c r="U193" s="144"/>
      <c r="V193" s="86"/>
      <c r="W193" s="159"/>
      <c r="X193" s="86"/>
      <c r="Y193" s="159"/>
      <c r="Z193" s="87"/>
      <c r="AA193" s="160"/>
    </row>
    <row r="194" spans="1:27" s="117" customFormat="1" ht="13.5">
      <c r="A194" s="49" t="s">
        <v>48</v>
      </c>
      <c r="B194" s="58"/>
      <c r="C194" s="619" t="s">
        <v>654</v>
      </c>
      <c r="D194" s="113">
        <f>SUM(D195:D202)</f>
        <v>0</v>
      </c>
      <c r="E194" s="115" t="e">
        <f>D194/D$503*100</f>
        <v>#DIV/0!</v>
      </c>
      <c r="F194" s="114">
        <f>SUM(F195:F202)</f>
        <v>0</v>
      </c>
      <c r="G194" s="115" t="e">
        <f>F194/F$503*100</f>
        <v>#DIV/0!</v>
      </c>
      <c r="H194" s="114">
        <f>SUM(H195:H202)</f>
        <v>0</v>
      </c>
      <c r="I194" s="115" t="e">
        <f>H194/H$503*100</f>
        <v>#DIV/0!</v>
      </c>
      <c r="J194" s="32">
        <f>SUM(J195:J202)</f>
        <v>0</v>
      </c>
      <c r="K194" s="99" t="e">
        <f>J194/J$503*100</f>
        <v>#DIV/0!</v>
      </c>
      <c r="L194" s="113">
        <f>SUM(L195:L202)</f>
        <v>0</v>
      </c>
      <c r="M194" s="99" t="e">
        <f>L194/L$503*100</f>
        <v>#DIV/0!</v>
      </c>
      <c r="N194" s="114">
        <f>SUM(N195:N202)</f>
        <v>0</v>
      </c>
      <c r="O194" s="115" t="e">
        <f>N194/N$503*100</f>
        <v>#DIV/0!</v>
      </c>
      <c r="P194" s="114">
        <f>SUM(P195:P202)</f>
        <v>0</v>
      </c>
      <c r="Q194" s="115" t="e">
        <f>P194/P$503*100</f>
        <v>#DIV/0!</v>
      </c>
      <c r="R194" s="32">
        <f>SUM(R195:R202)</f>
        <v>0</v>
      </c>
      <c r="S194" s="99" t="e">
        <f>R194/R$503*100</f>
        <v>#DIV/0!</v>
      </c>
      <c r="T194" s="113">
        <f>SUM(T195:T202)</f>
        <v>0</v>
      </c>
      <c r="U194" s="99" t="e">
        <f>T194/T$503*100</f>
        <v>#DIV/0!</v>
      </c>
      <c r="V194" s="114">
        <f>SUM(V195:V202)</f>
        <v>0</v>
      </c>
      <c r="W194" s="115" t="e">
        <f>V194/V$503*100</f>
        <v>#DIV/0!</v>
      </c>
      <c r="X194" s="114">
        <f>SUM(X195:X202)</f>
        <v>0</v>
      </c>
      <c r="Y194" s="115" t="e">
        <f>X194/X$503*100</f>
        <v>#DIV/0!</v>
      </c>
      <c r="Z194" s="32">
        <f>SUM(Z195:Z202)</f>
        <v>0</v>
      </c>
      <c r="AA194" s="116" t="e">
        <f>Z194/Z$503*100</f>
        <v>#DIV/0!</v>
      </c>
    </row>
    <row r="195" spans="1:27" s="573" customFormat="1" ht="11.25">
      <c r="A195" s="81"/>
      <c r="B195" s="572" t="s">
        <v>286</v>
      </c>
      <c r="C195" s="619" t="s">
        <v>655</v>
      </c>
      <c r="D195" s="85"/>
      <c r="E195" s="159"/>
      <c r="F195" s="86"/>
      <c r="G195" s="159"/>
      <c r="H195" s="86"/>
      <c r="I195" s="159"/>
      <c r="J195" s="87"/>
      <c r="K195" s="144"/>
      <c r="L195" s="85"/>
      <c r="M195" s="144"/>
      <c r="N195" s="86"/>
      <c r="O195" s="159"/>
      <c r="P195" s="86"/>
      <c r="Q195" s="159"/>
      <c r="R195" s="87"/>
      <c r="S195" s="144"/>
      <c r="T195" s="85"/>
      <c r="U195" s="144"/>
      <c r="V195" s="86"/>
      <c r="W195" s="159"/>
      <c r="X195" s="86"/>
      <c r="Y195" s="159"/>
      <c r="Z195" s="87"/>
      <c r="AA195" s="160"/>
    </row>
    <row r="196" spans="1:27" s="573" customFormat="1" ht="11.25">
      <c r="A196" s="81"/>
      <c r="B196" s="572" t="s">
        <v>287</v>
      </c>
      <c r="C196" s="619" t="s">
        <v>656</v>
      </c>
      <c r="D196" s="85"/>
      <c r="E196" s="159"/>
      <c r="F196" s="86"/>
      <c r="G196" s="159"/>
      <c r="H196" s="86"/>
      <c r="I196" s="159"/>
      <c r="J196" s="87"/>
      <c r="K196" s="144"/>
      <c r="L196" s="85"/>
      <c r="M196" s="144"/>
      <c r="N196" s="86"/>
      <c r="O196" s="159"/>
      <c r="P196" s="86"/>
      <c r="Q196" s="159"/>
      <c r="R196" s="87"/>
      <c r="S196" s="144"/>
      <c r="T196" s="85"/>
      <c r="U196" s="144"/>
      <c r="V196" s="86"/>
      <c r="W196" s="159"/>
      <c r="X196" s="86"/>
      <c r="Y196" s="159"/>
      <c r="Z196" s="87"/>
      <c r="AA196" s="160"/>
    </row>
    <row r="197" spans="1:27" s="573" customFormat="1" ht="11.25">
      <c r="A197" s="81"/>
      <c r="B197" s="572" t="s">
        <v>288</v>
      </c>
      <c r="C197" s="619" t="s">
        <v>657</v>
      </c>
      <c r="D197" s="85"/>
      <c r="E197" s="159"/>
      <c r="F197" s="86"/>
      <c r="G197" s="159"/>
      <c r="H197" s="86"/>
      <c r="I197" s="159"/>
      <c r="J197" s="87"/>
      <c r="K197" s="144"/>
      <c r="L197" s="85"/>
      <c r="M197" s="144"/>
      <c r="N197" s="86"/>
      <c r="O197" s="159"/>
      <c r="P197" s="86"/>
      <c r="Q197" s="159"/>
      <c r="R197" s="87"/>
      <c r="S197" s="144"/>
      <c r="T197" s="85"/>
      <c r="U197" s="144"/>
      <c r="V197" s="86"/>
      <c r="W197" s="159"/>
      <c r="X197" s="86"/>
      <c r="Y197" s="159"/>
      <c r="Z197" s="87"/>
      <c r="AA197" s="160"/>
    </row>
    <row r="198" spans="1:27" s="573" customFormat="1" ht="11.25">
      <c r="A198" s="81"/>
      <c r="B198" s="572" t="s">
        <v>289</v>
      </c>
      <c r="C198" s="619" t="s">
        <v>658</v>
      </c>
      <c r="D198" s="85"/>
      <c r="E198" s="159"/>
      <c r="F198" s="86"/>
      <c r="G198" s="159"/>
      <c r="H198" s="86"/>
      <c r="I198" s="159"/>
      <c r="J198" s="87"/>
      <c r="K198" s="144"/>
      <c r="L198" s="85"/>
      <c r="M198" s="144"/>
      <c r="N198" s="86"/>
      <c r="O198" s="159"/>
      <c r="P198" s="86"/>
      <c r="Q198" s="159"/>
      <c r="R198" s="87"/>
      <c r="S198" s="144"/>
      <c r="T198" s="85"/>
      <c r="U198" s="144"/>
      <c r="V198" s="86"/>
      <c r="W198" s="159"/>
      <c r="X198" s="86"/>
      <c r="Y198" s="159"/>
      <c r="Z198" s="87"/>
      <c r="AA198" s="160"/>
    </row>
    <row r="199" spans="1:27" s="573" customFormat="1" ht="11.25">
      <c r="A199" s="81"/>
      <c r="B199" s="572" t="s">
        <v>290</v>
      </c>
      <c r="C199" s="619" t="s">
        <v>659</v>
      </c>
      <c r="D199" s="85"/>
      <c r="E199" s="159"/>
      <c r="F199" s="86"/>
      <c r="G199" s="159"/>
      <c r="H199" s="86"/>
      <c r="I199" s="159"/>
      <c r="J199" s="87"/>
      <c r="K199" s="144"/>
      <c r="L199" s="85"/>
      <c r="M199" s="144"/>
      <c r="N199" s="86"/>
      <c r="O199" s="159"/>
      <c r="P199" s="86"/>
      <c r="Q199" s="159"/>
      <c r="R199" s="87"/>
      <c r="S199" s="144"/>
      <c r="T199" s="85"/>
      <c r="U199" s="144"/>
      <c r="V199" s="86"/>
      <c r="W199" s="159"/>
      <c r="X199" s="86"/>
      <c r="Y199" s="159"/>
      <c r="Z199" s="87"/>
      <c r="AA199" s="160"/>
    </row>
    <row r="200" spans="1:27" s="573" customFormat="1" ht="11.25">
      <c r="A200" s="81"/>
      <c r="B200" s="572" t="s">
        <v>291</v>
      </c>
      <c r="C200" s="619" t="s">
        <v>660</v>
      </c>
      <c r="D200" s="85"/>
      <c r="E200" s="159"/>
      <c r="F200" s="86"/>
      <c r="G200" s="159"/>
      <c r="H200" s="86"/>
      <c r="I200" s="159"/>
      <c r="J200" s="87"/>
      <c r="K200" s="144"/>
      <c r="L200" s="85"/>
      <c r="M200" s="144"/>
      <c r="N200" s="86"/>
      <c r="O200" s="159"/>
      <c r="P200" s="86"/>
      <c r="Q200" s="159"/>
      <c r="R200" s="87"/>
      <c r="S200" s="144"/>
      <c r="T200" s="85"/>
      <c r="U200" s="144"/>
      <c r="V200" s="86"/>
      <c r="W200" s="159"/>
      <c r="X200" s="86"/>
      <c r="Y200" s="159"/>
      <c r="Z200" s="87"/>
      <c r="AA200" s="160"/>
    </row>
    <row r="201" spans="1:27" s="573" customFormat="1" ht="11.25">
      <c r="A201" s="81"/>
      <c r="B201" s="572" t="s">
        <v>292</v>
      </c>
      <c r="C201" s="619" t="s">
        <v>661</v>
      </c>
      <c r="D201" s="85"/>
      <c r="E201" s="159"/>
      <c r="F201" s="86"/>
      <c r="G201" s="159"/>
      <c r="H201" s="86"/>
      <c r="I201" s="159"/>
      <c r="J201" s="87"/>
      <c r="K201" s="144"/>
      <c r="L201" s="85"/>
      <c r="M201" s="144"/>
      <c r="N201" s="86"/>
      <c r="O201" s="159"/>
      <c r="P201" s="86"/>
      <c r="Q201" s="159"/>
      <c r="R201" s="87"/>
      <c r="S201" s="144"/>
      <c r="T201" s="85"/>
      <c r="U201" s="144"/>
      <c r="V201" s="86"/>
      <c r="W201" s="159"/>
      <c r="X201" s="86"/>
      <c r="Y201" s="159"/>
      <c r="Z201" s="87"/>
      <c r="AA201" s="160"/>
    </row>
    <row r="202" spans="1:27" s="573" customFormat="1" ht="11.25">
      <c r="A202" s="81"/>
      <c r="B202" s="572" t="s">
        <v>472</v>
      </c>
      <c r="C202" s="619" t="s">
        <v>654</v>
      </c>
      <c r="D202" s="85"/>
      <c r="E202" s="159"/>
      <c r="F202" s="86"/>
      <c r="G202" s="159"/>
      <c r="H202" s="86"/>
      <c r="I202" s="159"/>
      <c r="J202" s="87"/>
      <c r="K202" s="144"/>
      <c r="L202" s="85"/>
      <c r="M202" s="144"/>
      <c r="N202" s="86"/>
      <c r="O202" s="159"/>
      <c r="P202" s="86"/>
      <c r="Q202" s="159"/>
      <c r="R202" s="87"/>
      <c r="S202" s="144"/>
      <c r="T202" s="85"/>
      <c r="U202" s="144"/>
      <c r="V202" s="86"/>
      <c r="W202" s="159"/>
      <c r="X202" s="86"/>
      <c r="Y202" s="159"/>
      <c r="Z202" s="87"/>
      <c r="AA202" s="160"/>
    </row>
    <row r="203" spans="1:27" s="117" customFormat="1" ht="13.5">
      <c r="A203" s="49" t="s">
        <v>49</v>
      </c>
      <c r="B203" s="58"/>
      <c r="C203" s="619" t="s">
        <v>662</v>
      </c>
      <c r="D203" s="113">
        <f>SUM(D204:D206)</f>
        <v>0</v>
      </c>
      <c r="E203" s="115" t="e">
        <f>D203/D$503*100</f>
        <v>#DIV/0!</v>
      </c>
      <c r="F203" s="114">
        <f>SUM(F204:F206)</f>
        <v>0</v>
      </c>
      <c r="G203" s="115" t="e">
        <f>F203/F$503*100</f>
        <v>#DIV/0!</v>
      </c>
      <c r="H203" s="114">
        <f>SUM(H204:H206)</f>
        <v>0</v>
      </c>
      <c r="I203" s="115" t="e">
        <f>H203/H$503*100</f>
        <v>#DIV/0!</v>
      </c>
      <c r="J203" s="32">
        <f>SUM(J204:J206)</f>
        <v>0</v>
      </c>
      <c r="K203" s="99" t="e">
        <f>J203/J$503*100</f>
        <v>#DIV/0!</v>
      </c>
      <c r="L203" s="113">
        <f>SUM(L204:L206)</f>
        <v>0</v>
      </c>
      <c r="M203" s="99" t="e">
        <f>L203/L$503*100</f>
        <v>#DIV/0!</v>
      </c>
      <c r="N203" s="114">
        <f>SUM(N204:N206)</f>
        <v>0</v>
      </c>
      <c r="O203" s="115" t="e">
        <f>N203/N$503*100</f>
        <v>#DIV/0!</v>
      </c>
      <c r="P203" s="114">
        <f>SUM(P204:P206)</f>
        <v>0</v>
      </c>
      <c r="Q203" s="115" t="e">
        <f>P203/P$503*100</f>
        <v>#DIV/0!</v>
      </c>
      <c r="R203" s="32">
        <f>SUM(R204:R206)</f>
        <v>0</v>
      </c>
      <c r="S203" s="99" t="e">
        <f>R203/R$503*100</f>
        <v>#DIV/0!</v>
      </c>
      <c r="T203" s="113">
        <f>SUM(T204:T206)</f>
        <v>0</v>
      </c>
      <c r="U203" s="99" t="e">
        <f>T203/T$503*100</f>
        <v>#DIV/0!</v>
      </c>
      <c r="V203" s="114">
        <f>SUM(V204:V206)</f>
        <v>0</v>
      </c>
      <c r="W203" s="115" t="e">
        <f>V203/V$503*100</f>
        <v>#DIV/0!</v>
      </c>
      <c r="X203" s="114">
        <f>SUM(X204:X206)</f>
        <v>0</v>
      </c>
      <c r="Y203" s="115" t="e">
        <f>X203/X$503*100</f>
        <v>#DIV/0!</v>
      </c>
      <c r="Z203" s="32">
        <f>SUM(Z204:Z206)</f>
        <v>0</v>
      </c>
      <c r="AA203" s="116" t="e">
        <f>Z203/Z$503*100</f>
        <v>#DIV/0!</v>
      </c>
    </row>
    <row r="204" spans="1:27" s="573" customFormat="1" ht="11.25">
      <c r="A204" s="81"/>
      <c r="B204" s="572" t="s">
        <v>293</v>
      </c>
      <c r="C204" s="619" t="s">
        <v>663</v>
      </c>
      <c r="D204" s="85"/>
      <c r="E204" s="159"/>
      <c r="F204" s="86"/>
      <c r="G204" s="159"/>
      <c r="H204" s="86"/>
      <c r="I204" s="159"/>
      <c r="J204" s="87"/>
      <c r="K204" s="144"/>
      <c r="L204" s="85"/>
      <c r="M204" s="144"/>
      <c r="N204" s="86"/>
      <c r="O204" s="159"/>
      <c r="P204" s="86"/>
      <c r="Q204" s="159"/>
      <c r="R204" s="87"/>
      <c r="S204" s="144"/>
      <c r="T204" s="85"/>
      <c r="U204" s="144"/>
      <c r="V204" s="86"/>
      <c r="W204" s="159"/>
      <c r="X204" s="86"/>
      <c r="Y204" s="159"/>
      <c r="Z204" s="87"/>
      <c r="AA204" s="160"/>
    </row>
    <row r="205" spans="1:27" s="573" customFormat="1" ht="11.25">
      <c r="A205" s="81"/>
      <c r="B205" s="572" t="s">
        <v>294</v>
      </c>
      <c r="C205" s="619" t="s">
        <v>664</v>
      </c>
      <c r="D205" s="85"/>
      <c r="E205" s="159"/>
      <c r="F205" s="86"/>
      <c r="G205" s="159"/>
      <c r="H205" s="86"/>
      <c r="I205" s="159"/>
      <c r="J205" s="87"/>
      <c r="K205" s="144"/>
      <c r="L205" s="85"/>
      <c r="M205" s="144"/>
      <c r="N205" s="86"/>
      <c r="O205" s="159"/>
      <c r="P205" s="86"/>
      <c r="Q205" s="159"/>
      <c r="R205" s="87"/>
      <c r="S205" s="144"/>
      <c r="T205" s="85"/>
      <c r="U205" s="144"/>
      <c r="V205" s="86"/>
      <c r="W205" s="159"/>
      <c r="X205" s="86"/>
      <c r="Y205" s="159"/>
      <c r="Z205" s="87"/>
      <c r="AA205" s="160"/>
    </row>
    <row r="206" spans="1:27" s="573" customFormat="1" ht="11.25">
      <c r="A206" s="81"/>
      <c r="B206" s="572" t="s">
        <v>473</v>
      </c>
      <c r="C206" s="619" t="s">
        <v>662</v>
      </c>
      <c r="D206" s="85"/>
      <c r="E206" s="159"/>
      <c r="F206" s="86"/>
      <c r="G206" s="159"/>
      <c r="H206" s="86"/>
      <c r="I206" s="159"/>
      <c r="J206" s="87"/>
      <c r="K206" s="144"/>
      <c r="L206" s="85"/>
      <c r="M206" s="144"/>
      <c r="N206" s="86"/>
      <c r="O206" s="159"/>
      <c r="P206" s="86"/>
      <c r="Q206" s="159"/>
      <c r="R206" s="87"/>
      <c r="S206" s="144"/>
      <c r="T206" s="85"/>
      <c r="U206" s="144"/>
      <c r="V206" s="86"/>
      <c r="W206" s="159"/>
      <c r="X206" s="86"/>
      <c r="Y206" s="159"/>
      <c r="Z206" s="87"/>
      <c r="AA206" s="160"/>
    </row>
    <row r="207" spans="1:27" s="117" customFormat="1" ht="13.5">
      <c r="A207" s="49" t="s">
        <v>50</v>
      </c>
      <c r="B207" s="58"/>
      <c r="C207" s="619" t="s">
        <v>665</v>
      </c>
      <c r="D207" s="113">
        <f>SUM(D208:D210)</f>
        <v>0</v>
      </c>
      <c r="E207" s="115" t="e">
        <f>D207/D$503*100</f>
        <v>#DIV/0!</v>
      </c>
      <c r="F207" s="114">
        <f>SUM(F208:F210)</f>
        <v>0</v>
      </c>
      <c r="G207" s="115" t="e">
        <f>F207/F$503*100</f>
        <v>#DIV/0!</v>
      </c>
      <c r="H207" s="114">
        <f>SUM(H208:H210)</f>
        <v>0</v>
      </c>
      <c r="I207" s="115" t="e">
        <f>H207/H$503*100</f>
        <v>#DIV/0!</v>
      </c>
      <c r="J207" s="32">
        <f>SUM(J208:J210)</f>
        <v>0</v>
      </c>
      <c r="K207" s="99" t="e">
        <f>J207/J$503*100</f>
        <v>#DIV/0!</v>
      </c>
      <c r="L207" s="113">
        <f>SUM(L208:L210)</f>
        <v>0</v>
      </c>
      <c r="M207" s="99" t="e">
        <f>L207/L$503*100</f>
        <v>#DIV/0!</v>
      </c>
      <c r="N207" s="114">
        <f>SUM(N208:N210)</f>
        <v>0</v>
      </c>
      <c r="O207" s="115" t="e">
        <f>N207/N$503*100</f>
        <v>#DIV/0!</v>
      </c>
      <c r="P207" s="114">
        <f>SUM(P208:P210)</f>
        <v>0</v>
      </c>
      <c r="Q207" s="115" t="e">
        <f>P207/P$503*100</f>
        <v>#DIV/0!</v>
      </c>
      <c r="R207" s="32">
        <f>SUM(R208:R210)</f>
        <v>0</v>
      </c>
      <c r="S207" s="99" t="e">
        <f>R207/R$503*100</f>
        <v>#DIV/0!</v>
      </c>
      <c r="T207" s="113">
        <f>SUM(T208:T210)</f>
        <v>0</v>
      </c>
      <c r="U207" s="99" t="e">
        <f>T207/T$503*100</f>
        <v>#DIV/0!</v>
      </c>
      <c r="V207" s="114">
        <f>SUM(V208:V210)</f>
        <v>0</v>
      </c>
      <c r="W207" s="115" t="e">
        <f>V207/V$503*100</f>
        <v>#DIV/0!</v>
      </c>
      <c r="X207" s="114">
        <f>SUM(X208:X210)</f>
        <v>0</v>
      </c>
      <c r="Y207" s="115" t="e">
        <f>X207/X$503*100</f>
        <v>#DIV/0!</v>
      </c>
      <c r="Z207" s="32">
        <f>SUM(Z208:Z210)</f>
        <v>0</v>
      </c>
      <c r="AA207" s="116" t="e">
        <f>Z207/Z$503*100</f>
        <v>#DIV/0!</v>
      </c>
    </row>
    <row r="208" spans="1:27" s="573" customFormat="1" ht="11.25">
      <c r="A208" s="81"/>
      <c r="B208" s="572" t="s">
        <v>284</v>
      </c>
      <c r="C208" s="619" t="s">
        <v>666</v>
      </c>
      <c r="D208" s="85"/>
      <c r="E208" s="159"/>
      <c r="F208" s="86"/>
      <c r="G208" s="159"/>
      <c r="H208" s="86"/>
      <c r="I208" s="159"/>
      <c r="J208" s="87"/>
      <c r="K208" s="144"/>
      <c r="L208" s="85"/>
      <c r="M208" s="144"/>
      <c r="N208" s="86"/>
      <c r="O208" s="159"/>
      <c r="P208" s="86"/>
      <c r="Q208" s="159"/>
      <c r="R208" s="87"/>
      <c r="S208" s="144"/>
      <c r="T208" s="85"/>
      <c r="U208" s="144"/>
      <c r="V208" s="86"/>
      <c r="W208" s="159"/>
      <c r="X208" s="86"/>
      <c r="Y208" s="159"/>
      <c r="Z208" s="87"/>
      <c r="AA208" s="160"/>
    </row>
    <row r="209" spans="1:27" s="573" customFormat="1" ht="11.25">
      <c r="A209" s="81"/>
      <c r="B209" s="572" t="s">
        <v>285</v>
      </c>
      <c r="C209" s="619" t="s">
        <v>667</v>
      </c>
      <c r="D209" s="85"/>
      <c r="E209" s="159"/>
      <c r="F209" s="86"/>
      <c r="G209" s="159"/>
      <c r="H209" s="86"/>
      <c r="I209" s="159"/>
      <c r="J209" s="87"/>
      <c r="K209" s="144"/>
      <c r="L209" s="85"/>
      <c r="M209" s="144"/>
      <c r="N209" s="86"/>
      <c r="O209" s="159"/>
      <c r="P209" s="86"/>
      <c r="Q209" s="159"/>
      <c r="R209" s="87"/>
      <c r="S209" s="144"/>
      <c r="T209" s="85"/>
      <c r="U209" s="144"/>
      <c r="V209" s="86"/>
      <c r="W209" s="159"/>
      <c r="X209" s="86"/>
      <c r="Y209" s="159"/>
      <c r="Z209" s="87"/>
      <c r="AA209" s="160"/>
    </row>
    <row r="210" spans="1:27" s="573" customFormat="1" ht="11.25">
      <c r="A210" s="81"/>
      <c r="B210" s="572" t="s">
        <v>474</v>
      </c>
      <c r="C210" s="619" t="s">
        <v>665</v>
      </c>
      <c r="D210" s="85"/>
      <c r="E210" s="159"/>
      <c r="F210" s="86"/>
      <c r="G210" s="159"/>
      <c r="H210" s="86"/>
      <c r="I210" s="159"/>
      <c r="J210" s="87"/>
      <c r="K210" s="144"/>
      <c r="L210" s="85"/>
      <c r="M210" s="144"/>
      <c r="N210" s="86"/>
      <c r="O210" s="159"/>
      <c r="P210" s="86"/>
      <c r="Q210" s="159"/>
      <c r="R210" s="87"/>
      <c r="S210" s="144"/>
      <c r="T210" s="85"/>
      <c r="U210" s="144"/>
      <c r="V210" s="86"/>
      <c r="W210" s="159"/>
      <c r="X210" s="86"/>
      <c r="Y210" s="159"/>
      <c r="Z210" s="87"/>
      <c r="AA210" s="160"/>
    </row>
    <row r="211" spans="1:27" s="117" customFormat="1" ht="13.5">
      <c r="A211" s="49" t="s">
        <v>51</v>
      </c>
      <c r="B211" s="58"/>
      <c r="C211" s="619" t="s">
        <v>668</v>
      </c>
      <c r="D211" s="113">
        <f>SUM(D212)</f>
        <v>0</v>
      </c>
      <c r="E211" s="115" t="e">
        <f>D211/D$503*100</f>
        <v>#DIV/0!</v>
      </c>
      <c r="F211" s="114">
        <f>SUM(F212)</f>
        <v>0</v>
      </c>
      <c r="G211" s="115" t="e">
        <f>F211/F$503*100</f>
        <v>#DIV/0!</v>
      </c>
      <c r="H211" s="114">
        <f>SUM(H212)</f>
        <v>0</v>
      </c>
      <c r="I211" s="115" t="e">
        <f>H211/H$503*100</f>
        <v>#DIV/0!</v>
      </c>
      <c r="J211" s="32">
        <f>SUM(J212)</f>
        <v>0</v>
      </c>
      <c r="K211" s="99" t="e">
        <f>J211/J$503*100</f>
        <v>#DIV/0!</v>
      </c>
      <c r="L211" s="113">
        <f>SUM(L212)</f>
        <v>0</v>
      </c>
      <c r="M211" s="99" t="e">
        <f>L211/L$503*100</f>
        <v>#DIV/0!</v>
      </c>
      <c r="N211" s="114">
        <f>SUM(N212)</f>
        <v>0</v>
      </c>
      <c r="O211" s="115" t="e">
        <f>N211/N$503*100</f>
        <v>#DIV/0!</v>
      </c>
      <c r="P211" s="114">
        <f>SUM(P212)</f>
        <v>0</v>
      </c>
      <c r="Q211" s="115" t="e">
        <f>P211/P$503*100</f>
        <v>#DIV/0!</v>
      </c>
      <c r="R211" s="32">
        <f>SUM(R212)</f>
        <v>0</v>
      </c>
      <c r="S211" s="99" t="e">
        <f>R211/R$503*100</f>
        <v>#DIV/0!</v>
      </c>
      <c r="T211" s="113">
        <f>SUM(T212)</f>
        <v>0</v>
      </c>
      <c r="U211" s="99" t="e">
        <f>T211/T$503*100</f>
        <v>#DIV/0!</v>
      </c>
      <c r="V211" s="114">
        <f>SUM(V212)</f>
        <v>0</v>
      </c>
      <c r="W211" s="115" t="e">
        <f>V211/V$503*100</f>
        <v>#DIV/0!</v>
      </c>
      <c r="X211" s="114">
        <f>SUM(X212)</f>
        <v>0</v>
      </c>
      <c r="Y211" s="115" t="e">
        <f>X211/X$503*100</f>
        <v>#DIV/0!</v>
      </c>
      <c r="Z211" s="32">
        <f>SUM(Z212)</f>
        <v>0</v>
      </c>
      <c r="AA211" s="116" t="e">
        <f>Z211/Z$503*100</f>
        <v>#DIV/0!</v>
      </c>
    </row>
    <row r="212" spans="1:27" s="573" customFormat="1" ht="11.25">
      <c r="A212" s="81"/>
      <c r="B212" s="572" t="s">
        <v>302</v>
      </c>
      <c r="C212" s="619" t="s">
        <v>669</v>
      </c>
      <c r="D212" s="85"/>
      <c r="E212" s="159"/>
      <c r="F212" s="86"/>
      <c r="G212" s="159"/>
      <c r="H212" s="86"/>
      <c r="I212" s="159"/>
      <c r="J212" s="87"/>
      <c r="K212" s="144"/>
      <c r="L212" s="85"/>
      <c r="M212" s="144"/>
      <c r="N212" s="86"/>
      <c r="O212" s="159"/>
      <c r="P212" s="86"/>
      <c r="Q212" s="159"/>
      <c r="R212" s="87"/>
      <c r="S212" s="144"/>
      <c r="T212" s="85"/>
      <c r="U212" s="144"/>
      <c r="V212" s="86"/>
      <c r="W212" s="159"/>
      <c r="X212" s="86"/>
      <c r="Y212" s="159"/>
      <c r="Z212" s="87"/>
      <c r="AA212" s="160"/>
    </row>
    <row r="213" spans="1:27" s="117" customFormat="1" ht="13.5">
      <c r="A213" s="49" t="s">
        <v>52</v>
      </c>
      <c r="B213" s="58"/>
      <c r="C213" s="619" t="s">
        <v>670</v>
      </c>
      <c r="D213" s="113">
        <f>SUM(D214)</f>
        <v>0</v>
      </c>
      <c r="E213" s="115" t="e">
        <f>D213/D$503*100</f>
        <v>#DIV/0!</v>
      </c>
      <c r="F213" s="114">
        <f>SUM(F214)</f>
        <v>0</v>
      </c>
      <c r="G213" s="115" t="e">
        <f>F213/F$503*100</f>
        <v>#DIV/0!</v>
      </c>
      <c r="H213" s="114">
        <f>SUM(H214)</f>
        <v>0</v>
      </c>
      <c r="I213" s="115" t="e">
        <f>H213/H$503*100</f>
        <v>#DIV/0!</v>
      </c>
      <c r="J213" s="32">
        <f>SUM(J214)</f>
        <v>0</v>
      </c>
      <c r="K213" s="99" t="e">
        <f>J213/J$503*100</f>
        <v>#DIV/0!</v>
      </c>
      <c r="L213" s="113">
        <f>SUM(L214)</f>
        <v>0</v>
      </c>
      <c r="M213" s="99" t="e">
        <f>L213/L$503*100</f>
        <v>#DIV/0!</v>
      </c>
      <c r="N213" s="114">
        <f>SUM(N214)</f>
        <v>0</v>
      </c>
      <c r="O213" s="115" t="e">
        <f>N213/N$503*100</f>
        <v>#DIV/0!</v>
      </c>
      <c r="P213" s="114">
        <f>SUM(P214)</f>
        <v>0</v>
      </c>
      <c r="Q213" s="115" t="e">
        <f>P213/P$503*100</f>
        <v>#DIV/0!</v>
      </c>
      <c r="R213" s="32">
        <f>SUM(R214)</f>
        <v>0</v>
      </c>
      <c r="S213" s="99" t="e">
        <f>R213/R$503*100</f>
        <v>#DIV/0!</v>
      </c>
      <c r="T213" s="113">
        <f>SUM(T214)</f>
        <v>0</v>
      </c>
      <c r="U213" s="99" t="e">
        <f>T213/T$503*100</f>
        <v>#DIV/0!</v>
      </c>
      <c r="V213" s="114">
        <f>SUM(V214)</f>
        <v>0</v>
      </c>
      <c r="W213" s="115" t="e">
        <f>V213/V$503*100</f>
        <v>#DIV/0!</v>
      </c>
      <c r="X213" s="114">
        <f>SUM(X214)</f>
        <v>0</v>
      </c>
      <c r="Y213" s="115" t="e">
        <f>X213/X$503*100</f>
        <v>#DIV/0!</v>
      </c>
      <c r="Z213" s="32">
        <f>SUM(Z214)</f>
        <v>0</v>
      </c>
      <c r="AA213" s="116" t="e">
        <f>Z213/Z$503*100</f>
        <v>#DIV/0!</v>
      </c>
    </row>
    <row r="214" spans="1:27" s="573" customFormat="1" ht="11.25">
      <c r="A214" s="81"/>
      <c r="B214" s="572" t="s">
        <v>309</v>
      </c>
      <c r="C214" s="619" t="s">
        <v>671</v>
      </c>
      <c r="D214" s="85"/>
      <c r="E214" s="159"/>
      <c r="F214" s="86"/>
      <c r="G214" s="159"/>
      <c r="H214" s="86"/>
      <c r="I214" s="159"/>
      <c r="J214" s="87"/>
      <c r="K214" s="144"/>
      <c r="L214" s="85"/>
      <c r="M214" s="144"/>
      <c r="N214" s="86"/>
      <c r="O214" s="159"/>
      <c r="P214" s="86"/>
      <c r="Q214" s="159"/>
      <c r="R214" s="87"/>
      <c r="S214" s="144"/>
      <c r="T214" s="85"/>
      <c r="U214" s="144"/>
      <c r="V214" s="86"/>
      <c r="W214" s="159"/>
      <c r="X214" s="86"/>
      <c r="Y214" s="159"/>
      <c r="Z214" s="87"/>
      <c r="AA214" s="160"/>
    </row>
    <row r="215" spans="1:27" s="117" customFormat="1" ht="13.5">
      <c r="A215" s="49" t="s">
        <v>53</v>
      </c>
      <c r="B215" s="58"/>
      <c r="C215" s="619" t="s">
        <v>672</v>
      </c>
      <c r="D215" s="113">
        <f>SUM(D216)</f>
        <v>0</v>
      </c>
      <c r="E215" s="115" t="e">
        <f>D215/D$503*100</f>
        <v>#DIV/0!</v>
      </c>
      <c r="F215" s="114">
        <f>SUM(F216)</f>
        <v>0</v>
      </c>
      <c r="G215" s="115" t="e">
        <f>F215/F$503*100</f>
        <v>#DIV/0!</v>
      </c>
      <c r="H215" s="114">
        <f>SUM(H216)</f>
        <v>0</v>
      </c>
      <c r="I215" s="115" t="e">
        <f>H215/H$503*100</f>
        <v>#DIV/0!</v>
      </c>
      <c r="J215" s="32">
        <f>SUM(J216)</f>
        <v>0</v>
      </c>
      <c r="K215" s="99" t="e">
        <f>J215/J$503*100</f>
        <v>#DIV/0!</v>
      </c>
      <c r="L215" s="113">
        <f>SUM(L216)</f>
        <v>0</v>
      </c>
      <c r="M215" s="99" t="e">
        <f>L215/L$503*100</f>
        <v>#DIV/0!</v>
      </c>
      <c r="N215" s="114">
        <f>SUM(N216)</f>
        <v>0</v>
      </c>
      <c r="O215" s="115" t="e">
        <f>N215/N$503*100</f>
        <v>#DIV/0!</v>
      </c>
      <c r="P215" s="114">
        <f>SUM(P216)</f>
        <v>0</v>
      </c>
      <c r="Q215" s="115" t="e">
        <f>P215/P$503*100</f>
        <v>#DIV/0!</v>
      </c>
      <c r="R215" s="32">
        <f>SUM(R216)</f>
        <v>0</v>
      </c>
      <c r="S215" s="99" t="e">
        <f>R215/R$503*100</f>
        <v>#DIV/0!</v>
      </c>
      <c r="T215" s="113">
        <f>SUM(T216)</f>
        <v>0</v>
      </c>
      <c r="U215" s="99" t="e">
        <f>T215/T$503*100</f>
        <v>#DIV/0!</v>
      </c>
      <c r="V215" s="114">
        <f>SUM(V216)</f>
        <v>0</v>
      </c>
      <c r="W215" s="115" t="e">
        <f>V215/V$503*100</f>
        <v>#DIV/0!</v>
      </c>
      <c r="X215" s="114">
        <f>SUM(X216)</f>
        <v>0</v>
      </c>
      <c r="Y215" s="115" t="e">
        <f>X215/X$503*100</f>
        <v>#DIV/0!</v>
      </c>
      <c r="Z215" s="32">
        <f>SUM(Z216)</f>
        <v>0</v>
      </c>
      <c r="AA215" s="116" t="e">
        <f>Z215/Z$503*100</f>
        <v>#DIV/0!</v>
      </c>
    </row>
    <row r="216" spans="1:27" s="573" customFormat="1" ht="11.25">
      <c r="A216" s="81"/>
      <c r="B216" s="572" t="s">
        <v>310</v>
      </c>
      <c r="C216" s="619" t="s">
        <v>673</v>
      </c>
      <c r="D216" s="85"/>
      <c r="E216" s="159"/>
      <c r="F216" s="86"/>
      <c r="G216" s="159"/>
      <c r="H216" s="86"/>
      <c r="I216" s="159"/>
      <c r="J216" s="87"/>
      <c r="K216" s="144"/>
      <c r="L216" s="85"/>
      <c r="M216" s="144"/>
      <c r="N216" s="86"/>
      <c r="O216" s="159"/>
      <c r="P216" s="86"/>
      <c r="Q216" s="159"/>
      <c r="R216" s="87"/>
      <c r="S216" s="144"/>
      <c r="T216" s="85"/>
      <c r="U216" s="144"/>
      <c r="V216" s="86"/>
      <c r="W216" s="159"/>
      <c r="X216" s="86"/>
      <c r="Y216" s="159"/>
      <c r="Z216" s="87"/>
      <c r="AA216" s="160"/>
    </row>
    <row r="217" spans="1:27" s="117" customFormat="1" ht="13.5">
      <c r="A217" s="49" t="s">
        <v>54</v>
      </c>
      <c r="B217" s="58"/>
      <c r="C217" s="619" t="s">
        <v>674</v>
      </c>
      <c r="D217" s="113">
        <f>SUM(D218)</f>
        <v>0</v>
      </c>
      <c r="E217" s="115" t="e">
        <f>D217/D$503*100</f>
        <v>#DIV/0!</v>
      </c>
      <c r="F217" s="114">
        <f>SUM(F218)</f>
        <v>0</v>
      </c>
      <c r="G217" s="115" t="e">
        <f>F217/F$503*100</f>
        <v>#DIV/0!</v>
      </c>
      <c r="H217" s="114">
        <f>SUM(H218)</f>
        <v>0</v>
      </c>
      <c r="I217" s="115" t="e">
        <f>H217/H$503*100</f>
        <v>#DIV/0!</v>
      </c>
      <c r="J217" s="32">
        <f>SUM(J218)</f>
        <v>0</v>
      </c>
      <c r="K217" s="99" t="e">
        <f>J217/J$503*100</f>
        <v>#DIV/0!</v>
      </c>
      <c r="L217" s="113">
        <f>SUM(L218)</f>
        <v>0</v>
      </c>
      <c r="M217" s="99" t="e">
        <f>L217/L$503*100</f>
        <v>#DIV/0!</v>
      </c>
      <c r="N217" s="114">
        <f>SUM(N218)</f>
        <v>0</v>
      </c>
      <c r="O217" s="115" t="e">
        <f>N217/N$503*100</f>
        <v>#DIV/0!</v>
      </c>
      <c r="P217" s="114">
        <f>SUM(P218)</f>
        <v>0</v>
      </c>
      <c r="Q217" s="115" t="e">
        <f>P217/P$503*100</f>
        <v>#DIV/0!</v>
      </c>
      <c r="R217" s="32">
        <f>SUM(R218)</f>
        <v>0</v>
      </c>
      <c r="S217" s="99" t="e">
        <f>R217/R$503*100</f>
        <v>#DIV/0!</v>
      </c>
      <c r="T217" s="113">
        <f>SUM(T218)</f>
        <v>0</v>
      </c>
      <c r="U217" s="99" t="e">
        <f>T217/T$503*100</f>
        <v>#DIV/0!</v>
      </c>
      <c r="V217" s="114">
        <f>SUM(V218)</f>
        <v>0</v>
      </c>
      <c r="W217" s="115" t="e">
        <f>V217/V$503*100</f>
        <v>#DIV/0!</v>
      </c>
      <c r="X217" s="114">
        <f>SUM(X218)</f>
        <v>0</v>
      </c>
      <c r="Y217" s="115" t="e">
        <f>X217/X$503*100</f>
        <v>#DIV/0!</v>
      </c>
      <c r="Z217" s="32">
        <f>SUM(Z218)</f>
        <v>0</v>
      </c>
      <c r="AA217" s="116" t="e">
        <f>Z217/Z$503*100</f>
        <v>#DIV/0!</v>
      </c>
    </row>
    <row r="218" spans="1:27" s="573" customFormat="1" ht="11.25">
      <c r="A218" s="81"/>
      <c r="B218" s="572" t="s">
        <v>313</v>
      </c>
      <c r="C218" s="619" t="s">
        <v>675</v>
      </c>
      <c r="D218" s="85"/>
      <c r="E218" s="159"/>
      <c r="F218" s="86"/>
      <c r="G218" s="159"/>
      <c r="H218" s="86"/>
      <c r="I218" s="159"/>
      <c r="J218" s="87"/>
      <c r="K218" s="144"/>
      <c r="L218" s="85"/>
      <c r="M218" s="144"/>
      <c r="N218" s="86"/>
      <c r="O218" s="159"/>
      <c r="P218" s="86"/>
      <c r="Q218" s="159"/>
      <c r="R218" s="87"/>
      <c r="S218" s="144"/>
      <c r="T218" s="85"/>
      <c r="U218" s="144"/>
      <c r="V218" s="86"/>
      <c r="W218" s="159"/>
      <c r="X218" s="86"/>
      <c r="Y218" s="159"/>
      <c r="Z218" s="87"/>
      <c r="AA218" s="160"/>
    </row>
    <row r="219" spans="1:27" s="117" customFormat="1" ht="13.5">
      <c r="A219" s="49" t="s">
        <v>55</v>
      </c>
      <c r="B219" s="58"/>
      <c r="C219" s="619" t="s">
        <v>676</v>
      </c>
      <c r="D219" s="113">
        <f>SUM(D220)</f>
        <v>0</v>
      </c>
      <c r="E219" s="115" t="e">
        <f>D219/D$503*100</f>
        <v>#DIV/0!</v>
      </c>
      <c r="F219" s="114">
        <f>SUM(F220)</f>
        <v>0</v>
      </c>
      <c r="G219" s="115" t="e">
        <f>F219/F$503*100</f>
        <v>#DIV/0!</v>
      </c>
      <c r="H219" s="114">
        <f>SUM(H220)</f>
        <v>0</v>
      </c>
      <c r="I219" s="115" t="e">
        <f>H219/H$503*100</f>
        <v>#DIV/0!</v>
      </c>
      <c r="J219" s="32">
        <f>SUM(J220)</f>
        <v>0</v>
      </c>
      <c r="K219" s="99" t="e">
        <f>J219/J$503*100</f>
        <v>#DIV/0!</v>
      </c>
      <c r="L219" s="113">
        <f>SUM(L220)</f>
        <v>0</v>
      </c>
      <c r="M219" s="99" t="e">
        <f>L219/L$503*100</f>
        <v>#DIV/0!</v>
      </c>
      <c r="N219" s="114">
        <f>SUM(N220)</f>
        <v>0</v>
      </c>
      <c r="O219" s="115" t="e">
        <f>N219/N$503*100</f>
        <v>#DIV/0!</v>
      </c>
      <c r="P219" s="114">
        <f>SUM(P220)</f>
        <v>0</v>
      </c>
      <c r="Q219" s="115" t="e">
        <f>P219/P$503*100</f>
        <v>#DIV/0!</v>
      </c>
      <c r="R219" s="32">
        <f>SUM(R220)</f>
        <v>0</v>
      </c>
      <c r="S219" s="99" t="e">
        <f>R219/R$503*100</f>
        <v>#DIV/0!</v>
      </c>
      <c r="T219" s="113">
        <f>SUM(T220)</f>
        <v>0</v>
      </c>
      <c r="U219" s="99" t="e">
        <f>T219/T$503*100</f>
        <v>#DIV/0!</v>
      </c>
      <c r="V219" s="114">
        <f>SUM(V220)</f>
        <v>0</v>
      </c>
      <c r="W219" s="115" t="e">
        <f>V219/V$503*100</f>
        <v>#DIV/0!</v>
      </c>
      <c r="X219" s="114">
        <f>SUM(X220)</f>
        <v>0</v>
      </c>
      <c r="Y219" s="115" t="e">
        <f>X219/X$503*100</f>
        <v>#DIV/0!</v>
      </c>
      <c r="Z219" s="32">
        <f>SUM(Z220)</f>
        <v>0</v>
      </c>
      <c r="AA219" s="116" t="e">
        <f>Z219/Z$503*100</f>
        <v>#DIV/0!</v>
      </c>
    </row>
    <row r="220" spans="1:27" s="573" customFormat="1" ht="11.25">
      <c r="A220" s="81"/>
      <c r="B220" s="572" t="s">
        <v>314</v>
      </c>
      <c r="C220" s="620" t="s">
        <v>677</v>
      </c>
      <c r="D220" s="85"/>
      <c r="E220" s="159"/>
      <c r="F220" s="86"/>
      <c r="G220" s="159"/>
      <c r="H220" s="86"/>
      <c r="I220" s="159"/>
      <c r="J220" s="87"/>
      <c r="K220" s="144"/>
      <c r="L220" s="85"/>
      <c r="M220" s="144"/>
      <c r="N220" s="86"/>
      <c r="O220" s="159"/>
      <c r="P220" s="86"/>
      <c r="Q220" s="159"/>
      <c r="R220" s="87"/>
      <c r="S220" s="144"/>
      <c r="T220" s="85"/>
      <c r="U220" s="144"/>
      <c r="V220" s="86"/>
      <c r="W220" s="159"/>
      <c r="X220" s="86"/>
      <c r="Y220" s="159"/>
      <c r="Z220" s="87"/>
      <c r="AA220" s="160"/>
    </row>
    <row r="221" spans="1:27" ht="12.75">
      <c r="A221" s="47" t="s">
        <v>56</v>
      </c>
      <c r="B221" s="60"/>
      <c r="C221" s="621" t="s">
        <v>1303</v>
      </c>
      <c r="D221" s="26">
        <f>SUM(D222:D245)</f>
        <v>0</v>
      </c>
      <c r="E221" s="29" t="e">
        <f>(D221/D$503)*100</f>
        <v>#DIV/0!</v>
      </c>
      <c r="F221" s="28">
        <f>SUM(F222:F245)</f>
        <v>0</v>
      </c>
      <c r="G221" s="29" t="e">
        <f>(F221/F$503)*100</f>
        <v>#DIV/0!</v>
      </c>
      <c r="H221" s="28">
        <f>SUM(H222:H245)</f>
        <v>0</v>
      </c>
      <c r="I221" s="29" t="e">
        <f>(H221/H$503)*100</f>
        <v>#DIV/0!</v>
      </c>
      <c r="J221" s="30">
        <f>SUM(J222:J245)</f>
        <v>0</v>
      </c>
      <c r="K221" s="27" t="e">
        <f>(J221/J$503)*100</f>
        <v>#DIV/0!</v>
      </c>
      <c r="L221" s="26">
        <f>SUM(L222:L245)</f>
        <v>0</v>
      </c>
      <c r="M221" s="27" t="e">
        <f>(L221/L$503)*100</f>
        <v>#DIV/0!</v>
      </c>
      <c r="N221" s="28">
        <f>SUM(N222:N245)</f>
        <v>0</v>
      </c>
      <c r="O221" s="29" t="e">
        <f>(N221/N$503)*100</f>
        <v>#DIV/0!</v>
      </c>
      <c r="P221" s="28">
        <f>SUM(P222:P245)</f>
        <v>0</v>
      </c>
      <c r="Q221" s="29" t="e">
        <f>(P221/P$503)*100</f>
        <v>#DIV/0!</v>
      </c>
      <c r="R221" s="30">
        <f>SUM(R222:R245)</f>
        <v>0</v>
      </c>
      <c r="S221" s="27" t="e">
        <f>(R221/R$503)*100</f>
        <v>#DIV/0!</v>
      </c>
      <c r="T221" s="26">
        <f>SUM(T222:T245)</f>
        <v>0</v>
      </c>
      <c r="U221" s="27" t="e">
        <f>(T221/T$503)*100</f>
        <v>#DIV/0!</v>
      </c>
      <c r="V221" s="28">
        <f>SUM(V222:V245)</f>
        <v>0</v>
      </c>
      <c r="W221" s="29" t="e">
        <f>(V221/V$503)*100</f>
        <v>#DIV/0!</v>
      </c>
      <c r="X221" s="28">
        <f>SUM(X222:X245)</f>
        <v>0</v>
      </c>
      <c r="Y221" s="29" t="e">
        <f>(X221/X$503)*100</f>
        <v>#DIV/0!</v>
      </c>
      <c r="Z221" s="30">
        <f>SUM(Z222:Z245)</f>
        <v>0</v>
      </c>
      <c r="AA221" s="31" t="e">
        <f>(Z221/Z$503)*100</f>
        <v>#DIV/0!</v>
      </c>
    </row>
    <row r="222" spans="1:27" s="117" customFormat="1" ht="13.5">
      <c r="A222" s="49" t="s">
        <v>57</v>
      </c>
      <c r="B222" s="58"/>
      <c r="C222" s="622" t="s">
        <v>678</v>
      </c>
      <c r="D222" s="113"/>
      <c r="E222" s="115" t="e">
        <f aca="true" t="shared" si="0" ref="E222:E245">D222/D$503*100</f>
        <v>#DIV/0!</v>
      </c>
      <c r="F222" s="114"/>
      <c r="G222" s="115" t="e">
        <f aca="true" t="shared" si="1" ref="G222:G245">F222/F$503*100</f>
        <v>#DIV/0!</v>
      </c>
      <c r="H222" s="114"/>
      <c r="I222" s="115" t="e">
        <f aca="true" t="shared" si="2" ref="I222:I245">H222/H$503*100</f>
        <v>#DIV/0!</v>
      </c>
      <c r="J222" s="32"/>
      <c r="K222" s="99" t="e">
        <f aca="true" t="shared" si="3" ref="K222:K245">J222/J$503*100</f>
        <v>#DIV/0!</v>
      </c>
      <c r="L222" s="113"/>
      <c r="M222" s="99" t="e">
        <f aca="true" t="shared" si="4" ref="M222:M245">L222/L$503*100</f>
        <v>#DIV/0!</v>
      </c>
      <c r="N222" s="114"/>
      <c r="O222" s="115" t="e">
        <f aca="true" t="shared" si="5" ref="O222:O245">N222/N$503*100</f>
        <v>#DIV/0!</v>
      </c>
      <c r="P222" s="114"/>
      <c r="Q222" s="115" t="e">
        <f aca="true" t="shared" si="6" ref="Q222:Q245">P222/P$503*100</f>
        <v>#DIV/0!</v>
      </c>
      <c r="R222" s="32"/>
      <c r="S222" s="99" t="e">
        <f aca="true" t="shared" si="7" ref="S222:S245">R222/R$503*100</f>
        <v>#DIV/0!</v>
      </c>
      <c r="T222" s="113"/>
      <c r="U222" s="99" t="e">
        <f aca="true" t="shared" si="8" ref="U222:U245">T222/T$503*100</f>
        <v>#DIV/0!</v>
      </c>
      <c r="V222" s="114"/>
      <c r="W222" s="115" t="e">
        <f aca="true" t="shared" si="9" ref="W222:W245">V222/V$503*100</f>
        <v>#DIV/0!</v>
      </c>
      <c r="X222" s="114"/>
      <c r="Y222" s="115" t="e">
        <f aca="true" t="shared" si="10" ref="Y222:Y245">X222/X$503*100</f>
        <v>#DIV/0!</v>
      </c>
      <c r="Z222" s="32"/>
      <c r="AA222" s="116" t="e">
        <f aca="true" t="shared" si="11" ref="AA222:AA245">Z222/Z$503*100</f>
        <v>#DIV/0!</v>
      </c>
    </row>
    <row r="223" spans="1:27" s="117" customFormat="1" ht="13.5">
      <c r="A223" s="49" t="s">
        <v>58</v>
      </c>
      <c r="B223" s="58"/>
      <c r="C223" s="619" t="s">
        <v>679</v>
      </c>
      <c r="D223" s="113"/>
      <c r="E223" s="115" t="e">
        <f t="shared" si="0"/>
        <v>#DIV/0!</v>
      </c>
      <c r="F223" s="114"/>
      <c r="G223" s="115" t="e">
        <f t="shared" si="1"/>
        <v>#DIV/0!</v>
      </c>
      <c r="H223" s="114"/>
      <c r="I223" s="115" t="e">
        <f t="shared" si="2"/>
        <v>#DIV/0!</v>
      </c>
      <c r="J223" s="32"/>
      <c r="K223" s="99" t="e">
        <f t="shared" si="3"/>
        <v>#DIV/0!</v>
      </c>
      <c r="L223" s="113"/>
      <c r="M223" s="99" t="e">
        <f t="shared" si="4"/>
        <v>#DIV/0!</v>
      </c>
      <c r="N223" s="114"/>
      <c r="O223" s="115" t="e">
        <f t="shared" si="5"/>
        <v>#DIV/0!</v>
      </c>
      <c r="P223" s="114"/>
      <c r="Q223" s="115" t="e">
        <f t="shared" si="6"/>
        <v>#DIV/0!</v>
      </c>
      <c r="R223" s="32"/>
      <c r="S223" s="99" t="e">
        <f t="shared" si="7"/>
        <v>#DIV/0!</v>
      </c>
      <c r="T223" s="113"/>
      <c r="U223" s="99" t="e">
        <f t="shared" si="8"/>
        <v>#DIV/0!</v>
      </c>
      <c r="V223" s="114"/>
      <c r="W223" s="115" t="e">
        <f t="shared" si="9"/>
        <v>#DIV/0!</v>
      </c>
      <c r="X223" s="114"/>
      <c r="Y223" s="115" t="e">
        <f t="shared" si="10"/>
        <v>#DIV/0!</v>
      </c>
      <c r="Z223" s="32"/>
      <c r="AA223" s="116" t="e">
        <f t="shared" si="11"/>
        <v>#DIV/0!</v>
      </c>
    </row>
    <row r="224" spans="1:27" s="117" customFormat="1" ht="13.5">
      <c r="A224" s="49" t="s">
        <v>59</v>
      </c>
      <c r="B224" s="58"/>
      <c r="C224" s="619" t="s">
        <v>680</v>
      </c>
      <c r="D224" s="113"/>
      <c r="E224" s="115" t="e">
        <f t="shared" si="0"/>
        <v>#DIV/0!</v>
      </c>
      <c r="F224" s="114"/>
      <c r="G224" s="115" t="e">
        <f t="shared" si="1"/>
        <v>#DIV/0!</v>
      </c>
      <c r="H224" s="114"/>
      <c r="I224" s="115" t="e">
        <f t="shared" si="2"/>
        <v>#DIV/0!</v>
      </c>
      <c r="J224" s="32"/>
      <c r="K224" s="99" t="e">
        <f t="shared" si="3"/>
        <v>#DIV/0!</v>
      </c>
      <c r="L224" s="113"/>
      <c r="M224" s="99" t="e">
        <f t="shared" si="4"/>
        <v>#DIV/0!</v>
      </c>
      <c r="N224" s="114"/>
      <c r="O224" s="115" t="e">
        <f t="shared" si="5"/>
        <v>#DIV/0!</v>
      </c>
      <c r="P224" s="114"/>
      <c r="Q224" s="115" t="e">
        <f t="shared" si="6"/>
        <v>#DIV/0!</v>
      </c>
      <c r="R224" s="32"/>
      <c r="S224" s="99" t="e">
        <f t="shared" si="7"/>
        <v>#DIV/0!</v>
      </c>
      <c r="T224" s="113"/>
      <c r="U224" s="99" t="e">
        <f t="shared" si="8"/>
        <v>#DIV/0!</v>
      </c>
      <c r="V224" s="114"/>
      <c r="W224" s="115" t="e">
        <f t="shared" si="9"/>
        <v>#DIV/0!</v>
      </c>
      <c r="X224" s="114"/>
      <c r="Y224" s="115" t="e">
        <f t="shared" si="10"/>
        <v>#DIV/0!</v>
      </c>
      <c r="Z224" s="32"/>
      <c r="AA224" s="116" t="e">
        <f t="shared" si="11"/>
        <v>#DIV/0!</v>
      </c>
    </row>
    <row r="225" spans="1:27" s="117" customFormat="1" ht="13.5">
      <c r="A225" s="49" t="s">
        <v>60</v>
      </c>
      <c r="B225" s="58"/>
      <c r="C225" s="619" t="s">
        <v>681</v>
      </c>
      <c r="D225" s="113"/>
      <c r="E225" s="115" t="e">
        <f t="shared" si="0"/>
        <v>#DIV/0!</v>
      </c>
      <c r="F225" s="114"/>
      <c r="G225" s="115" t="e">
        <f t="shared" si="1"/>
        <v>#DIV/0!</v>
      </c>
      <c r="H225" s="114"/>
      <c r="I225" s="115" t="e">
        <f t="shared" si="2"/>
        <v>#DIV/0!</v>
      </c>
      <c r="J225" s="32"/>
      <c r="K225" s="99" t="e">
        <f t="shared" si="3"/>
        <v>#DIV/0!</v>
      </c>
      <c r="L225" s="113"/>
      <c r="M225" s="99" t="e">
        <f t="shared" si="4"/>
        <v>#DIV/0!</v>
      </c>
      <c r="N225" s="114"/>
      <c r="O225" s="115" t="e">
        <f t="shared" si="5"/>
        <v>#DIV/0!</v>
      </c>
      <c r="P225" s="114"/>
      <c r="Q225" s="115" t="e">
        <f t="shared" si="6"/>
        <v>#DIV/0!</v>
      </c>
      <c r="R225" s="32"/>
      <c r="S225" s="99" t="e">
        <f t="shared" si="7"/>
        <v>#DIV/0!</v>
      </c>
      <c r="T225" s="113"/>
      <c r="U225" s="99" t="e">
        <f t="shared" si="8"/>
        <v>#DIV/0!</v>
      </c>
      <c r="V225" s="114"/>
      <c r="W225" s="115" t="e">
        <f t="shared" si="9"/>
        <v>#DIV/0!</v>
      </c>
      <c r="X225" s="114"/>
      <c r="Y225" s="115" t="e">
        <f t="shared" si="10"/>
        <v>#DIV/0!</v>
      </c>
      <c r="Z225" s="32"/>
      <c r="AA225" s="116" t="e">
        <f t="shared" si="11"/>
        <v>#DIV/0!</v>
      </c>
    </row>
    <row r="226" spans="1:27" s="117" customFormat="1" ht="13.5">
      <c r="A226" s="49" t="s">
        <v>61</v>
      </c>
      <c r="B226" s="58"/>
      <c r="C226" s="619" t="s">
        <v>682</v>
      </c>
      <c r="D226" s="113"/>
      <c r="E226" s="115" t="e">
        <f t="shared" si="0"/>
        <v>#DIV/0!</v>
      </c>
      <c r="F226" s="114"/>
      <c r="G226" s="115" t="e">
        <f t="shared" si="1"/>
        <v>#DIV/0!</v>
      </c>
      <c r="H226" s="114"/>
      <c r="I226" s="115" t="e">
        <f t="shared" si="2"/>
        <v>#DIV/0!</v>
      </c>
      <c r="J226" s="32"/>
      <c r="K226" s="99" t="e">
        <f t="shared" si="3"/>
        <v>#DIV/0!</v>
      </c>
      <c r="L226" s="113"/>
      <c r="M226" s="99" t="e">
        <f t="shared" si="4"/>
        <v>#DIV/0!</v>
      </c>
      <c r="N226" s="114"/>
      <c r="O226" s="115" t="e">
        <f t="shared" si="5"/>
        <v>#DIV/0!</v>
      </c>
      <c r="P226" s="114"/>
      <c r="Q226" s="115" t="e">
        <f t="shared" si="6"/>
        <v>#DIV/0!</v>
      </c>
      <c r="R226" s="32"/>
      <c r="S226" s="99" t="e">
        <f t="shared" si="7"/>
        <v>#DIV/0!</v>
      </c>
      <c r="T226" s="113"/>
      <c r="U226" s="99" t="e">
        <f t="shared" si="8"/>
        <v>#DIV/0!</v>
      </c>
      <c r="V226" s="114"/>
      <c r="W226" s="115" t="e">
        <f t="shared" si="9"/>
        <v>#DIV/0!</v>
      </c>
      <c r="X226" s="114"/>
      <c r="Y226" s="115" t="e">
        <f t="shared" si="10"/>
        <v>#DIV/0!</v>
      </c>
      <c r="Z226" s="32"/>
      <c r="AA226" s="116" t="e">
        <f t="shared" si="11"/>
        <v>#DIV/0!</v>
      </c>
    </row>
    <row r="227" spans="1:27" s="117" customFormat="1" ht="13.5">
      <c r="A227" s="49" t="s">
        <v>62</v>
      </c>
      <c r="B227" s="58"/>
      <c r="C227" s="619" t="s">
        <v>683</v>
      </c>
      <c r="D227" s="113"/>
      <c r="E227" s="115" t="e">
        <f t="shared" si="0"/>
        <v>#DIV/0!</v>
      </c>
      <c r="F227" s="114"/>
      <c r="G227" s="115" t="e">
        <f t="shared" si="1"/>
        <v>#DIV/0!</v>
      </c>
      <c r="H227" s="114"/>
      <c r="I227" s="115" t="e">
        <f t="shared" si="2"/>
        <v>#DIV/0!</v>
      </c>
      <c r="J227" s="32"/>
      <c r="K227" s="99" t="e">
        <f t="shared" si="3"/>
        <v>#DIV/0!</v>
      </c>
      <c r="L227" s="113"/>
      <c r="M227" s="99" t="e">
        <f t="shared" si="4"/>
        <v>#DIV/0!</v>
      </c>
      <c r="N227" s="114"/>
      <c r="O227" s="115" t="e">
        <f t="shared" si="5"/>
        <v>#DIV/0!</v>
      </c>
      <c r="P227" s="114"/>
      <c r="Q227" s="115" t="e">
        <f t="shared" si="6"/>
        <v>#DIV/0!</v>
      </c>
      <c r="R227" s="32"/>
      <c r="S227" s="99" t="e">
        <f t="shared" si="7"/>
        <v>#DIV/0!</v>
      </c>
      <c r="T227" s="113"/>
      <c r="U227" s="99" t="e">
        <f t="shared" si="8"/>
        <v>#DIV/0!</v>
      </c>
      <c r="V227" s="114"/>
      <c r="W227" s="115" t="e">
        <f t="shared" si="9"/>
        <v>#DIV/0!</v>
      </c>
      <c r="X227" s="114"/>
      <c r="Y227" s="115" t="e">
        <f t="shared" si="10"/>
        <v>#DIV/0!</v>
      </c>
      <c r="Z227" s="32"/>
      <c r="AA227" s="116" t="e">
        <f t="shared" si="11"/>
        <v>#DIV/0!</v>
      </c>
    </row>
    <row r="228" spans="1:27" s="117" customFormat="1" ht="13.5">
      <c r="A228" s="49" t="s">
        <v>475</v>
      </c>
      <c r="B228" s="58"/>
      <c r="C228" s="619" t="s">
        <v>684</v>
      </c>
      <c r="D228" s="113"/>
      <c r="E228" s="115" t="e">
        <f t="shared" si="0"/>
        <v>#DIV/0!</v>
      </c>
      <c r="F228" s="114"/>
      <c r="G228" s="115" t="e">
        <f t="shared" si="1"/>
        <v>#DIV/0!</v>
      </c>
      <c r="H228" s="114"/>
      <c r="I228" s="115" t="e">
        <f t="shared" si="2"/>
        <v>#DIV/0!</v>
      </c>
      <c r="J228" s="32"/>
      <c r="K228" s="99" t="e">
        <f t="shared" si="3"/>
        <v>#DIV/0!</v>
      </c>
      <c r="L228" s="113"/>
      <c r="M228" s="99" t="e">
        <f t="shared" si="4"/>
        <v>#DIV/0!</v>
      </c>
      <c r="N228" s="114"/>
      <c r="O228" s="115" t="e">
        <f t="shared" si="5"/>
        <v>#DIV/0!</v>
      </c>
      <c r="P228" s="114"/>
      <c r="Q228" s="115" t="e">
        <f t="shared" si="6"/>
        <v>#DIV/0!</v>
      </c>
      <c r="R228" s="32"/>
      <c r="S228" s="99" t="e">
        <f t="shared" si="7"/>
        <v>#DIV/0!</v>
      </c>
      <c r="T228" s="113"/>
      <c r="U228" s="99" t="e">
        <f t="shared" si="8"/>
        <v>#DIV/0!</v>
      </c>
      <c r="V228" s="114"/>
      <c r="W228" s="115" t="e">
        <f t="shared" si="9"/>
        <v>#DIV/0!</v>
      </c>
      <c r="X228" s="114"/>
      <c r="Y228" s="115" t="e">
        <f t="shared" si="10"/>
        <v>#DIV/0!</v>
      </c>
      <c r="Z228" s="32"/>
      <c r="AA228" s="116" t="e">
        <f t="shared" si="11"/>
        <v>#DIV/0!</v>
      </c>
    </row>
    <row r="229" spans="1:27" s="117" customFormat="1" ht="13.5">
      <c r="A229" s="49" t="s">
        <v>63</v>
      </c>
      <c r="B229" s="58"/>
      <c r="C229" s="619" t="s">
        <v>685</v>
      </c>
      <c r="D229" s="113"/>
      <c r="E229" s="115" t="e">
        <f t="shared" si="0"/>
        <v>#DIV/0!</v>
      </c>
      <c r="F229" s="114"/>
      <c r="G229" s="115" t="e">
        <f t="shared" si="1"/>
        <v>#DIV/0!</v>
      </c>
      <c r="H229" s="114"/>
      <c r="I229" s="115" t="e">
        <f t="shared" si="2"/>
        <v>#DIV/0!</v>
      </c>
      <c r="J229" s="32"/>
      <c r="K229" s="99" t="e">
        <f t="shared" si="3"/>
        <v>#DIV/0!</v>
      </c>
      <c r="L229" s="113"/>
      <c r="M229" s="99" t="e">
        <f t="shared" si="4"/>
        <v>#DIV/0!</v>
      </c>
      <c r="N229" s="114"/>
      <c r="O229" s="115" t="e">
        <f t="shared" si="5"/>
        <v>#DIV/0!</v>
      </c>
      <c r="P229" s="114"/>
      <c r="Q229" s="115" t="e">
        <f t="shared" si="6"/>
        <v>#DIV/0!</v>
      </c>
      <c r="R229" s="32"/>
      <c r="S229" s="99" t="e">
        <f t="shared" si="7"/>
        <v>#DIV/0!</v>
      </c>
      <c r="T229" s="113"/>
      <c r="U229" s="99" t="e">
        <f t="shared" si="8"/>
        <v>#DIV/0!</v>
      </c>
      <c r="V229" s="114"/>
      <c r="W229" s="115" t="e">
        <f t="shared" si="9"/>
        <v>#DIV/0!</v>
      </c>
      <c r="X229" s="114"/>
      <c r="Y229" s="115" t="e">
        <f t="shared" si="10"/>
        <v>#DIV/0!</v>
      </c>
      <c r="Z229" s="32"/>
      <c r="AA229" s="116" t="e">
        <f t="shared" si="11"/>
        <v>#DIV/0!</v>
      </c>
    </row>
    <row r="230" spans="1:27" s="117" customFormat="1" ht="13.5">
      <c r="A230" s="49" t="s">
        <v>64</v>
      </c>
      <c r="B230" s="58"/>
      <c r="C230" s="619" t="s">
        <v>686</v>
      </c>
      <c r="D230" s="113"/>
      <c r="E230" s="115" t="e">
        <f t="shared" si="0"/>
        <v>#DIV/0!</v>
      </c>
      <c r="F230" s="114"/>
      <c r="G230" s="115" t="e">
        <f t="shared" si="1"/>
        <v>#DIV/0!</v>
      </c>
      <c r="H230" s="114"/>
      <c r="I230" s="115" t="e">
        <f t="shared" si="2"/>
        <v>#DIV/0!</v>
      </c>
      <c r="J230" s="32"/>
      <c r="K230" s="99" t="e">
        <f t="shared" si="3"/>
        <v>#DIV/0!</v>
      </c>
      <c r="L230" s="113"/>
      <c r="M230" s="99" t="e">
        <f t="shared" si="4"/>
        <v>#DIV/0!</v>
      </c>
      <c r="N230" s="114"/>
      <c r="O230" s="115" t="e">
        <f t="shared" si="5"/>
        <v>#DIV/0!</v>
      </c>
      <c r="P230" s="114"/>
      <c r="Q230" s="115" t="e">
        <f t="shared" si="6"/>
        <v>#DIV/0!</v>
      </c>
      <c r="R230" s="32"/>
      <c r="S230" s="99" t="e">
        <f t="shared" si="7"/>
        <v>#DIV/0!</v>
      </c>
      <c r="T230" s="113"/>
      <c r="U230" s="99" t="e">
        <f t="shared" si="8"/>
        <v>#DIV/0!</v>
      </c>
      <c r="V230" s="114"/>
      <c r="W230" s="115" t="e">
        <f t="shared" si="9"/>
        <v>#DIV/0!</v>
      </c>
      <c r="X230" s="114"/>
      <c r="Y230" s="115" t="e">
        <f t="shared" si="10"/>
        <v>#DIV/0!</v>
      </c>
      <c r="Z230" s="32"/>
      <c r="AA230" s="116" t="e">
        <f t="shared" si="11"/>
        <v>#DIV/0!</v>
      </c>
    </row>
    <row r="231" spans="1:27" s="117" customFormat="1" ht="13.5">
      <c r="A231" s="49" t="s">
        <v>65</v>
      </c>
      <c r="B231" s="58"/>
      <c r="C231" s="619" t="s">
        <v>687</v>
      </c>
      <c r="D231" s="113"/>
      <c r="E231" s="115" t="e">
        <f t="shared" si="0"/>
        <v>#DIV/0!</v>
      </c>
      <c r="F231" s="114"/>
      <c r="G231" s="115" t="e">
        <f t="shared" si="1"/>
        <v>#DIV/0!</v>
      </c>
      <c r="H231" s="114"/>
      <c r="I231" s="115" t="e">
        <f t="shared" si="2"/>
        <v>#DIV/0!</v>
      </c>
      <c r="J231" s="32"/>
      <c r="K231" s="99" t="e">
        <f t="shared" si="3"/>
        <v>#DIV/0!</v>
      </c>
      <c r="L231" s="113"/>
      <c r="M231" s="99" t="e">
        <f t="shared" si="4"/>
        <v>#DIV/0!</v>
      </c>
      <c r="N231" s="114"/>
      <c r="O231" s="115" t="e">
        <f t="shared" si="5"/>
        <v>#DIV/0!</v>
      </c>
      <c r="P231" s="114"/>
      <c r="Q231" s="115" t="e">
        <f t="shared" si="6"/>
        <v>#DIV/0!</v>
      </c>
      <c r="R231" s="32"/>
      <c r="S231" s="99" t="e">
        <f t="shared" si="7"/>
        <v>#DIV/0!</v>
      </c>
      <c r="T231" s="113"/>
      <c r="U231" s="99" t="e">
        <f t="shared" si="8"/>
        <v>#DIV/0!</v>
      </c>
      <c r="V231" s="114"/>
      <c r="W231" s="115" t="e">
        <f t="shared" si="9"/>
        <v>#DIV/0!</v>
      </c>
      <c r="X231" s="114"/>
      <c r="Y231" s="115" t="e">
        <f t="shared" si="10"/>
        <v>#DIV/0!</v>
      </c>
      <c r="Z231" s="32"/>
      <c r="AA231" s="116" t="e">
        <f t="shared" si="11"/>
        <v>#DIV/0!</v>
      </c>
    </row>
    <row r="232" spans="1:27" s="117" customFormat="1" ht="13.5">
      <c r="A232" s="49" t="s">
        <v>66</v>
      </c>
      <c r="B232" s="58"/>
      <c r="C232" s="619" t="s">
        <v>688</v>
      </c>
      <c r="D232" s="113"/>
      <c r="E232" s="115" t="e">
        <f t="shared" si="0"/>
        <v>#DIV/0!</v>
      </c>
      <c r="F232" s="114"/>
      <c r="G232" s="115" t="e">
        <f t="shared" si="1"/>
        <v>#DIV/0!</v>
      </c>
      <c r="H232" s="114"/>
      <c r="I232" s="115" t="e">
        <f t="shared" si="2"/>
        <v>#DIV/0!</v>
      </c>
      <c r="J232" s="32"/>
      <c r="K232" s="99" t="e">
        <f t="shared" si="3"/>
        <v>#DIV/0!</v>
      </c>
      <c r="L232" s="113"/>
      <c r="M232" s="99" t="e">
        <f t="shared" si="4"/>
        <v>#DIV/0!</v>
      </c>
      <c r="N232" s="114"/>
      <c r="O232" s="115" t="e">
        <f t="shared" si="5"/>
        <v>#DIV/0!</v>
      </c>
      <c r="P232" s="114"/>
      <c r="Q232" s="115" t="e">
        <f t="shared" si="6"/>
        <v>#DIV/0!</v>
      </c>
      <c r="R232" s="32"/>
      <c r="S232" s="99" t="e">
        <f t="shared" si="7"/>
        <v>#DIV/0!</v>
      </c>
      <c r="T232" s="113"/>
      <c r="U232" s="99" t="e">
        <f t="shared" si="8"/>
        <v>#DIV/0!</v>
      </c>
      <c r="V232" s="114"/>
      <c r="W232" s="115" t="e">
        <f t="shared" si="9"/>
        <v>#DIV/0!</v>
      </c>
      <c r="X232" s="114"/>
      <c r="Y232" s="115" t="e">
        <f t="shared" si="10"/>
        <v>#DIV/0!</v>
      </c>
      <c r="Z232" s="32"/>
      <c r="AA232" s="116" t="e">
        <f t="shared" si="11"/>
        <v>#DIV/0!</v>
      </c>
    </row>
    <row r="233" spans="1:27" s="117" customFormat="1" ht="13.5">
      <c r="A233" s="49" t="s">
        <v>67</v>
      </c>
      <c r="B233" s="58"/>
      <c r="C233" s="619" t="s">
        <v>689</v>
      </c>
      <c r="D233" s="113"/>
      <c r="E233" s="115" t="e">
        <f t="shared" si="0"/>
        <v>#DIV/0!</v>
      </c>
      <c r="F233" s="114"/>
      <c r="G233" s="115" t="e">
        <f t="shared" si="1"/>
        <v>#DIV/0!</v>
      </c>
      <c r="H233" s="114"/>
      <c r="I233" s="115" t="e">
        <f t="shared" si="2"/>
        <v>#DIV/0!</v>
      </c>
      <c r="J233" s="32"/>
      <c r="K233" s="99" t="e">
        <f t="shared" si="3"/>
        <v>#DIV/0!</v>
      </c>
      <c r="L233" s="113"/>
      <c r="M233" s="99" t="e">
        <f t="shared" si="4"/>
        <v>#DIV/0!</v>
      </c>
      <c r="N233" s="114"/>
      <c r="O233" s="115" t="e">
        <f t="shared" si="5"/>
        <v>#DIV/0!</v>
      </c>
      <c r="P233" s="114"/>
      <c r="Q233" s="115" t="e">
        <f t="shared" si="6"/>
        <v>#DIV/0!</v>
      </c>
      <c r="R233" s="32"/>
      <c r="S233" s="99" t="e">
        <f t="shared" si="7"/>
        <v>#DIV/0!</v>
      </c>
      <c r="T233" s="113"/>
      <c r="U233" s="99" t="e">
        <f t="shared" si="8"/>
        <v>#DIV/0!</v>
      </c>
      <c r="V233" s="114"/>
      <c r="W233" s="115" t="e">
        <f t="shared" si="9"/>
        <v>#DIV/0!</v>
      </c>
      <c r="X233" s="114"/>
      <c r="Y233" s="115" t="e">
        <f t="shared" si="10"/>
        <v>#DIV/0!</v>
      </c>
      <c r="Z233" s="32"/>
      <c r="AA233" s="116" t="e">
        <f t="shared" si="11"/>
        <v>#DIV/0!</v>
      </c>
    </row>
    <row r="234" spans="1:27" s="117" customFormat="1" ht="13.5">
      <c r="A234" s="49" t="s">
        <v>1260</v>
      </c>
      <c r="B234" s="58"/>
      <c r="C234" s="619" t="s">
        <v>1304</v>
      </c>
      <c r="D234" s="113"/>
      <c r="E234" s="115" t="e">
        <f t="shared" si="0"/>
        <v>#DIV/0!</v>
      </c>
      <c r="F234" s="114"/>
      <c r="G234" s="115" t="e">
        <f t="shared" si="1"/>
        <v>#DIV/0!</v>
      </c>
      <c r="H234" s="114"/>
      <c r="I234" s="115" t="e">
        <f t="shared" si="2"/>
        <v>#DIV/0!</v>
      </c>
      <c r="J234" s="32"/>
      <c r="K234" s="99" t="e">
        <f t="shared" si="3"/>
        <v>#DIV/0!</v>
      </c>
      <c r="L234" s="113"/>
      <c r="M234" s="99" t="e">
        <f t="shared" si="4"/>
        <v>#DIV/0!</v>
      </c>
      <c r="N234" s="114"/>
      <c r="O234" s="115" t="e">
        <f t="shared" si="5"/>
        <v>#DIV/0!</v>
      </c>
      <c r="P234" s="114"/>
      <c r="Q234" s="115" t="e">
        <f t="shared" si="6"/>
        <v>#DIV/0!</v>
      </c>
      <c r="R234" s="32"/>
      <c r="S234" s="99" t="e">
        <f t="shared" si="7"/>
        <v>#DIV/0!</v>
      </c>
      <c r="T234" s="113"/>
      <c r="U234" s="99" t="e">
        <f t="shared" si="8"/>
        <v>#DIV/0!</v>
      </c>
      <c r="V234" s="114"/>
      <c r="W234" s="115" t="e">
        <f t="shared" si="9"/>
        <v>#DIV/0!</v>
      </c>
      <c r="X234" s="114"/>
      <c r="Y234" s="115" t="e">
        <f t="shared" si="10"/>
        <v>#DIV/0!</v>
      </c>
      <c r="Z234" s="32"/>
      <c r="AA234" s="116" t="e">
        <f t="shared" si="11"/>
        <v>#DIV/0!</v>
      </c>
    </row>
    <row r="235" spans="1:27" s="117" customFormat="1" ht="13.5">
      <c r="A235" s="49" t="s">
        <v>1261</v>
      </c>
      <c r="B235" s="58"/>
      <c r="C235" s="619" t="s">
        <v>1305</v>
      </c>
      <c r="D235" s="113"/>
      <c r="E235" s="115" t="e">
        <f t="shared" si="0"/>
        <v>#DIV/0!</v>
      </c>
      <c r="F235" s="114"/>
      <c r="G235" s="115" t="e">
        <f t="shared" si="1"/>
        <v>#DIV/0!</v>
      </c>
      <c r="H235" s="114"/>
      <c r="I235" s="115" t="e">
        <f t="shared" si="2"/>
        <v>#DIV/0!</v>
      </c>
      <c r="J235" s="32"/>
      <c r="K235" s="99" t="e">
        <f t="shared" si="3"/>
        <v>#DIV/0!</v>
      </c>
      <c r="L235" s="113"/>
      <c r="M235" s="99" t="e">
        <f t="shared" si="4"/>
        <v>#DIV/0!</v>
      </c>
      <c r="N235" s="114"/>
      <c r="O235" s="115" t="e">
        <f t="shared" si="5"/>
        <v>#DIV/0!</v>
      </c>
      <c r="P235" s="114"/>
      <c r="Q235" s="115" t="e">
        <f t="shared" si="6"/>
        <v>#DIV/0!</v>
      </c>
      <c r="R235" s="32"/>
      <c r="S235" s="99" t="e">
        <f t="shared" si="7"/>
        <v>#DIV/0!</v>
      </c>
      <c r="T235" s="113"/>
      <c r="U235" s="99" t="e">
        <f t="shared" si="8"/>
        <v>#DIV/0!</v>
      </c>
      <c r="V235" s="114"/>
      <c r="W235" s="115" t="e">
        <f t="shared" si="9"/>
        <v>#DIV/0!</v>
      </c>
      <c r="X235" s="114"/>
      <c r="Y235" s="115" t="e">
        <f t="shared" si="10"/>
        <v>#DIV/0!</v>
      </c>
      <c r="Z235" s="32"/>
      <c r="AA235" s="116" t="e">
        <f t="shared" si="11"/>
        <v>#DIV/0!</v>
      </c>
    </row>
    <row r="236" spans="1:27" s="117" customFormat="1" ht="13.5">
      <c r="A236" s="49" t="s">
        <v>68</v>
      </c>
      <c r="B236" s="58"/>
      <c r="C236" s="619" t="s">
        <v>690</v>
      </c>
      <c r="D236" s="113"/>
      <c r="E236" s="115" t="e">
        <f t="shared" si="0"/>
        <v>#DIV/0!</v>
      </c>
      <c r="F236" s="114"/>
      <c r="G236" s="115" t="e">
        <f t="shared" si="1"/>
        <v>#DIV/0!</v>
      </c>
      <c r="H236" s="114"/>
      <c r="I236" s="115" t="e">
        <f t="shared" si="2"/>
        <v>#DIV/0!</v>
      </c>
      <c r="J236" s="32"/>
      <c r="K236" s="99" t="e">
        <f t="shared" si="3"/>
        <v>#DIV/0!</v>
      </c>
      <c r="L236" s="113"/>
      <c r="M236" s="99" t="e">
        <f t="shared" si="4"/>
        <v>#DIV/0!</v>
      </c>
      <c r="N236" s="114"/>
      <c r="O236" s="115" t="e">
        <f t="shared" si="5"/>
        <v>#DIV/0!</v>
      </c>
      <c r="P236" s="114"/>
      <c r="Q236" s="115" t="e">
        <f t="shared" si="6"/>
        <v>#DIV/0!</v>
      </c>
      <c r="R236" s="32"/>
      <c r="S236" s="99" t="e">
        <f t="shared" si="7"/>
        <v>#DIV/0!</v>
      </c>
      <c r="T236" s="113"/>
      <c r="U236" s="99" t="e">
        <f t="shared" si="8"/>
        <v>#DIV/0!</v>
      </c>
      <c r="V236" s="114"/>
      <c r="W236" s="115" t="e">
        <f t="shared" si="9"/>
        <v>#DIV/0!</v>
      </c>
      <c r="X236" s="114"/>
      <c r="Y236" s="115" t="e">
        <f t="shared" si="10"/>
        <v>#DIV/0!</v>
      </c>
      <c r="Z236" s="32"/>
      <c r="AA236" s="116" t="e">
        <f t="shared" si="11"/>
        <v>#DIV/0!</v>
      </c>
    </row>
    <row r="237" spans="1:27" s="117" customFormat="1" ht="13.5">
      <c r="A237" s="49" t="s">
        <v>69</v>
      </c>
      <c r="B237" s="58"/>
      <c r="C237" s="619" t="s">
        <v>691</v>
      </c>
      <c r="D237" s="113"/>
      <c r="E237" s="115" t="e">
        <f t="shared" si="0"/>
        <v>#DIV/0!</v>
      </c>
      <c r="F237" s="114"/>
      <c r="G237" s="115" t="e">
        <f t="shared" si="1"/>
        <v>#DIV/0!</v>
      </c>
      <c r="H237" s="114"/>
      <c r="I237" s="115" t="e">
        <f t="shared" si="2"/>
        <v>#DIV/0!</v>
      </c>
      <c r="J237" s="32"/>
      <c r="K237" s="99" t="e">
        <f t="shared" si="3"/>
        <v>#DIV/0!</v>
      </c>
      <c r="L237" s="113"/>
      <c r="M237" s="99" t="e">
        <f t="shared" si="4"/>
        <v>#DIV/0!</v>
      </c>
      <c r="N237" s="114"/>
      <c r="O237" s="115" t="e">
        <f t="shared" si="5"/>
        <v>#DIV/0!</v>
      </c>
      <c r="P237" s="114"/>
      <c r="Q237" s="115" t="e">
        <f t="shared" si="6"/>
        <v>#DIV/0!</v>
      </c>
      <c r="R237" s="32"/>
      <c r="S237" s="99" t="e">
        <f t="shared" si="7"/>
        <v>#DIV/0!</v>
      </c>
      <c r="T237" s="113"/>
      <c r="U237" s="99" t="e">
        <f t="shared" si="8"/>
        <v>#DIV/0!</v>
      </c>
      <c r="V237" s="114"/>
      <c r="W237" s="115" t="e">
        <f t="shared" si="9"/>
        <v>#DIV/0!</v>
      </c>
      <c r="X237" s="114"/>
      <c r="Y237" s="115" t="e">
        <f t="shared" si="10"/>
        <v>#DIV/0!</v>
      </c>
      <c r="Z237" s="32"/>
      <c r="AA237" s="116" t="e">
        <f t="shared" si="11"/>
        <v>#DIV/0!</v>
      </c>
    </row>
    <row r="238" spans="1:27" s="117" customFormat="1" ht="13.5">
      <c r="A238" s="49" t="s">
        <v>173</v>
      </c>
      <c r="B238" s="58"/>
      <c r="C238" s="619" t="s">
        <v>692</v>
      </c>
      <c r="D238" s="113"/>
      <c r="E238" s="115" t="e">
        <f t="shared" si="0"/>
        <v>#DIV/0!</v>
      </c>
      <c r="F238" s="114"/>
      <c r="G238" s="115" t="e">
        <f t="shared" si="1"/>
        <v>#DIV/0!</v>
      </c>
      <c r="H238" s="114"/>
      <c r="I238" s="115" t="e">
        <f t="shared" si="2"/>
        <v>#DIV/0!</v>
      </c>
      <c r="J238" s="32"/>
      <c r="K238" s="99" t="e">
        <f t="shared" si="3"/>
        <v>#DIV/0!</v>
      </c>
      <c r="L238" s="113"/>
      <c r="M238" s="99" t="e">
        <f t="shared" si="4"/>
        <v>#DIV/0!</v>
      </c>
      <c r="N238" s="114"/>
      <c r="O238" s="115" t="e">
        <f t="shared" si="5"/>
        <v>#DIV/0!</v>
      </c>
      <c r="P238" s="114"/>
      <c r="Q238" s="115" t="e">
        <f t="shared" si="6"/>
        <v>#DIV/0!</v>
      </c>
      <c r="R238" s="32"/>
      <c r="S238" s="99" t="e">
        <f t="shared" si="7"/>
        <v>#DIV/0!</v>
      </c>
      <c r="T238" s="113"/>
      <c r="U238" s="99" t="e">
        <f t="shared" si="8"/>
        <v>#DIV/0!</v>
      </c>
      <c r="V238" s="114"/>
      <c r="W238" s="115" t="e">
        <f t="shared" si="9"/>
        <v>#DIV/0!</v>
      </c>
      <c r="X238" s="114"/>
      <c r="Y238" s="115" t="e">
        <f t="shared" si="10"/>
        <v>#DIV/0!</v>
      </c>
      <c r="Z238" s="32"/>
      <c r="AA238" s="116" t="e">
        <f t="shared" si="11"/>
        <v>#DIV/0!</v>
      </c>
    </row>
    <row r="239" spans="1:27" s="117" customFormat="1" ht="13.5">
      <c r="A239" s="49" t="s">
        <v>70</v>
      </c>
      <c r="B239" s="58"/>
      <c r="C239" s="619" t="s">
        <v>693</v>
      </c>
      <c r="D239" s="113"/>
      <c r="E239" s="115" t="e">
        <f t="shared" si="0"/>
        <v>#DIV/0!</v>
      </c>
      <c r="F239" s="114"/>
      <c r="G239" s="115" t="e">
        <f t="shared" si="1"/>
        <v>#DIV/0!</v>
      </c>
      <c r="H239" s="114"/>
      <c r="I239" s="115" t="e">
        <f t="shared" si="2"/>
        <v>#DIV/0!</v>
      </c>
      <c r="J239" s="32"/>
      <c r="K239" s="99" t="e">
        <f t="shared" si="3"/>
        <v>#DIV/0!</v>
      </c>
      <c r="L239" s="113"/>
      <c r="M239" s="99" t="e">
        <f t="shared" si="4"/>
        <v>#DIV/0!</v>
      </c>
      <c r="N239" s="114"/>
      <c r="O239" s="115" t="e">
        <f t="shared" si="5"/>
        <v>#DIV/0!</v>
      </c>
      <c r="P239" s="114"/>
      <c r="Q239" s="115" t="e">
        <f t="shared" si="6"/>
        <v>#DIV/0!</v>
      </c>
      <c r="R239" s="32"/>
      <c r="S239" s="99" t="e">
        <f t="shared" si="7"/>
        <v>#DIV/0!</v>
      </c>
      <c r="T239" s="113"/>
      <c r="U239" s="99" t="e">
        <f t="shared" si="8"/>
        <v>#DIV/0!</v>
      </c>
      <c r="V239" s="114"/>
      <c r="W239" s="115" t="e">
        <f t="shared" si="9"/>
        <v>#DIV/0!</v>
      </c>
      <c r="X239" s="114"/>
      <c r="Y239" s="115" t="e">
        <f t="shared" si="10"/>
        <v>#DIV/0!</v>
      </c>
      <c r="Z239" s="32"/>
      <c r="AA239" s="116" t="e">
        <f t="shared" si="11"/>
        <v>#DIV/0!</v>
      </c>
    </row>
    <row r="240" spans="1:27" s="117" customFormat="1" ht="13.5">
      <c r="A240" s="49" t="s">
        <v>71</v>
      </c>
      <c r="B240" s="58"/>
      <c r="C240" s="619" t="s">
        <v>694</v>
      </c>
      <c r="D240" s="113"/>
      <c r="E240" s="115" t="e">
        <f t="shared" si="0"/>
        <v>#DIV/0!</v>
      </c>
      <c r="F240" s="114"/>
      <c r="G240" s="115" t="e">
        <f t="shared" si="1"/>
        <v>#DIV/0!</v>
      </c>
      <c r="H240" s="114"/>
      <c r="I240" s="115" t="e">
        <f t="shared" si="2"/>
        <v>#DIV/0!</v>
      </c>
      <c r="J240" s="32"/>
      <c r="K240" s="99" t="e">
        <f t="shared" si="3"/>
        <v>#DIV/0!</v>
      </c>
      <c r="L240" s="113"/>
      <c r="M240" s="99" t="e">
        <f t="shared" si="4"/>
        <v>#DIV/0!</v>
      </c>
      <c r="N240" s="114"/>
      <c r="O240" s="115" t="e">
        <f t="shared" si="5"/>
        <v>#DIV/0!</v>
      </c>
      <c r="P240" s="114"/>
      <c r="Q240" s="115" t="e">
        <f t="shared" si="6"/>
        <v>#DIV/0!</v>
      </c>
      <c r="R240" s="32"/>
      <c r="S240" s="99" t="e">
        <f t="shared" si="7"/>
        <v>#DIV/0!</v>
      </c>
      <c r="T240" s="113"/>
      <c r="U240" s="99" t="e">
        <f t="shared" si="8"/>
        <v>#DIV/0!</v>
      </c>
      <c r="V240" s="114"/>
      <c r="W240" s="115" t="e">
        <f t="shared" si="9"/>
        <v>#DIV/0!</v>
      </c>
      <c r="X240" s="114"/>
      <c r="Y240" s="115" t="e">
        <f t="shared" si="10"/>
        <v>#DIV/0!</v>
      </c>
      <c r="Z240" s="32"/>
      <c r="AA240" s="116" t="e">
        <f t="shared" si="11"/>
        <v>#DIV/0!</v>
      </c>
    </row>
    <row r="241" spans="1:27" s="117" customFormat="1" ht="13.5">
      <c r="A241" s="49" t="s">
        <v>72</v>
      </c>
      <c r="B241" s="58"/>
      <c r="C241" s="619" t="s">
        <v>695</v>
      </c>
      <c r="D241" s="113"/>
      <c r="E241" s="115" t="e">
        <f t="shared" si="0"/>
        <v>#DIV/0!</v>
      </c>
      <c r="F241" s="114"/>
      <c r="G241" s="115" t="e">
        <f t="shared" si="1"/>
        <v>#DIV/0!</v>
      </c>
      <c r="H241" s="114"/>
      <c r="I241" s="115" t="e">
        <f t="shared" si="2"/>
        <v>#DIV/0!</v>
      </c>
      <c r="J241" s="32"/>
      <c r="K241" s="99" t="e">
        <f t="shared" si="3"/>
        <v>#DIV/0!</v>
      </c>
      <c r="L241" s="113"/>
      <c r="M241" s="99" t="e">
        <f t="shared" si="4"/>
        <v>#DIV/0!</v>
      </c>
      <c r="N241" s="114"/>
      <c r="O241" s="115" t="e">
        <f t="shared" si="5"/>
        <v>#DIV/0!</v>
      </c>
      <c r="P241" s="114"/>
      <c r="Q241" s="115" t="e">
        <f t="shared" si="6"/>
        <v>#DIV/0!</v>
      </c>
      <c r="R241" s="32"/>
      <c r="S241" s="99" t="e">
        <f t="shared" si="7"/>
        <v>#DIV/0!</v>
      </c>
      <c r="T241" s="113"/>
      <c r="U241" s="99" t="e">
        <f t="shared" si="8"/>
        <v>#DIV/0!</v>
      </c>
      <c r="V241" s="114"/>
      <c r="W241" s="115" t="e">
        <f t="shared" si="9"/>
        <v>#DIV/0!</v>
      </c>
      <c r="X241" s="114"/>
      <c r="Y241" s="115" t="e">
        <f t="shared" si="10"/>
        <v>#DIV/0!</v>
      </c>
      <c r="Z241" s="32"/>
      <c r="AA241" s="116" t="e">
        <f t="shared" si="11"/>
        <v>#DIV/0!</v>
      </c>
    </row>
    <row r="242" spans="1:27" s="117" customFormat="1" ht="13.5">
      <c r="A242" s="49" t="s">
        <v>73</v>
      </c>
      <c r="B242" s="58"/>
      <c r="C242" s="619" t="s">
        <v>696</v>
      </c>
      <c r="D242" s="113"/>
      <c r="E242" s="115" t="e">
        <f t="shared" si="0"/>
        <v>#DIV/0!</v>
      </c>
      <c r="F242" s="114"/>
      <c r="G242" s="115" t="e">
        <f t="shared" si="1"/>
        <v>#DIV/0!</v>
      </c>
      <c r="H242" s="114"/>
      <c r="I242" s="115" t="e">
        <f t="shared" si="2"/>
        <v>#DIV/0!</v>
      </c>
      <c r="J242" s="32"/>
      <c r="K242" s="99" t="e">
        <f t="shared" si="3"/>
        <v>#DIV/0!</v>
      </c>
      <c r="L242" s="113"/>
      <c r="M242" s="99" t="e">
        <f t="shared" si="4"/>
        <v>#DIV/0!</v>
      </c>
      <c r="N242" s="114"/>
      <c r="O242" s="115" t="e">
        <f t="shared" si="5"/>
        <v>#DIV/0!</v>
      </c>
      <c r="P242" s="114"/>
      <c r="Q242" s="115" t="e">
        <f t="shared" si="6"/>
        <v>#DIV/0!</v>
      </c>
      <c r="R242" s="32"/>
      <c r="S242" s="99" t="e">
        <f t="shared" si="7"/>
        <v>#DIV/0!</v>
      </c>
      <c r="T242" s="113"/>
      <c r="U242" s="99" t="e">
        <f t="shared" si="8"/>
        <v>#DIV/0!</v>
      </c>
      <c r="V242" s="114"/>
      <c r="W242" s="115" t="e">
        <f t="shared" si="9"/>
        <v>#DIV/0!</v>
      </c>
      <c r="X242" s="114"/>
      <c r="Y242" s="115" t="e">
        <f t="shared" si="10"/>
        <v>#DIV/0!</v>
      </c>
      <c r="Z242" s="32"/>
      <c r="AA242" s="116" t="e">
        <f t="shared" si="11"/>
        <v>#DIV/0!</v>
      </c>
    </row>
    <row r="243" spans="1:27" s="117" customFormat="1" ht="13.5">
      <c r="A243" s="49" t="s">
        <v>74</v>
      </c>
      <c r="B243" s="58"/>
      <c r="C243" s="619" t="s">
        <v>697</v>
      </c>
      <c r="D243" s="113"/>
      <c r="E243" s="115" t="e">
        <f t="shared" si="0"/>
        <v>#DIV/0!</v>
      </c>
      <c r="F243" s="114"/>
      <c r="G243" s="115" t="e">
        <f t="shared" si="1"/>
        <v>#DIV/0!</v>
      </c>
      <c r="H243" s="114"/>
      <c r="I243" s="115" t="e">
        <f t="shared" si="2"/>
        <v>#DIV/0!</v>
      </c>
      <c r="J243" s="32"/>
      <c r="K243" s="99" t="e">
        <f t="shared" si="3"/>
        <v>#DIV/0!</v>
      </c>
      <c r="L243" s="113"/>
      <c r="M243" s="99" t="e">
        <f t="shared" si="4"/>
        <v>#DIV/0!</v>
      </c>
      <c r="N243" s="114"/>
      <c r="O243" s="115" t="e">
        <f t="shared" si="5"/>
        <v>#DIV/0!</v>
      </c>
      <c r="P243" s="114"/>
      <c r="Q243" s="115" t="e">
        <f t="shared" si="6"/>
        <v>#DIV/0!</v>
      </c>
      <c r="R243" s="32"/>
      <c r="S243" s="99" t="e">
        <f t="shared" si="7"/>
        <v>#DIV/0!</v>
      </c>
      <c r="T243" s="113"/>
      <c r="U243" s="99" t="e">
        <f t="shared" si="8"/>
        <v>#DIV/0!</v>
      </c>
      <c r="V243" s="114"/>
      <c r="W243" s="115" t="e">
        <f t="shared" si="9"/>
        <v>#DIV/0!</v>
      </c>
      <c r="X243" s="114"/>
      <c r="Y243" s="115" t="e">
        <f t="shared" si="10"/>
        <v>#DIV/0!</v>
      </c>
      <c r="Z243" s="32"/>
      <c r="AA243" s="116" t="e">
        <f t="shared" si="11"/>
        <v>#DIV/0!</v>
      </c>
    </row>
    <row r="244" spans="1:27" s="117" customFormat="1" ht="13.5">
      <c r="A244" s="49" t="s">
        <v>75</v>
      </c>
      <c r="B244" s="58"/>
      <c r="C244" s="619" t="s">
        <v>698</v>
      </c>
      <c r="D244" s="113"/>
      <c r="E244" s="115" t="e">
        <f t="shared" si="0"/>
        <v>#DIV/0!</v>
      </c>
      <c r="F244" s="114"/>
      <c r="G244" s="115" t="e">
        <f t="shared" si="1"/>
        <v>#DIV/0!</v>
      </c>
      <c r="H244" s="114"/>
      <c r="I244" s="115" t="e">
        <f t="shared" si="2"/>
        <v>#DIV/0!</v>
      </c>
      <c r="J244" s="32"/>
      <c r="K244" s="99" t="e">
        <f t="shared" si="3"/>
        <v>#DIV/0!</v>
      </c>
      <c r="L244" s="113"/>
      <c r="M244" s="99" t="e">
        <f t="shared" si="4"/>
        <v>#DIV/0!</v>
      </c>
      <c r="N244" s="114"/>
      <c r="O244" s="115" t="e">
        <f t="shared" si="5"/>
        <v>#DIV/0!</v>
      </c>
      <c r="P244" s="114"/>
      <c r="Q244" s="115" t="e">
        <f t="shared" si="6"/>
        <v>#DIV/0!</v>
      </c>
      <c r="R244" s="32"/>
      <c r="S244" s="99" t="e">
        <f t="shared" si="7"/>
        <v>#DIV/0!</v>
      </c>
      <c r="T244" s="113"/>
      <c r="U244" s="99" t="e">
        <f t="shared" si="8"/>
        <v>#DIV/0!</v>
      </c>
      <c r="V244" s="114"/>
      <c r="W244" s="115" t="e">
        <f t="shared" si="9"/>
        <v>#DIV/0!</v>
      </c>
      <c r="X244" s="114"/>
      <c r="Y244" s="115" t="e">
        <f t="shared" si="10"/>
        <v>#DIV/0!</v>
      </c>
      <c r="Z244" s="32"/>
      <c r="AA244" s="116" t="e">
        <f t="shared" si="11"/>
        <v>#DIV/0!</v>
      </c>
    </row>
    <row r="245" spans="1:27" s="117" customFormat="1" ht="13.5">
      <c r="A245" s="51" t="s">
        <v>76</v>
      </c>
      <c r="B245" s="58"/>
      <c r="C245" s="620" t="s">
        <v>699</v>
      </c>
      <c r="D245" s="113"/>
      <c r="E245" s="115" t="e">
        <f t="shared" si="0"/>
        <v>#DIV/0!</v>
      </c>
      <c r="F245" s="114"/>
      <c r="G245" s="115" t="e">
        <f t="shared" si="1"/>
        <v>#DIV/0!</v>
      </c>
      <c r="H245" s="114"/>
      <c r="I245" s="115" t="e">
        <f t="shared" si="2"/>
        <v>#DIV/0!</v>
      </c>
      <c r="J245" s="32"/>
      <c r="K245" s="99" t="e">
        <f t="shared" si="3"/>
        <v>#DIV/0!</v>
      </c>
      <c r="L245" s="113"/>
      <c r="M245" s="99" t="e">
        <f t="shared" si="4"/>
        <v>#DIV/0!</v>
      </c>
      <c r="N245" s="114"/>
      <c r="O245" s="115" t="e">
        <f t="shared" si="5"/>
        <v>#DIV/0!</v>
      </c>
      <c r="P245" s="114"/>
      <c r="Q245" s="115" t="e">
        <f t="shared" si="6"/>
        <v>#DIV/0!</v>
      </c>
      <c r="R245" s="32"/>
      <c r="S245" s="99" t="e">
        <f t="shared" si="7"/>
        <v>#DIV/0!</v>
      </c>
      <c r="T245" s="113"/>
      <c r="U245" s="99" t="e">
        <f t="shared" si="8"/>
        <v>#DIV/0!</v>
      </c>
      <c r="V245" s="114"/>
      <c r="W245" s="115" t="e">
        <f t="shared" si="9"/>
        <v>#DIV/0!</v>
      </c>
      <c r="X245" s="114"/>
      <c r="Y245" s="115" t="e">
        <f t="shared" si="10"/>
        <v>#DIV/0!</v>
      </c>
      <c r="Z245" s="32"/>
      <c r="AA245" s="116" t="e">
        <f t="shared" si="11"/>
        <v>#DIV/0!</v>
      </c>
    </row>
    <row r="246" spans="1:27" ht="12.75">
      <c r="A246" s="47" t="s">
        <v>77</v>
      </c>
      <c r="B246" s="60"/>
      <c r="C246" s="621" t="s">
        <v>1306</v>
      </c>
      <c r="D246" s="26">
        <f>D247+D248+D253+D257+D264+D276+D281+D286+D293+D295+D300+D302+D306+D308+D310+D312+D314</f>
        <v>0</v>
      </c>
      <c r="E246" s="29" t="e">
        <f>(D246/D$503)*100</f>
        <v>#DIV/0!</v>
      </c>
      <c r="F246" s="28">
        <f>F247+F248+F253+F257+F264+F276+F281+F286+F293+F295+F300+F302+F306+F308+F310+F312+F314</f>
        <v>0</v>
      </c>
      <c r="G246" s="29" t="e">
        <f>(F246/F$503)*100</f>
        <v>#DIV/0!</v>
      </c>
      <c r="H246" s="28">
        <f>H247+H248+H253+H257+H264+H276+H281+H286+H293+H295+H300+H302+H306+H308+H310+H312+H314</f>
        <v>0</v>
      </c>
      <c r="I246" s="29" t="e">
        <f>(H246/H$503)*100</f>
        <v>#DIV/0!</v>
      </c>
      <c r="J246" s="30">
        <f>J247+J248+J253+J257+J264+J276+J281+J286+J293+J295+J300+J302+J306+J308+J310+J312+J314</f>
        <v>0</v>
      </c>
      <c r="K246" s="27" t="e">
        <f>(J246/J$503)*100</f>
        <v>#DIV/0!</v>
      </c>
      <c r="L246" s="26">
        <f>L247+L248+L253+L257+L264+L276+L281+L286+L293+L295+L300+L302+L306+L308+L310+L312+L314</f>
        <v>0</v>
      </c>
      <c r="M246" s="27" t="e">
        <f>(L246/L$503)*100</f>
        <v>#DIV/0!</v>
      </c>
      <c r="N246" s="28">
        <f>N247+N248+N253+N257+N264+N276+N281+N286+N293+N295+N300+N302+N306+N308+N310+N312+N314</f>
        <v>0</v>
      </c>
      <c r="O246" s="29" t="e">
        <f>(N246/N$503)*100</f>
        <v>#DIV/0!</v>
      </c>
      <c r="P246" s="28">
        <f>P247+P248+P253+P257+P264+P276+P281+P286+P293+P295+P300+P302+P306+P308+P310+P312+P314</f>
        <v>0</v>
      </c>
      <c r="Q246" s="29" t="e">
        <f>(P246/P$503)*100</f>
        <v>#DIV/0!</v>
      </c>
      <c r="R246" s="30">
        <f>R247+R248+R253+R257+R264+R276+R281+R286+R293+R295+R300+R302+R306+R308+R310+R312+R314</f>
        <v>0</v>
      </c>
      <c r="S246" s="27" t="e">
        <f>(R246/R$503)*100</f>
        <v>#DIV/0!</v>
      </c>
      <c r="T246" s="26">
        <f>T247+T248+T253+T257+T264+T276+T281+T286+T293+T295+T300+T302+T306+T308+T310+T312+T314</f>
        <v>0</v>
      </c>
      <c r="U246" s="27" t="e">
        <f>(T246/T$503)*100</f>
        <v>#DIV/0!</v>
      </c>
      <c r="V246" s="28">
        <f>V247+V248+V253+V257+V264+V276+V281+V286+V293+V295+V300+V302+V306+V308+V310+V312+V314</f>
        <v>0</v>
      </c>
      <c r="W246" s="29" t="e">
        <f>(V246/V$503)*100</f>
        <v>#DIV/0!</v>
      </c>
      <c r="X246" s="28">
        <f>X247+X248+X253+X257+X264+X276+X281+X286+X293+X295+X300+X302+X306+X308+X310+X312+X314</f>
        <v>0</v>
      </c>
      <c r="Y246" s="29" t="e">
        <f>(X246/X$503)*100</f>
        <v>#DIV/0!</v>
      </c>
      <c r="Z246" s="30">
        <f>Z247+Z248+Z253+Z257+Z264+Z276+Z281+Z286+Z293+Z295+Z300+Z302+Z306+Z308+Z310+Z312+Z314</f>
        <v>0</v>
      </c>
      <c r="AA246" s="31" t="e">
        <f>(Z246/Z$503)*100</f>
        <v>#DIV/0!</v>
      </c>
    </row>
    <row r="247" spans="1:27" s="117" customFormat="1" ht="13.5">
      <c r="A247" s="574" t="s">
        <v>78</v>
      </c>
      <c r="B247" s="575"/>
      <c r="C247" s="622" t="s">
        <v>700</v>
      </c>
      <c r="D247" s="113"/>
      <c r="E247" s="115" t="e">
        <f>D247/D$503*100</f>
        <v>#DIV/0!</v>
      </c>
      <c r="F247" s="114"/>
      <c r="G247" s="115" t="e">
        <f>F247/F$503*100</f>
        <v>#DIV/0!</v>
      </c>
      <c r="H247" s="114"/>
      <c r="I247" s="115" t="e">
        <f>H247/H$503*100</f>
        <v>#DIV/0!</v>
      </c>
      <c r="J247" s="32"/>
      <c r="K247" s="99" t="e">
        <f>J247/J$503*100</f>
        <v>#DIV/0!</v>
      </c>
      <c r="L247" s="113"/>
      <c r="M247" s="99" t="e">
        <f>L247/L$503*100</f>
        <v>#DIV/0!</v>
      </c>
      <c r="N247" s="114"/>
      <c r="O247" s="115" t="e">
        <f>N247/N$503*100</f>
        <v>#DIV/0!</v>
      </c>
      <c r="P247" s="114"/>
      <c r="Q247" s="115" t="e">
        <f>P247/P$503*100</f>
        <v>#DIV/0!</v>
      </c>
      <c r="R247" s="32"/>
      <c r="S247" s="99" t="e">
        <f>R247/R$503*100</f>
        <v>#DIV/0!</v>
      </c>
      <c r="T247" s="113"/>
      <c r="U247" s="99" t="e">
        <f>T247/T$503*100</f>
        <v>#DIV/0!</v>
      </c>
      <c r="V247" s="114"/>
      <c r="W247" s="115" t="e">
        <f>V247/V$503*100</f>
        <v>#DIV/0!</v>
      </c>
      <c r="X247" s="114"/>
      <c r="Y247" s="115" t="e">
        <f>X247/X$503*100</f>
        <v>#DIV/0!</v>
      </c>
      <c r="Z247" s="32"/>
      <c r="AA247" s="116" t="e">
        <f>Z247/Z$503*100</f>
        <v>#DIV/0!</v>
      </c>
    </row>
    <row r="248" spans="1:27" s="117" customFormat="1" ht="13.5">
      <c r="A248" s="49" t="s">
        <v>79</v>
      </c>
      <c r="B248" s="58"/>
      <c r="C248" s="619" t="s">
        <v>701</v>
      </c>
      <c r="D248" s="113">
        <f>SUM(D249:D252)</f>
        <v>0</v>
      </c>
      <c r="E248" s="115" t="e">
        <f>D248/D$503*100</f>
        <v>#DIV/0!</v>
      </c>
      <c r="F248" s="114">
        <f>SUM(F249:F252)</f>
        <v>0</v>
      </c>
      <c r="G248" s="115" t="e">
        <f>F248/F$503*100</f>
        <v>#DIV/0!</v>
      </c>
      <c r="H248" s="114">
        <f>SUM(H249:H252)</f>
        <v>0</v>
      </c>
      <c r="I248" s="115" t="e">
        <f>H248/H$503*100</f>
        <v>#DIV/0!</v>
      </c>
      <c r="J248" s="32">
        <f>SUM(J249:J252)</f>
        <v>0</v>
      </c>
      <c r="K248" s="99" t="e">
        <f>J248/J$503*100</f>
        <v>#DIV/0!</v>
      </c>
      <c r="L248" s="113">
        <f>SUM(L249:L252)</f>
        <v>0</v>
      </c>
      <c r="M248" s="99" t="e">
        <f>L248/L$503*100</f>
        <v>#DIV/0!</v>
      </c>
      <c r="N248" s="114">
        <f>SUM(N249:N252)</f>
        <v>0</v>
      </c>
      <c r="O248" s="115" t="e">
        <f>N248/N$503*100</f>
        <v>#DIV/0!</v>
      </c>
      <c r="P248" s="114">
        <f>SUM(P249:P252)</f>
        <v>0</v>
      </c>
      <c r="Q248" s="115" t="e">
        <f>P248/P$503*100</f>
        <v>#DIV/0!</v>
      </c>
      <c r="R248" s="32">
        <f>SUM(R249:R252)</f>
        <v>0</v>
      </c>
      <c r="S248" s="99" t="e">
        <f>R248/R$503*100</f>
        <v>#DIV/0!</v>
      </c>
      <c r="T248" s="113">
        <f>SUM(T249:T252)</f>
        <v>0</v>
      </c>
      <c r="U248" s="99" t="e">
        <f>T248/T$503*100</f>
        <v>#DIV/0!</v>
      </c>
      <c r="V248" s="114">
        <f>SUM(V249:V252)</f>
        <v>0</v>
      </c>
      <c r="W248" s="115" t="e">
        <f>V248/V$503*100</f>
        <v>#DIV/0!</v>
      </c>
      <c r="X248" s="114">
        <f>SUM(X249:X252)</f>
        <v>0</v>
      </c>
      <c r="Y248" s="115" t="e">
        <f>X248/X$503*100</f>
        <v>#DIV/0!</v>
      </c>
      <c r="Z248" s="32">
        <f>SUM(Z249:Z252)</f>
        <v>0</v>
      </c>
      <c r="AA248" s="116" t="e">
        <f>Z248/Z$503*100</f>
        <v>#DIV/0!</v>
      </c>
    </row>
    <row r="249" spans="1:27" s="573" customFormat="1" ht="11.25">
      <c r="A249" s="81"/>
      <c r="B249" s="572" t="s">
        <v>318</v>
      </c>
      <c r="C249" s="619" t="s">
        <v>702</v>
      </c>
      <c r="D249" s="85"/>
      <c r="E249" s="159"/>
      <c r="F249" s="86"/>
      <c r="G249" s="159"/>
      <c r="H249" s="86"/>
      <c r="I249" s="159"/>
      <c r="J249" s="87"/>
      <c r="K249" s="144"/>
      <c r="L249" s="85"/>
      <c r="M249" s="144"/>
      <c r="N249" s="86"/>
      <c r="O249" s="159"/>
      <c r="P249" s="86"/>
      <c r="Q249" s="159"/>
      <c r="R249" s="87"/>
      <c r="S249" s="144"/>
      <c r="T249" s="85"/>
      <c r="U249" s="144"/>
      <c r="V249" s="86"/>
      <c r="W249" s="159"/>
      <c r="X249" s="86"/>
      <c r="Y249" s="159"/>
      <c r="Z249" s="87"/>
      <c r="AA249" s="160"/>
    </row>
    <row r="250" spans="1:27" s="573" customFormat="1" ht="11.25">
      <c r="A250" s="81"/>
      <c r="B250" s="572" t="s">
        <v>319</v>
      </c>
      <c r="C250" s="619" t="s">
        <v>703</v>
      </c>
      <c r="D250" s="85"/>
      <c r="E250" s="159"/>
      <c r="F250" s="86"/>
      <c r="G250" s="159"/>
      <c r="H250" s="86"/>
      <c r="I250" s="159"/>
      <c r="J250" s="87"/>
      <c r="K250" s="144"/>
      <c r="L250" s="85"/>
      <c r="M250" s="144"/>
      <c r="N250" s="86"/>
      <c r="O250" s="159"/>
      <c r="P250" s="86"/>
      <c r="Q250" s="159"/>
      <c r="R250" s="87"/>
      <c r="S250" s="144"/>
      <c r="T250" s="85"/>
      <c r="U250" s="144"/>
      <c r="V250" s="86"/>
      <c r="W250" s="159"/>
      <c r="X250" s="86"/>
      <c r="Y250" s="159"/>
      <c r="Z250" s="87"/>
      <c r="AA250" s="160"/>
    </row>
    <row r="251" spans="1:27" s="573" customFormat="1" ht="11.25">
      <c r="A251" s="81"/>
      <c r="B251" s="572" t="s">
        <v>320</v>
      </c>
      <c r="C251" s="619" t="s">
        <v>704</v>
      </c>
      <c r="D251" s="85"/>
      <c r="E251" s="159"/>
      <c r="F251" s="86"/>
      <c r="G251" s="159"/>
      <c r="H251" s="86"/>
      <c r="I251" s="159"/>
      <c r="J251" s="87"/>
      <c r="K251" s="144"/>
      <c r="L251" s="85"/>
      <c r="M251" s="144"/>
      <c r="N251" s="86"/>
      <c r="O251" s="159"/>
      <c r="P251" s="86"/>
      <c r="Q251" s="159"/>
      <c r="R251" s="87"/>
      <c r="S251" s="144"/>
      <c r="T251" s="85"/>
      <c r="U251" s="144"/>
      <c r="V251" s="86"/>
      <c r="W251" s="159"/>
      <c r="X251" s="86"/>
      <c r="Y251" s="159"/>
      <c r="Z251" s="87"/>
      <c r="AA251" s="160"/>
    </row>
    <row r="252" spans="1:27" s="573" customFormat="1" ht="11.25">
      <c r="A252" s="81"/>
      <c r="B252" s="572" t="s">
        <v>476</v>
      </c>
      <c r="C252" s="619" t="s">
        <v>701</v>
      </c>
      <c r="D252" s="85"/>
      <c r="E252" s="159"/>
      <c r="F252" s="86"/>
      <c r="G252" s="159"/>
      <c r="H252" s="86"/>
      <c r="I252" s="159"/>
      <c r="J252" s="87"/>
      <c r="K252" s="144"/>
      <c r="L252" s="85"/>
      <c r="M252" s="144"/>
      <c r="N252" s="86"/>
      <c r="O252" s="159"/>
      <c r="P252" s="86"/>
      <c r="Q252" s="159"/>
      <c r="R252" s="87"/>
      <c r="S252" s="144"/>
      <c r="T252" s="85"/>
      <c r="U252" s="144"/>
      <c r="V252" s="86"/>
      <c r="W252" s="159"/>
      <c r="X252" s="86"/>
      <c r="Y252" s="159"/>
      <c r="Z252" s="87"/>
      <c r="AA252" s="160"/>
    </row>
    <row r="253" spans="1:27" s="117" customFormat="1" ht="13.5">
      <c r="A253" s="49" t="s">
        <v>80</v>
      </c>
      <c r="B253" s="58"/>
      <c r="C253" s="619" t="s">
        <v>705</v>
      </c>
      <c r="D253" s="113">
        <f>SUM(D254:D256)</f>
        <v>0</v>
      </c>
      <c r="E253" s="115" t="e">
        <f>D253/D$503*100</f>
        <v>#DIV/0!</v>
      </c>
      <c r="F253" s="114">
        <f>SUM(F254:F256)</f>
        <v>0</v>
      </c>
      <c r="G253" s="115" t="e">
        <f>F253/F$503*100</f>
        <v>#DIV/0!</v>
      </c>
      <c r="H253" s="114">
        <f>SUM(H254:H256)</f>
        <v>0</v>
      </c>
      <c r="I253" s="115" t="e">
        <f>H253/H$503*100</f>
        <v>#DIV/0!</v>
      </c>
      <c r="J253" s="32">
        <f>SUM(J254:J256)</f>
        <v>0</v>
      </c>
      <c r="K253" s="99" t="e">
        <f>J253/J$503*100</f>
        <v>#DIV/0!</v>
      </c>
      <c r="L253" s="113">
        <f>SUM(L254:L256)</f>
        <v>0</v>
      </c>
      <c r="M253" s="99" t="e">
        <f>L253/L$503*100</f>
        <v>#DIV/0!</v>
      </c>
      <c r="N253" s="114">
        <f>SUM(N254:N256)</f>
        <v>0</v>
      </c>
      <c r="O253" s="115" t="e">
        <f>N253/N$503*100</f>
        <v>#DIV/0!</v>
      </c>
      <c r="P253" s="114">
        <f>SUM(P254:P256)</f>
        <v>0</v>
      </c>
      <c r="Q253" s="115" t="e">
        <f>P253/P$503*100</f>
        <v>#DIV/0!</v>
      </c>
      <c r="R253" s="32">
        <f>SUM(R254:R256)</f>
        <v>0</v>
      </c>
      <c r="S253" s="99" t="e">
        <f>R253/R$503*100</f>
        <v>#DIV/0!</v>
      </c>
      <c r="T253" s="113">
        <f>SUM(T254:T256)</f>
        <v>0</v>
      </c>
      <c r="U253" s="99" t="e">
        <f>T253/T$503*100</f>
        <v>#DIV/0!</v>
      </c>
      <c r="V253" s="114">
        <f>SUM(V254:V256)</f>
        <v>0</v>
      </c>
      <c r="W253" s="115" t="e">
        <f>V253/V$503*100</f>
        <v>#DIV/0!</v>
      </c>
      <c r="X253" s="114">
        <f>SUM(X254:X256)</f>
        <v>0</v>
      </c>
      <c r="Y253" s="115" t="e">
        <f>X253/X$503*100</f>
        <v>#DIV/0!</v>
      </c>
      <c r="Z253" s="32">
        <f>SUM(Z254:Z256)</f>
        <v>0</v>
      </c>
      <c r="AA253" s="116" t="e">
        <f>Z253/Z$503*100</f>
        <v>#DIV/0!</v>
      </c>
    </row>
    <row r="254" spans="1:27" s="573" customFormat="1" ht="11.25">
      <c r="A254" s="81"/>
      <c r="B254" s="572" t="s">
        <v>890</v>
      </c>
      <c r="C254" s="619" t="s">
        <v>1307</v>
      </c>
      <c r="D254" s="85"/>
      <c r="E254" s="159"/>
      <c r="F254" s="86"/>
      <c r="G254" s="159"/>
      <c r="H254" s="86"/>
      <c r="I254" s="159"/>
      <c r="J254" s="87"/>
      <c r="K254" s="144"/>
      <c r="L254" s="85"/>
      <c r="M254" s="144"/>
      <c r="N254" s="86"/>
      <c r="O254" s="159"/>
      <c r="P254" s="86"/>
      <c r="Q254" s="159"/>
      <c r="R254" s="87"/>
      <c r="S254" s="144"/>
      <c r="T254" s="85"/>
      <c r="U254" s="144"/>
      <c r="V254" s="86"/>
      <c r="W254" s="159"/>
      <c r="X254" s="86"/>
      <c r="Y254" s="159"/>
      <c r="Z254" s="87"/>
      <c r="AA254" s="160"/>
    </row>
    <row r="255" spans="1:27" s="573" customFormat="1" ht="11.25">
      <c r="A255" s="81"/>
      <c r="B255" s="572" t="s">
        <v>321</v>
      </c>
      <c r="C255" s="619" t="s">
        <v>706</v>
      </c>
      <c r="D255" s="85"/>
      <c r="E255" s="159"/>
      <c r="F255" s="86"/>
      <c r="G255" s="159"/>
      <c r="H255" s="86"/>
      <c r="I255" s="159"/>
      <c r="J255" s="87"/>
      <c r="K255" s="144"/>
      <c r="L255" s="85"/>
      <c r="M255" s="144"/>
      <c r="N255" s="86"/>
      <c r="O255" s="159"/>
      <c r="P255" s="86"/>
      <c r="Q255" s="159"/>
      <c r="R255" s="87"/>
      <c r="S255" s="144"/>
      <c r="T255" s="85"/>
      <c r="U255" s="144"/>
      <c r="V255" s="86"/>
      <c r="W255" s="159"/>
      <c r="X255" s="86"/>
      <c r="Y255" s="159"/>
      <c r="Z255" s="87"/>
      <c r="AA255" s="160"/>
    </row>
    <row r="256" spans="1:27" s="573" customFormat="1" ht="11.25">
      <c r="A256" s="81"/>
      <c r="B256" s="572" t="s">
        <v>477</v>
      </c>
      <c r="C256" s="619" t="s">
        <v>705</v>
      </c>
      <c r="D256" s="85"/>
      <c r="E256" s="159"/>
      <c r="F256" s="86"/>
      <c r="G256" s="159"/>
      <c r="H256" s="86"/>
      <c r="I256" s="159"/>
      <c r="J256" s="87"/>
      <c r="K256" s="144"/>
      <c r="L256" s="85"/>
      <c r="M256" s="144"/>
      <c r="N256" s="86"/>
      <c r="O256" s="159"/>
      <c r="P256" s="86"/>
      <c r="Q256" s="159"/>
      <c r="R256" s="87"/>
      <c r="S256" s="144"/>
      <c r="T256" s="85"/>
      <c r="U256" s="144"/>
      <c r="V256" s="86"/>
      <c r="W256" s="159"/>
      <c r="X256" s="86"/>
      <c r="Y256" s="159"/>
      <c r="Z256" s="87"/>
      <c r="AA256" s="160"/>
    </row>
    <row r="257" spans="1:27" s="117" customFormat="1" ht="13.5">
      <c r="A257" s="49" t="s">
        <v>81</v>
      </c>
      <c r="B257" s="58"/>
      <c r="C257" s="619" t="s">
        <v>707</v>
      </c>
      <c r="D257" s="113">
        <f>SUM(D258:D263)</f>
        <v>0</v>
      </c>
      <c r="E257" s="115" t="e">
        <f>D257/D$503*100</f>
        <v>#DIV/0!</v>
      </c>
      <c r="F257" s="114">
        <f>SUM(F258:F263)</f>
        <v>0</v>
      </c>
      <c r="G257" s="115" t="e">
        <f>F257/F$503*100</f>
        <v>#DIV/0!</v>
      </c>
      <c r="H257" s="114">
        <f>SUM(H258:H263)</f>
        <v>0</v>
      </c>
      <c r="I257" s="115" t="e">
        <f>H257/H$503*100</f>
        <v>#DIV/0!</v>
      </c>
      <c r="J257" s="32">
        <f>SUM(J258:J263)</f>
        <v>0</v>
      </c>
      <c r="K257" s="99" t="e">
        <f>J257/J$503*100</f>
        <v>#DIV/0!</v>
      </c>
      <c r="L257" s="113">
        <f>SUM(L258:L263)</f>
        <v>0</v>
      </c>
      <c r="M257" s="99" t="e">
        <f>L257/L$503*100</f>
        <v>#DIV/0!</v>
      </c>
      <c r="N257" s="114">
        <f>SUM(N258:N263)</f>
        <v>0</v>
      </c>
      <c r="O257" s="115" t="e">
        <f>N257/N$503*100</f>
        <v>#DIV/0!</v>
      </c>
      <c r="P257" s="114">
        <f>SUM(P258:P263)</f>
        <v>0</v>
      </c>
      <c r="Q257" s="115" t="e">
        <f>P257/P$503*100</f>
        <v>#DIV/0!</v>
      </c>
      <c r="R257" s="32">
        <f>SUM(R258:R263)</f>
        <v>0</v>
      </c>
      <c r="S257" s="99" t="e">
        <f>R257/R$503*100</f>
        <v>#DIV/0!</v>
      </c>
      <c r="T257" s="113">
        <f>SUM(T258:T263)</f>
        <v>0</v>
      </c>
      <c r="U257" s="99" t="e">
        <f>T257/T$503*100</f>
        <v>#DIV/0!</v>
      </c>
      <c r="V257" s="114">
        <f>SUM(V258:V263)</f>
        <v>0</v>
      </c>
      <c r="W257" s="115" t="e">
        <f>V257/V$503*100</f>
        <v>#DIV/0!</v>
      </c>
      <c r="X257" s="114">
        <f>SUM(X258:X263)</f>
        <v>0</v>
      </c>
      <c r="Y257" s="115" t="e">
        <f>X257/X$503*100</f>
        <v>#DIV/0!</v>
      </c>
      <c r="Z257" s="32">
        <f>SUM(Z258:Z263)</f>
        <v>0</v>
      </c>
      <c r="AA257" s="116" t="e">
        <f>Z257/Z$503*100</f>
        <v>#DIV/0!</v>
      </c>
    </row>
    <row r="258" spans="1:27" s="573" customFormat="1" ht="11.25">
      <c r="A258" s="81"/>
      <c r="B258" s="572" t="s">
        <v>322</v>
      </c>
      <c r="C258" s="619" t="s">
        <v>708</v>
      </c>
      <c r="D258" s="85"/>
      <c r="E258" s="159"/>
      <c r="F258" s="86"/>
      <c r="G258" s="159"/>
      <c r="H258" s="86"/>
      <c r="I258" s="159"/>
      <c r="J258" s="87"/>
      <c r="K258" s="144"/>
      <c r="L258" s="85"/>
      <c r="M258" s="144"/>
      <c r="N258" s="86"/>
      <c r="O258" s="159"/>
      <c r="P258" s="86"/>
      <c r="Q258" s="159"/>
      <c r="R258" s="87"/>
      <c r="S258" s="144"/>
      <c r="T258" s="85"/>
      <c r="U258" s="144"/>
      <c r="V258" s="86"/>
      <c r="W258" s="159"/>
      <c r="X258" s="86"/>
      <c r="Y258" s="159"/>
      <c r="Z258" s="87"/>
      <c r="AA258" s="160"/>
    </row>
    <row r="259" spans="1:27" s="573" customFormat="1" ht="11.25">
      <c r="A259" s="81"/>
      <c r="B259" s="572" t="s">
        <v>323</v>
      </c>
      <c r="C259" s="619" t="s">
        <v>709</v>
      </c>
      <c r="D259" s="85"/>
      <c r="E259" s="159"/>
      <c r="F259" s="86"/>
      <c r="G259" s="159"/>
      <c r="H259" s="86"/>
      <c r="I259" s="159"/>
      <c r="J259" s="87"/>
      <c r="K259" s="144"/>
      <c r="L259" s="85"/>
      <c r="M259" s="144"/>
      <c r="N259" s="86"/>
      <c r="O259" s="159"/>
      <c r="P259" s="86"/>
      <c r="Q259" s="159"/>
      <c r="R259" s="87"/>
      <c r="S259" s="144"/>
      <c r="T259" s="85"/>
      <c r="U259" s="144"/>
      <c r="V259" s="86"/>
      <c r="W259" s="159"/>
      <c r="X259" s="86"/>
      <c r="Y259" s="159"/>
      <c r="Z259" s="87"/>
      <c r="AA259" s="160"/>
    </row>
    <row r="260" spans="1:27" s="573" customFormat="1" ht="11.25">
      <c r="A260" s="81"/>
      <c r="B260" s="572" t="s">
        <v>324</v>
      </c>
      <c r="C260" s="619" t="s">
        <v>1308</v>
      </c>
      <c r="D260" s="85"/>
      <c r="E260" s="159"/>
      <c r="F260" s="86"/>
      <c r="G260" s="159"/>
      <c r="H260" s="86"/>
      <c r="I260" s="159"/>
      <c r="J260" s="87"/>
      <c r="K260" s="144"/>
      <c r="L260" s="85"/>
      <c r="M260" s="144"/>
      <c r="N260" s="86"/>
      <c r="O260" s="159"/>
      <c r="P260" s="86"/>
      <c r="Q260" s="159"/>
      <c r="R260" s="87"/>
      <c r="S260" s="144"/>
      <c r="T260" s="85"/>
      <c r="U260" s="144"/>
      <c r="V260" s="86"/>
      <c r="W260" s="159"/>
      <c r="X260" s="86"/>
      <c r="Y260" s="159"/>
      <c r="Z260" s="87"/>
      <c r="AA260" s="160"/>
    </row>
    <row r="261" spans="1:27" s="573" customFormat="1" ht="11.25">
      <c r="A261" s="81"/>
      <c r="B261" s="572" t="s">
        <v>325</v>
      </c>
      <c r="C261" s="619" t="s">
        <v>710</v>
      </c>
      <c r="D261" s="85"/>
      <c r="E261" s="159"/>
      <c r="F261" s="86"/>
      <c r="G261" s="159"/>
      <c r="H261" s="86"/>
      <c r="I261" s="159"/>
      <c r="J261" s="87"/>
      <c r="K261" s="144"/>
      <c r="L261" s="85"/>
      <c r="M261" s="144"/>
      <c r="N261" s="86"/>
      <c r="O261" s="159"/>
      <c r="P261" s="86"/>
      <c r="Q261" s="159"/>
      <c r="R261" s="87"/>
      <c r="S261" s="144"/>
      <c r="T261" s="85"/>
      <c r="U261" s="144"/>
      <c r="V261" s="86"/>
      <c r="W261" s="159"/>
      <c r="X261" s="86"/>
      <c r="Y261" s="159"/>
      <c r="Z261" s="87"/>
      <c r="AA261" s="160"/>
    </row>
    <row r="262" spans="1:27" s="573" customFormat="1" ht="11.25">
      <c r="A262" s="81"/>
      <c r="B262" s="572" t="s">
        <v>326</v>
      </c>
      <c r="C262" s="619" t="s">
        <v>1309</v>
      </c>
      <c r="D262" s="85"/>
      <c r="E262" s="159"/>
      <c r="F262" s="86"/>
      <c r="G262" s="159"/>
      <c r="H262" s="86"/>
      <c r="I262" s="159"/>
      <c r="J262" s="87"/>
      <c r="K262" s="144"/>
      <c r="L262" s="85"/>
      <c r="M262" s="144"/>
      <c r="N262" s="86"/>
      <c r="O262" s="159"/>
      <c r="P262" s="86"/>
      <c r="Q262" s="159"/>
      <c r="R262" s="87"/>
      <c r="S262" s="144"/>
      <c r="T262" s="85"/>
      <c r="U262" s="144"/>
      <c r="V262" s="86"/>
      <c r="W262" s="159"/>
      <c r="X262" s="86"/>
      <c r="Y262" s="159"/>
      <c r="Z262" s="87"/>
      <c r="AA262" s="160"/>
    </row>
    <row r="263" spans="1:27" s="573" customFormat="1" ht="11.25">
      <c r="A263" s="81"/>
      <c r="B263" s="572" t="s">
        <v>478</v>
      </c>
      <c r="C263" s="619" t="s">
        <v>707</v>
      </c>
      <c r="D263" s="85"/>
      <c r="E263" s="159"/>
      <c r="F263" s="86"/>
      <c r="G263" s="159"/>
      <c r="H263" s="86"/>
      <c r="I263" s="159"/>
      <c r="J263" s="87"/>
      <c r="K263" s="144"/>
      <c r="L263" s="85"/>
      <c r="M263" s="144"/>
      <c r="N263" s="86"/>
      <c r="O263" s="159"/>
      <c r="P263" s="86"/>
      <c r="Q263" s="159"/>
      <c r="R263" s="87"/>
      <c r="S263" s="144"/>
      <c r="T263" s="85"/>
      <c r="U263" s="144"/>
      <c r="V263" s="86"/>
      <c r="W263" s="159"/>
      <c r="X263" s="86"/>
      <c r="Y263" s="159"/>
      <c r="Z263" s="87"/>
      <c r="AA263" s="160"/>
    </row>
    <row r="264" spans="1:27" s="117" customFormat="1" ht="13.5">
      <c r="A264" s="49" t="s">
        <v>82</v>
      </c>
      <c r="B264" s="58"/>
      <c r="C264" s="619" t="s">
        <v>711</v>
      </c>
      <c r="D264" s="113">
        <f>SUM(D265:D275)</f>
        <v>0</v>
      </c>
      <c r="E264" s="115" t="e">
        <f>D264/D$503*100</f>
        <v>#DIV/0!</v>
      </c>
      <c r="F264" s="114">
        <f>SUM(F265:F275)</f>
        <v>0</v>
      </c>
      <c r="G264" s="115" t="e">
        <f>F264/F$503*100</f>
        <v>#DIV/0!</v>
      </c>
      <c r="H264" s="114">
        <f>SUM(H265:H275)</f>
        <v>0</v>
      </c>
      <c r="I264" s="115" t="e">
        <f>H264/H$503*100</f>
        <v>#DIV/0!</v>
      </c>
      <c r="J264" s="32">
        <f>SUM(J265:J275)</f>
        <v>0</v>
      </c>
      <c r="K264" s="99" t="e">
        <f>J264/J$503*100</f>
        <v>#DIV/0!</v>
      </c>
      <c r="L264" s="113">
        <f>SUM(L265:L275)</f>
        <v>0</v>
      </c>
      <c r="M264" s="99" t="e">
        <f>L264/L$503*100</f>
        <v>#DIV/0!</v>
      </c>
      <c r="N264" s="114">
        <f>SUM(N265:N275)</f>
        <v>0</v>
      </c>
      <c r="O264" s="115" t="e">
        <f>N264/N$503*100</f>
        <v>#DIV/0!</v>
      </c>
      <c r="P264" s="114">
        <f>SUM(P265:P275)</f>
        <v>0</v>
      </c>
      <c r="Q264" s="115" t="e">
        <f>P264/P$503*100</f>
        <v>#DIV/0!</v>
      </c>
      <c r="R264" s="32">
        <f>SUM(R265:R275)</f>
        <v>0</v>
      </c>
      <c r="S264" s="99" t="e">
        <f>R264/R$503*100</f>
        <v>#DIV/0!</v>
      </c>
      <c r="T264" s="113">
        <f>SUM(T265:T275)</f>
        <v>0</v>
      </c>
      <c r="U264" s="99" t="e">
        <f>T264/T$503*100</f>
        <v>#DIV/0!</v>
      </c>
      <c r="V264" s="114">
        <f>SUM(V265:V275)</f>
        <v>0</v>
      </c>
      <c r="W264" s="115" t="e">
        <f>V264/V$503*100</f>
        <v>#DIV/0!</v>
      </c>
      <c r="X264" s="114">
        <f>SUM(X265:X275)</f>
        <v>0</v>
      </c>
      <c r="Y264" s="115" t="e">
        <f>X264/X$503*100</f>
        <v>#DIV/0!</v>
      </c>
      <c r="Z264" s="32">
        <f>SUM(Z265:Z275)</f>
        <v>0</v>
      </c>
      <c r="AA264" s="116" t="e">
        <f>Z264/Z$503*100</f>
        <v>#DIV/0!</v>
      </c>
    </row>
    <row r="265" spans="1:27" s="573" customFormat="1" ht="11.25">
      <c r="A265" s="81"/>
      <c r="B265" s="572" t="s">
        <v>327</v>
      </c>
      <c r="C265" s="619" t="s">
        <v>712</v>
      </c>
      <c r="D265" s="85"/>
      <c r="E265" s="159"/>
      <c r="F265" s="86"/>
      <c r="G265" s="159"/>
      <c r="H265" s="86"/>
      <c r="I265" s="159"/>
      <c r="J265" s="87"/>
      <c r="K265" s="144"/>
      <c r="L265" s="85"/>
      <c r="M265" s="144"/>
      <c r="N265" s="86"/>
      <c r="O265" s="159"/>
      <c r="P265" s="86"/>
      <c r="Q265" s="159"/>
      <c r="R265" s="87"/>
      <c r="S265" s="144"/>
      <c r="T265" s="85"/>
      <c r="U265" s="144"/>
      <c r="V265" s="86"/>
      <c r="W265" s="159"/>
      <c r="X265" s="86"/>
      <c r="Y265" s="159"/>
      <c r="Z265" s="87"/>
      <c r="AA265" s="160"/>
    </row>
    <row r="266" spans="1:27" s="573" customFormat="1" ht="11.25">
      <c r="A266" s="81"/>
      <c r="B266" s="572" t="s">
        <v>328</v>
      </c>
      <c r="C266" s="619" t="s">
        <v>713</v>
      </c>
      <c r="D266" s="85"/>
      <c r="E266" s="159"/>
      <c r="F266" s="86"/>
      <c r="G266" s="159"/>
      <c r="H266" s="86"/>
      <c r="I266" s="159"/>
      <c r="J266" s="87"/>
      <c r="K266" s="144"/>
      <c r="L266" s="85"/>
      <c r="M266" s="144"/>
      <c r="N266" s="86"/>
      <c r="O266" s="159"/>
      <c r="P266" s="86"/>
      <c r="Q266" s="159"/>
      <c r="R266" s="87"/>
      <c r="S266" s="144"/>
      <c r="T266" s="85"/>
      <c r="U266" s="144"/>
      <c r="V266" s="86"/>
      <c r="W266" s="159"/>
      <c r="X266" s="86"/>
      <c r="Y266" s="159"/>
      <c r="Z266" s="87"/>
      <c r="AA266" s="160"/>
    </row>
    <row r="267" spans="1:27" s="573" customFormat="1" ht="11.25">
      <c r="A267" s="81"/>
      <c r="B267" s="572" t="s">
        <v>329</v>
      </c>
      <c r="C267" s="619" t="s">
        <v>714</v>
      </c>
      <c r="D267" s="85"/>
      <c r="E267" s="159"/>
      <c r="F267" s="86"/>
      <c r="G267" s="159"/>
      <c r="H267" s="86"/>
      <c r="I267" s="159"/>
      <c r="J267" s="87"/>
      <c r="K267" s="144"/>
      <c r="L267" s="85"/>
      <c r="M267" s="144"/>
      <c r="N267" s="86"/>
      <c r="O267" s="159"/>
      <c r="P267" s="86"/>
      <c r="Q267" s="159"/>
      <c r="R267" s="87"/>
      <c r="S267" s="144"/>
      <c r="T267" s="85"/>
      <c r="U267" s="144"/>
      <c r="V267" s="86"/>
      <c r="W267" s="159"/>
      <c r="X267" s="86"/>
      <c r="Y267" s="159"/>
      <c r="Z267" s="87"/>
      <c r="AA267" s="160"/>
    </row>
    <row r="268" spans="1:27" s="573" customFormat="1" ht="11.25">
      <c r="A268" s="81"/>
      <c r="B268" s="572" t="s">
        <v>330</v>
      </c>
      <c r="C268" s="619" t="s">
        <v>715</v>
      </c>
      <c r="D268" s="85"/>
      <c r="E268" s="159"/>
      <c r="F268" s="86"/>
      <c r="G268" s="159"/>
      <c r="H268" s="86"/>
      <c r="I268" s="159"/>
      <c r="J268" s="87"/>
      <c r="K268" s="144"/>
      <c r="L268" s="85"/>
      <c r="M268" s="144"/>
      <c r="N268" s="86"/>
      <c r="O268" s="159"/>
      <c r="P268" s="86"/>
      <c r="Q268" s="159"/>
      <c r="R268" s="87"/>
      <c r="S268" s="144"/>
      <c r="T268" s="85"/>
      <c r="U268" s="144"/>
      <c r="V268" s="86"/>
      <c r="W268" s="159"/>
      <c r="X268" s="86"/>
      <c r="Y268" s="159"/>
      <c r="Z268" s="87"/>
      <c r="AA268" s="160"/>
    </row>
    <row r="269" spans="1:27" s="573" customFormat="1" ht="11.25">
      <c r="A269" s="81"/>
      <c r="B269" s="572" t="s">
        <v>331</v>
      </c>
      <c r="C269" s="619" t="s">
        <v>716</v>
      </c>
      <c r="D269" s="85"/>
      <c r="E269" s="159"/>
      <c r="F269" s="86"/>
      <c r="G269" s="159"/>
      <c r="H269" s="86"/>
      <c r="I269" s="159"/>
      <c r="J269" s="87"/>
      <c r="K269" s="144"/>
      <c r="L269" s="85"/>
      <c r="M269" s="144"/>
      <c r="N269" s="86"/>
      <c r="O269" s="159"/>
      <c r="P269" s="86"/>
      <c r="Q269" s="159"/>
      <c r="R269" s="87"/>
      <c r="S269" s="144"/>
      <c r="T269" s="85"/>
      <c r="U269" s="144"/>
      <c r="V269" s="86"/>
      <c r="W269" s="159"/>
      <c r="X269" s="86"/>
      <c r="Y269" s="159"/>
      <c r="Z269" s="87"/>
      <c r="AA269" s="160"/>
    </row>
    <row r="270" spans="1:27" s="573" customFormat="1" ht="11.25">
      <c r="A270" s="81"/>
      <c r="B270" s="572" t="s">
        <v>332</v>
      </c>
      <c r="C270" s="619" t="s">
        <v>717</v>
      </c>
      <c r="D270" s="85"/>
      <c r="E270" s="159"/>
      <c r="F270" s="86"/>
      <c r="G270" s="159"/>
      <c r="H270" s="86"/>
      <c r="I270" s="159"/>
      <c r="J270" s="87"/>
      <c r="K270" s="144"/>
      <c r="L270" s="85"/>
      <c r="M270" s="144"/>
      <c r="N270" s="86"/>
      <c r="O270" s="159"/>
      <c r="P270" s="86"/>
      <c r="Q270" s="159"/>
      <c r="R270" s="87"/>
      <c r="S270" s="144"/>
      <c r="T270" s="85"/>
      <c r="U270" s="144"/>
      <c r="V270" s="86"/>
      <c r="W270" s="159"/>
      <c r="X270" s="86"/>
      <c r="Y270" s="159"/>
      <c r="Z270" s="87"/>
      <c r="AA270" s="160"/>
    </row>
    <row r="271" spans="1:27" s="573" customFormat="1" ht="11.25">
      <c r="A271" s="81"/>
      <c r="B271" s="572" t="s">
        <v>333</v>
      </c>
      <c r="C271" s="619" t="s">
        <v>718</v>
      </c>
      <c r="D271" s="85"/>
      <c r="E271" s="159"/>
      <c r="F271" s="86"/>
      <c r="G271" s="159"/>
      <c r="H271" s="86"/>
      <c r="I271" s="159"/>
      <c r="J271" s="87"/>
      <c r="K271" s="144"/>
      <c r="L271" s="85"/>
      <c r="M271" s="144"/>
      <c r="N271" s="86"/>
      <c r="O271" s="159"/>
      <c r="P271" s="86"/>
      <c r="Q271" s="159"/>
      <c r="R271" s="87"/>
      <c r="S271" s="144"/>
      <c r="T271" s="85"/>
      <c r="U271" s="144"/>
      <c r="V271" s="86"/>
      <c r="W271" s="159"/>
      <c r="X271" s="86"/>
      <c r="Y271" s="159"/>
      <c r="Z271" s="87"/>
      <c r="AA271" s="160"/>
    </row>
    <row r="272" spans="1:27" s="573" customFormat="1" ht="11.25">
      <c r="A272" s="81"/>
      <c r="B272" s="572" t="s">
        <v>334</v>
      </c>
      <c r="C272" s="619" t="s">
        <v>719</v>
      </c>
      <c r="D272" s="85"/>
      <c r="E272" s="159"/>
      <c r="F272" s="86"/>
      <c r="G272" s="159"/>
      <c r="H272" s="86"/>
      <c r="I272" s="159"/>
      <c r="J272" s="87"/>
      <c r="K272" s="144"/>
      <c r="L272" s="85"/>
      <c r="M272" s="144"/>
      <c r="N272" s="86"/>
      <c r="O272" s="159"/>
      <c r="P272" s="86"/>
      <c r="Q272" s="159"/>
      <c r="R272" s="87"/>
      <c r="S272" s="144"/>
      <c r="T272" s="85"/>
      <c r="U272" s="144"/>
      <c r="V272" s="86"/>
      <c r="W272" s="159"/>
      <c r="X272" s="86"/>
      <c r="Y272" s="159"/>
      <c r="Z272" s="87"/>
      <c r="AA272" s="160"/>
    </row>
    <row r="273" spans="1:27" s="573" customFormat="1" ht="11.25">
      <c r="A273" s="81"/>
      <c r="B273" s="572" t="s">
        <v>335</v>
      </c>
      <c r="C273" s="619" t="s">
        <v>720</v>
      </c>
      <c r="D273" s="85"/>
      <c r="E273" s="159"/>
      <c r="F273" s="86"/>
      <c r="G273" s="159"/>
      <c r="H273" s="86"/>
      <c r="I273" s="159"/>
      <c r="J273" s="87"/>
      <c r="K273" s="144"/>
      <c r="L273" s="85"/>
      <c r="M273" s="144"/>
      <c r="N273" s="86"/>
      <c r="O273" s="159"/>
      <c r="P273" s="86"/>
      <c r="Q273" s="159"/>
      <c r="R273" s="87"/>
      <c r="S273" s="144"/>
      <c r="T273" s="85"/>
      <c r="U273" s="144"/>
      <c r="V273" s="86"/>
      <c r="W273" s="159"/>
      <c r="X273" s="86"/>
      <c r="Y273" s="159"/>
      <c r="Z273" s="87"/>
      <c r="AA273" s="160"/>
    </row>
    <row r="274" spans="1:27" s="573" customFormat="1" ht="11.25">
      <c r="A274" s="81"/>
      <c r="B274" s="572" t="s">
        <v>336</v>
      </c>
      <c r="C274" s="619" t="s">
        <v>721</v>
      </c>
      <c r="D274" s="85"/>
      <c r="E274" s="159"/>
      <c r="F274" s="86"/>
      <c r="G274" s="159"/>
      <c r="H274" s="86"/>
      <c r="I274" s="159"/>
      <c r="J274" s="87"/>
      <c r="K274" s="144"/>
      <c r="L274" s="85"/>
      <c r="M274" s="144"/>
      <c r="N274" s="86"/>
      <c r="O274" s="159"/>
      <c r="P274" s="86"/>
      <c r="Q274" s="159"/>
      <c r="R274" s="87"/>
      <c r="S274" s="144"/>
      <c r="T274" s="85"/>
      <c r="U274" s="144"/>
      <c r="V274" s="86"/>
      <c r="W274" s="159"/>
      <c r="X274" s="86"/>
      <c r="Y274" s="159"/>
      <c r="Z274" s="87"/>
      <c r="AA274" s="160"/>
    </row>
    <row r="275" spans="1:27" s="573" customFormat="1" ht="11.25">
      <c r="A275" s="81"/>
      <c r="B275" s="572" t="s">
        <v>479</v>
      </c>
      <c r="C275" s="619" t="s">
        <v>711</v>
      </c>
      <c r="D275" s="85"/>
      <c r="E275" s="159"/>
      <c r="F275" s="86"/>
      <c r="G275" s="159"/>
      <c r="H275" s="86"/>
      <c r="I275" s="159"/>
      <c r="J275" s="87"/>
      <c r="K275" s="144"/>
      <c r="L275" s="85"/>
      <c r="M275" s="144"/>
      <c r="N275" s="86"/>
      <c r="O275" s="159"/>
      <c r="P275" s="86"/>
      <c r="Q275" s="159"/>
      <c r="R275" s="87"/>
      <c r="S275" s="144"/>
      <c r="T275" s="85"/>
      <c r="U275" s="144"/>
      <c r="V275" s="86"/>
      <c r="W275" s="159"/>
      <c r="X275" s="86"/>
      <c r="Y275" s="159"/>
      <c r="Z275" s="87"/>
      <c r="AA275" s="160"/>
    </row>
    <row r="276" spans="1:27" s="117" customFormat="1" ht="13.5">
      <c r="A276" s="49" t="s">
        <v>83</v>
      </c>
      <c r="B276" s="58"/>
      <c r="C276" s="619" t="s">
        <v>722</v>
      </c>
      <c r="D276" s="113">
        <f>SUM(D277:D280)</f>
        <v>0</v>
      </c>
      <c r="E276" s="115" t="e">
        <f>D276/D$503*100</f>
        <v>#DIV/0!</v>
      </c>
      <c r="F276" s="114">
        <f>SUM(F277:F280)</f>
        <v>0</v>
      </c>
      <c r="G276" s="115" t="e">
        <f>F276/F$503*100</f>
        <v>#DIV/0!</v>
      </c>
      <c r="H276" s="114">
        <f>SUM(H277:H280)</f>
        <v>0</v>
      </c>
      <c r="I276" s="115" t="e">
        <f>H276/H$503*100</f>
        <v>#DIV/0!</v>
      </c>
      <c r="J276" s="32">
        <f>SUM(J277:J280)</f>
        <v>0</v>
      </c>
      <c r="K276" s="99" t="e">
        <f>J276/J$503*100</f>
        <v>#DIV/0!</v>
      </c>
      <c r="L276" s="113">
        <f>SUM(L277:L280)</f>
        <v>0</v>
      </c>
      <c r="M276" s="99" t="e">
        <f>L276/L$503*100</f>
        <v>#DIV/0!</v>
      </c>
      <c r="N276" s="114">
        <f>SUM(N277:N280)</f>
        <v>0</v>
      </c>
      <c r="O276" s="115" t="e">
        <f>N276/N$503*100</f>
        <v>#DIV/0!</v>
      </c>
      <c r="P276" s="114">
        <f>SUM(P277:P280)</f>
        <v>0</v>
      </c>
      <c r="Q276" s="115" t="e">
        <f>P276/P$503*100</f>
        <v>#DIV/0!</v>
      </c>
      <c r="R276" s="32">
        <f>SUM(R277:R280)</f>
        <v>0</v>
      </c>
      <c r="S276" s="99" t="e">
        <f>R276/R$503*100</f>
        <v>#DIV/0!</v>
      </c>
      <c r="T276" s="113">
        <f>SUM(T277:T280)</f>
        <v>0</v>
      </c>
      <c r="U276" s="99" t="e">
        <f>T276/T$503*100</f>
        <v>#DIV/0!</v>
      </c>
      <c r="V276" s="114">
        <f>SUM(V277:V280)</f>
        <v>0</v>
      </c>
      <c r="W276" s="115" t="e">
        <f>V276/V$503*100</f>
        <v>#DIV/0!</v>
      </c>
      <c r="X276" s="114">
        <f>SUM(X277:X280)</f>
        <v>0</v>
      </c>
      <c r="Y276" s="115" t="e">
        <f>X276/X$503*100</f>
        <v>#DIV/0!</v>
      </c>
      <c r="Z276" s="32">
        <f>SUM(Z277:Z280)</f>
        <v>0</v>
      </c>
      <c r="AA276" s="116" t="e">
        <f>Z276/Z$503*100</f>
        <v>#DIV/0!</v>
      </c>
    </row>
    <row r="277" spans="1:27" s="573" customFormat="1" ht="11.25">
      <c r="A277" s="81"/>
      <c r="B277" s="572" t="s">
        <v>337</v>
      </c>
      <c r="C277" s="619" t="s">
        <v>723</v>
      </c>
      <c r="D277" s="85"/>
      <c r="E277" s="159"/>
      <c r="F277" s="86"/>
      <c r="G277" s="159"/>
      <c r="H277" s="86"/>
      <c r="I277" s="159"/>
      <c r="J277" s="87"/>
      <c r="K277" s="144"/>
      <c r="L277" s="85"/>
      <c r="M277" s="144"/>
      <c r="N277" s="86"/>
      <c r="O277" s="159"/>
      <c r="P277" s="86"/>
      <c r="Q277" s="159"/>
      <c r="R277" s="87"/>
      <c r="S277" s="144"/>
      <c r="T277" s="85"/>
      <c r="U277" s="144"/>
      <c r="V277" s="86"/>
      <c r="W277" s="159"/>
      <c r="X277" s="86"/>
      <c r="Y277" s="159"/>
      <c r="Z277" s="87"/>
      <c r="AA277" s="160"/>
    </row>
    <row r="278" spans="1:27" s="573" customFormat="1" ht="11.25">
      <c r="A278" s="81"/>
      <c r="B278" s="572" t="s">
        <v>338</v>
      </c>
      <c r="C278" s="619" t="s">
        <v>724</v>
      </c>
      <c r="D278" s="85"/>
      <c r="E278" s="159"/>
      <c r="F278" s="86"/>
      <c r="G278" s="159"/>
      <c r="H278" s="86"/>
      <c r="I278" s="159"/>
      <c r="J278" s="87"/>
      <c r="K278" s="144"/>
      <c r="L278" s="85"/>
      <c r="M278" s="144"/>
      <c r="N278" s="86"/>
      <c r="O278" s="159"/>
      <c r="P278" s="86"/>
      <c r="Q278" s="159"/>
      <c r="R278" s="87"/>
      <c r="S278" s="144"/>
      <c r="T278" s="85"/>
      <c r="U278" s="144"/>
      <c r="V278" s="86"/>
      <c r="W278" s="159"/>
      <c r="X278" s="86"/>
      <c r="Y278" s="159"/>
      <c r="Z278" s="87"/>
      <c r="AA278" s="160"/>
    </row>
    <row r="279" spans="1:27" s="573" customFormat="1" ht="11.25">
      <c r="A279" s="81"/>
      <c r="B279" s="572" t="s">
        <v>339</v>
      </c>
      <c r="C279" s="619" t="s">
        <v>725</v>
      </c>
      <c r="D279" s="85"/>
      <c r="E279" s="159"/>
      <c r="F279" s="86"/>
      <c r="G279" s="159"/>
      <c r="H279" s="86"/>
      <c r="I279" s="159"/>
      <c r="J279" s="87"/>
      <c r="K279" s="144"/>
      <c r="L279" s="85"/>
      <c r="M279" s="144"/>
      <c r="N279" s="86"/>
      <c r="O279" s="159"/>
      <c r="P279" s="86"/>
      <c r="Q279" s="159"/>
      <c r="R279" s="87"/>
      <c r="S279" s="144"/>
      <c r="T279" s="85"/>
      <c r="U279" s="144"/>
      <c r="V279" s="86"/>
      <c r="W279" s="159"/>
      <c r="X279" s="86"/>
      <c r="Y279" s="159"/>
      <c r="Z279" s="87"/>
      <c r="AA279" s="160"/>
    </row>
    <row r="280" spans="1:27" s="573" customFormat="1" ht="11.25">
      <c r="A280" s="81"/>
      <c r="B280" s="572" t="s">
        <v>481</v>
      </c>
      <c r="C280" s="619" t="s">
        <v>722</v>
      </c>
      <c r="D280" s="85"/>
      <c r="E280" s="159"/>
      <c r="F280" s="86"/>
      <c r="G280" s="159"/>
      <c r="H280" s="86"/>
      <c r="I280" s="159"/>
      <c r="J280" s="87"/>
      <c r="K280" s="144"/>
      <c r="L280" s="85"/>
      <c r="M280" s="144"/>
      <c r="N280" s="86"/>
      <c r="O280" s="159"/>
      <c r="P280" s="86"/>
      <c r="Q280" s="159"/>
      <c r="R280" s="87"/>
      <c r="S280" s="144"/>
      <c r="T280" s="85"/>
      <c r="U280" s="144"/>
      <c r="V280" s="86"/>
      <c r="W280" s="159"/>
      <c r="X280" s="86"/>
      <c r="Y280" s="159"/>
      <c r="Z280" s="87"/>
      <c r="AA280" s="160"/>
    </row>
    <row r="281" spans="1:27" s="117" customFormat="1" ht="13.5">
      <c r="A281" s="49" t="s">
        <v>84</v>
      </c>
      <c r="B281" s="58"/>
      <c r="C281" s="619" t="s">
        <v>726</v>
      </c>
      <c r="D281" s="113">
        <f>SUM(D282:D285)</f>
        <v>0</v>
      </c>
      <c r="E281" s="115" t="e">
        <f>D281/D$503*100</f>
        <v>#DIV/0!</v>
      </c>
      <c r="F281" s="114">
        <f>SUM(F282:F285)</f>
        <v>0</v>
      </c>
      <c r="G281" s="115" t="e">
        <f>F281/F$503*100</f>
        <v>#DIV/0!</v>
      </c>
      <c r="H281" s="114">
        <f>SUM(H282:H285)</f>
        <v>0</v>
      </c>
      <c r="I281" s="115" t="e">
        <f>H281/H$503*100</f>
        <v>#DIV/0!</v>
      </c>
      <c r="J281" s="32">
        <f>SUM(J282:J285)</f>
        <v>0</v>
      </c>
      <c r="K281" s="99" t="e">
        <f>J281/J$503*100</f>
        <v>#DIV/0!</v>
      </c>
      <c r="L281" s="113">
        <f>SUM(L282:L285)</f>
        <v>0</v>
      </c>
      <c r="M281" s="99" t="e">
        <f>L281/L$503*100</f>
        <v>#DIV/0!</v>
      </c>
      <c r="N281" s="114">
        <f>SUM(N282:N285)</f>
        <v>0</v>
      </c>
      <c r="O281" s="115" t="e">
        <f>N281/N$503*100</f>
        <v>#DIV/0!</v>
      </c>
      <c r="P281" s="114">
        <f>SUM(P282:P285)</f>
        <v>0</v>
      </c>
      <c r="Q281" s="115" t="e">
        <f>P281/P$503*100</f>
        <v>#DIV/0!</v>
      </c>
      <c r="R281" s="32">
        <f>SUM(R282:R285)</f>
        <v>0</v>
      </c>
      <c r="S281" s="99" t="e">
        <f>R281/R$503*100</f>
        <v>#DIV/0!</v>
      </c>
      <c r="T281" s="113">
        <f>SUM(T282:T285)</f>
        <v>0</v>
      </c>
      <c r="U281" s="99" t="e">
        <f>T281/T$503*100</f>
        <v>#DIV/0!</v>
      </c>
      <c r="V281" s="114">
        <f>SUM(V282:V285)</f>
        <v>0</v>
      </c>
      <c r="W281" s="115" t="e">
        <f>V281/V$503*100</f>
        <v>#DIV/0!</v>
      </c>
      <c r="X281" s="114">
        <f>SUM(X282:X285)</f>
        <v>0</v>
      </c>
      <c r="Y281" s="115" t="e">
        <f>X281/X$503*100</f>
        <v>#DIV/0!</v>
      </c>
      <c r="Z281" s="32">
        <f>SUM(Z282:Z285)</f>
        <v>0</v>
      </c>
      <c r="AA281" s="116" t="e">
        <f>Z281/Z$503*100</f>
        <v>#DIV/0!</v>
      </c>
    </row>
    <row r="282" spans="1:27" s="573" customFormat="1" ht="11.25">
      <c r="A282" s="81"/>
      <c r="B282" s="572" t="s">
        <v>340</v>
      </c>
      <c r="C282" s="619" t="s">
        <v>727</v>
      </c>
      <c r="D282" s="85"/>
      <c r="E282" s="159"/>
      <c r="F282" s="86"/>
      <c r="G282" s="159"/>
      <c r="H282" s="86"/>
      <c r="I282" s="159"/>
      <c r="J282" s="87"/>
      <c r="K282" s="144"/>
      <c r="L282" s="85"/>
      <c r="M282" s="144"/>
      <c r="N282" s="86"/>
      <c r="O282" s="159"/>
      <c r="P282" s="86"/>
      <c r="Q282" s="159"/>
      <c r="R282" s="87"/>
      <c r="S282" s="144"/>
      <c r="T282" s="85"/>
      <c r="U282" s="144"/>
      <c r="V282" s="86"/>
      <c r="W282" s="159"/>
      <c r="X282" s="86"/>
      <c r="Y282" s="159"/>
      <c r="Z282" s="87"/>
      <c r="AA282" s="160"/>
    </row>
    <row r="283" spans="1:27" s="573" customFormat="1" ht="11.25">
      <c r="A283" s="81"/>
      <c r="B283" s="572" t="s">
        <v>341</v>
      </c>
      <c r="C283" s="619" t="s">
        <v>728</v>
      </c>
      <c r="D283" s="85"/>
      <c r="E283" s="159"/>
      <c r="F283" s="86"/>
      <c r="G283" s="159"/>
      <c r="H283" s="86"/>
      <c r="I283" s="159"/>
      <c r="J283" s="87"/>
      <c r="K283" s="144"/>
      <c r="L283" s="85"/>
      <c r="M283" s="144"/>
      <c r="N283" s="86"/>
      <c r="O283" s="159"/>
      <c r="P283" s="86"/>
      <c r="Q283" s="159"/>
      <c r="R283" s="87"/>
      <c r="S283" s="144"/>
      <c r="T283" s="85"/>
      <c r="U283" s="144"/>
      <c r="V283" s="86"/>
      <c r="W283" s="159"/>
      <c r="X283" s="86"/>
      <c r="Y283" s="159"/>
      <c r="Z283" s="87"/>
      <c r="AA283" s="160"/>
    </row>
    <row r="284" spans="1:27" s="573" customFormat="1" ht="11.25">
      <c r="A284" s="81"/>
      <c r="B284" s="572" t="s">
        <v>342</v>
      </c>
      <c r="C284" s="619" t="s">
        <v>729</v>
      </c>
      <c r="D284" s="85"/>
      <c r="E284" s="159"/>
      <c r="F284" s="86"/>
      <c r="G284" s="159"/>
      <c r="H284" s="86"/>
      <c r="I284" s="159"/>
      <c r="J284" s="87"/>
      <c r="K284" s="144"/>
      <c r="L284" s="85"/>
      <c r="M284" s="144"/>
      <c r="N284" s="86"/>
      <c r="O284" s="159"/>
      <c r="P284" s="86"/>
      <c r="Q284" s="159"/>
      <c r="R284" s="87"/>
      <c r="S284" s="144"/>
      <c r="T284" s="85"/>
      <c r="U284" s="144"/>
      <c r="V284" s="86"/>
      <c r="W284" s="159"/>
      <c r="X284" s="86"/>
      <c r="Y284" s="159"/>
      <c r="Z284" s="87"/>
      <c r="AA284" s="160"/>
    </row>
    <row r="285" spans="1:27" s="573" customFormat="1" ht="11.25">
      <c r="A285" s="81"/>
      <c r="B285" s="572" t="s">
        <v>482</v>
      </c>
      <c r="C285" s="619" t="s">
        <v>726</v>
      </c>
      <c r="D285" s="85"/>
      <c r="E285" s="159"/>
      <c r="F285" s="86"/>
      <c r="G285" s="159"/>
      <c r="H285" s="86"/>
      <c r="I285" s="159"/>
      <c r="J285" s="87"/>
      <c r="K285" s="144"/>
      <c r="L285" s="85"/>
      <c r="M285" s="144"/>
      <c r="N285" s="86"/>
      <c r="O285" s="159"/>
      <c r="P285" s="86"/>
      <c r="Q285" s="159"/>
      <c r="R285" s="87"/>
      <c r="S285" s="144"/>
      <c r="T285" s="85"/>
      <c r="U285" s="144"/>
      <c r="V285" s="86"/>
      <c r="W285" s="159"/>
      <c r="X285" s="86"/>
      <c r="Y285" s="159"/>
      <c r="Z285" s="87"/>
      <c r="AA285" s="160"/>
    </row>
    <row r="286" spans="1:27" s="117" customFormat="1" ht="13.5">
      <c r="A286" s="49" t="s">
        <v>85</v>
      </c>
      <c r="B286" s="58"/>
      <c r="C286" s="619" t="s">
        <v>730</v>
      </c>
      <c r="D286" s="113">
        <f>SUM(D287:D292)</f>
        <v>0</v>
      </c>
      <c r="E286" s="115" t="e">
        <f>D286/D$503*100</f>
        <v>#DIV/0!</v>
      </c>
      <c r="F286" s="114">
        <f>SUM(F287:F292)</f>
        <v>0</v>
      </c>
      <c r="G286" s="115" t="e">
        <f>F286/F$503*100</f>
        <v>#DIV/0!</v>
      </c>
      <c r="H286" s="114">
        <f>SUM(H287:H292)</f>
        <v>0</v>
      </c>
      <c r="I286" s="115" t="e">
        <f>H286/H$503*100</f>
        <v>#DIV/0!</v>
      </c>
      <c r="J286" s="32">
        <f>SUM(J287:J292)</f>
        <v>0</v>
      </c>
      <c r="K286" s="99" t="e">
        <f>J286/J$503*100</f>
        <v>#DIV/0!</v>
      </c>
      <c r="L286" s="113">
        <f>SUM(L287:L292)</f>
        <v>0</v>
      </c>
      <c r="M286" s="99" t="e">
        <f>L286/L$503*100</f>
        <v>#DIV/0!</v>
      </c>
      <c r="N286" s="114">
        <f>SUM(N287:N292)</f>
        <v>0</v>
      </c>
      <c r="O286" s="115" t="e">
        <f>N286/N$503*100</f>
        <v>#DIV/0!</v>
      </c>
      <c r="P286" s="114">
        <f>SUM(P287:P292)</f>
        <v>0</v>
      </c>
      <c r="Q286" s="115" t="e">
        <f>P286/P$503*100</f>
        <v>#DIV/0!</v>
      </c>
      <c r="R286" s="32">
        <f>SUM(R287:R292)</f>
        <v>0</v>
      </c>
      <c r="S286" s="99" t="e">
        <f>R286/R$503*100</f>
        <v>#DIV/0!</v>
      </c>
      <c r="T286" s="113">
        <f>SUM(T287:T292)</f>
        <v>0</v>
      </c>
      <c r="U286" s="99" t="e">
        <f>T286/T$503*100</f>
        <v>#DIV/0!</v>
      </c>
      <c r="V286" s="114">
        <f>SUM(V287:V292)</f>
        <v>0</v>
      </c>
      <c r="W286" s="115" t="e">
        <f>V286/V$503*100</f>
        <v>#DIV/0!</v>
      </c>
      <c r="X286" s="114">
        <f>SUM(X287:X292)</f>
        <v>0</v>
      </c>
      <c r="Y286" s="115" t="e">
        <f>X286/X$503*100</f>
        <v>#DIV/0!</v>
      </c>
      <c r="Z286" s="32">
        <f>SUM(Z287:Z292)</f>
        <v>0</v>
      </c>
      <c r="AA286" s="116" t="e">
        <f>Z286/Z$503*100</f>
        <v>#DIV/0!</v>
      </c>
    </row>
    <row r="287" spans="1:27" s="573" customFormat="1" ht="11.25">
      <c r="A287" s="81"/>
      <c r="B287" s="572" t="s">
        <v>891</v>
      </c>
      <c r="C287" s="619" t="s">
        <v>1310</v>
      </c>
      <c r="D287" s="85"/>
      <c r="E287" s="159"/>
      <c r="F287" s="86"/>
      <c r="G287" s="159"/>
      <c r="H287" s="86"/>
      <c r="I287" s="159"/>
      <c r="J287" s="87"/>
      <c r="K287" s="144"/>
      <c r="L287" s="85"/>
      <c r="M287" s="144"/>
      <c r="N287" s="86"/>
      <c r="O287" s="159"/>
      <c r="P287" s="86"/>
      <c r="Q287" s="159"/>
      <c r="R287" s="87"/>
      <c r="S287" s="144"/>
      <c r="T287" s="85"/>
      <c r="U287" s="144"/>
      <c r="V287" s="86"/>
      <c r="W287" s="159"/>
      <c r="X287" s="86"/>
      <c r="Y287" s="159"/>
      <c r="Z287" s="87"/>
      <c r="AA287" s="160"/>
    </row>
    <row r="288" spans="1:27" s="573" customFormat="1" ht="11.25">
      <c r="A288" s="81"/>
      <c r="B288" s="572" t="s">
        <v>343</v>
      </c>
      <c r="C288" s="619" t="s">
        <v>731</v>
      </c>
      <c r="D288" s="85"/>
      <c r="E288" s="159"/>
      <c r="F288" s="86"/>
      <c r="G288" s="159"/>
      <c r="H288" s="86"/>
      <c r="I288" s="159"/>
      <c r="J288" s="87"/>
      <c r="K288" s="144"/>
      <c r="L288" s="85"/>
      <c r="M288" s="144"/>
      <c r="N288" s="86"/>
      <c r="O288" s="159"/>
      <c r="P288" s="86"/>
      <c r="Q288" s="159"/>
      <c r="R288" s="87"/>
      <c r="S288" s="144"/>
      <c r="T288" s="85"/>
      <c r="U288" s="144"/>
      <c r="V288" s="86"/>
      <c r="W288" s="159"/>
      <c r="X288" s="86"/>
      <c r="Y288" s="159"/>
      <c r="Z288" s="87"/>
      <c r="AA288" s="160"/>
    </row>
    <row r="289" spans="1:27" s="573" customFormat="1" ht="11.25">
      <c r="A289" s="81"/>
      <c r="B289" s="572" t="s">
        <v>344</v>
      </c>
      <c r="C289" s="619" t="s">
        <v>732</v>
      </c>
      <c r="D289" s="85"/>
      <c r="E289" s="159"/>
      <c r="F289" s="86"/>
      <c r="G289" s="159"/>
      <c r="H289" s="86"/>
      <c r="I289" s="159"/>
      <c r="J289" s="87"/>
      <c r="K289" s="144"/>
      <c r="L289" s="85"/>
      <c r="M289" s="144"/>
      <c r="N289" s="86"/>
      <c r="O289" s="159"/>
      <c r="P289" s="86"/>
      <c r="Q289" s="159"/>
      <c r="R289" s="87"/>
      <c r="S289" s="144"/>
      <c r="T289" s="85"/>
      <c r="U289" s="144"/>
      <c r="V289" s="86"/>
      <c r="W289" s="159"/>
      <c r="X289" s="86"/>
      <c r="Y289" s="159"/>
      <c r="Z289" s="87"/>
      <c r="AA289" s="160"/>
    </row>
    <row r="290" spans="1:27" s="573" customFormat="1" ht="11.25">
      <c r="A290" s="81"/>
      <c r="B290" s="572" t="s">
        <v>345</v>
      </c>
      <c r="C290" s="619" t="s">
        <v>733</v>
      </c>
      <c r="D290" s="85"/>
      <c r="E290" s="159"/>
      <c r="F290" s="86"/>
      <c r="G290" s="159"/>
      <c r="H290" s="86"/>
      <c r="I290" s="159"/>
      <c r="J290" s="87"/>
      <c r="K290" s="144"/>
      <c r="L290" s="85"/>
      <c r="M290" s="144"/>
      <c r="N290" s="86"/>
      <c r="O290" s="159"/>
      <c r="P290" s="86"/>
      <c r="Q290" s="159"/>
      <c r="R290" s="87"/>
      <c r="S290" s="144"/>
      <c r="T290" s="85"/>
      <c r="U290" s="144"/>
      <c r="V290" s="86"/>
      <c r="W290" s="159"/>
      <c r="X290" s="86"/>
      <c r="Y290" s="159"/>
      <c r="Z290" s="87"/>
      <c r="AA290" s="160"/>
    </row>
    <row r="291" spans="1:27" s="573" customFormat="1" ht="11.25">
      <c r="A291" s="81"/>
      <c r="B291" s="572" t="s">
        <v>346</v>
      </c>
      <c r="C291" s="619" t="s">
        <v>734</v>
      </c>
      <c r="D291" s="85"/>
      <c r="E291" s="159"/>
      <c r="F291" s="86"/>
      <c r="G291" s="159"/>
      <c r="H291" s="86"/>
      <c r="I291" s="159"/>
      <c r="J291" s="87"/>
      <c r="K291" s="144"/>
      <c r="L291" s="85"/>
      <c r="M291" s="144"/>
      <c r="N291" s="86"/>
      <c r="O291" s="159"/>
      <c r="P291" s="86"/>
      <c r="Q291" s="159"/>
      <c r="R291" s="87"/>
      <c r="S291" s="144"/>
      <c r="T291" s="85"/>
      <c r="U291" s="144"/>
      <c r="V291" s="86"/>
      <c r="W291" s="159"/>
      <c r="X291" s="86"/>
      <c r="Y291" s="159"/>
      <c r="Z291" s="87"/>
      <c r="AA291" s="160"/>
    </row>
    <row r="292" spans="1:27" s="573" customFormat="1" ht="11.25">
      <c r="A292" s="81"/>
      <c r="B292" s="572" t="s">
        <v>483</v>
      </c>
      <c r="C292" s="619" t="s">
        <v>730</v>
      </c>
      <c r="D292" s="85"/>
      <c r="E292" s="159"/>
      <c r="F292" s="86"/>
      <c r="G292" s="159"/>
      <c r="H292" s="86"/>
      <c r="I292" s="159"/>
      <c r="J292" s="87"/>
      <c r="K292" s="144"/>
      <c r="L292" s="85"/>
      <c r="M292" s="144"/>
      <c r="N292" s="86"/>
      <c r="O292" s="159"/>
      <c r="P292" s="86"/>
      <c r="Q292" s="159"/>
      <c r="R292" s="87"/>
      <c r="S292" s="144"/>
      <c r="T292" s="85"/>
      <c r="U292" s="144"/>
      <c r="V292" s="86"/>
      <c r="W292" s="159"/>
      <c r="X292" s="86"/>
      <c r="Y292" s="159"/>
      <c r="Z292" s="87"/>
      <c r="AA292" s="160"/>
    </row>
    <row r="293" spans="1:27" s="117" customFormat="1" ht="13.5">
      <c r="A293" s="49" t="s">
        <v>86</v>
      </c>
      <c r="B293" s="58"/>
      <c r="C293" s="619" t="s">
        <v>735</v>
      </c>
      <c r="D293" s="113">
        <f>SUM(D294)</f>
        <v>0</v>
      </c>
      <c r="E293" s="115" t="e">
        <f>D293/D$503*100</f>
        <v>#DIV/0!</v>
      </c>
      <c r="F293" s="114">
        <f>SUM(F294)</f>
        <v>0</v>
      </c>
      <c r="G293" s="115" t="e">
        <f>F293/F$503*100</f>
        <v>#DIV/0!</v>
      </c>
      <c r="H293" s="114">
        <f>SUM(H294)</f>
        <v>0</v>
      </c>
      <c r="I293" s="115" t="e">
        <f>H293/H$503*100</f>
        <v>#DIV/0!</v>
      </c>
      <c r="J293" s="32">
        <f>SUM(J294)</f>
        <v>0</v>
      </c>
      <c r="K293" s="99" t="e">
        <f>J293/J$503*100</f>
        <v>#DIV/0!</v>
      </c>
      <c r="L293" s="113">
        <f>SUM(L294)</f>
        <v>0</v>
      </c>
      <c r="M293" s="99" t="e">
        <f>L293/L$503*100</f>
        <v>#DIV/0!</v>
      </c>
      <c r="N293" s="114">
        <f>SUM(N294)</f>
        <v>0</v>
      </c>
      <c r="O293" s="115" t="e">
        <f>N293/N$503*100</f>
        <v>#DIV/0!</v>
      </c>
      <c r="P293" s="114">
        <f>SUM(P294)</f>
        <v>0</v>
      </c>
      <c r="Q293" s="115" t="e">
        <f>P293/P$503*100</f>
        <v>#DIV/0!</v>
      </c>
      <c r="R293" s="32">
        <f>SUM(R294)</f>
        <v>0</v>
      </c>
      <c r="S293" s="99" t="e">
        <f>R293/R$503*100</f>
        <v>#DIV/0!</v>
      </c>
      <c r="T293" s="113">
        <f>SUM(T294)</f>
        <v>0</v>
      </c>
      <c r="U293" s="99" t="e">
        <f>T293/T$503*100</f>
        <v>#DIV/0!</v>
      </c>
      <c r="V293" s="114">
        <f>SUM(V294)</f>
        <v>0</v>
      </c>
      <c r="W293" s="115" t="e">
        <f>V293/V$503*100</f>
        <v>#DIV/0!</v>
      </c>
      <c r="X293" s="114">
        <f>SUM(X294)</f>
        <v>0</v>
      </c>
      <c r="Y293" s="115" t="e">
        <f>X293/X$503*100</f>
        <v>#DIV/0!</v>
      </c>
      <c r="Z293" s="32">
        <f>SUM(Z294)</f>
        <v>0</v>
      </c>
      <c r="AA293" s="116" t="e">
        <f>Z293/Z$503*100</f>
        <v>#DIV/0!</v>
      </c>
    </row>
    <row r="294" spans="1:27" s="573" customFormat="1" ht="11.25">
      <c r="A294" s="81"/>
      <c r="B294" s="572" t="s">
        <v>347</v>
      </c>
      <c r="C294" s="619" t="s">
        <v>736</v>
      </c>
      <c r="D294" s="85"/>
      <c r="E294" s="159"/>
      <c r="F294" s="86"/>
      <c r="G294" s="159"/>
      <c r="H294" s="86"/>
      <c r="I294" s="159"/>
      <c r="J294" s="87"/>
      <c r="K294" s="144"/>
      <c r="L294" s="85"/>
      <c r="M294" s="144"/>
      <c r="N294" s="86"/>
      <c r="O294" s="159"/>
      <c r="P294" s="86"/>
      <c r="Q294" s="159"/>
      <c r="R294" s="87"/>
      <c r="S294" s="144"/>
      <c r="T294" s="85"/>
      <c r="U294" s="144"/>
      <c r="V294" s="86"/>
      <c r="W294" s="159"/>
      <c r="X294" s="86"/>
      <c r="Y294" s="159"/>
      <c r="Z294" s="87"/>
      <c r="AA294" s="160"/>
    </row>
    <row r="295" spans="1:27" s="117" customFormat="1" ht="13.5">
      <c r="A295" s="49" t="s">
        <v>87</v>
      </c>
      <c r="B295" s="58"/>
      <c r="C295" s="619" t="s">
        <v>737</v>
      </c>
      <c r="D295" s="113">
        <f>SUM(D296:D299)</f>
        <v>0</v>
      </c>
      <c r="E295" s="115" t="e">
        <f>D295/D$503*100</f>
        <v>#DIV/0!</v>
      </c>
      <c r="F295" s="114">
        <f>SUM(F296:F299)</f>
        <v>0</v>
      </c>
      <c r="G295" s="115" t="e">
        <f>F295/F$503*100</f>
        <v>#DIV/0!</v>
      </c>
      <c r="H295" s="114">
        <f>SUM(H296:H299)</f>
        <v>0</v>
      </c>
      <c r="I295" s="115" t="e">
        <f>H295/H$503*100</f>
        <v>#DIV/0!</v>
      </c>
      <c r="J295" s="32">
        <f>SUM(J296:J299)</f>
        <v>0</v>
      </c>
      <c r="K295" s="99" t="e">
        <f>J295/J$503*100</f>
        <v>#DIV/0!</v>
      </c>
      <c r="L295" s="113">
        <f>SUM(L296:L299)</f>
        <v>0</v>
      </c>
      <c r="M295" s="99" t="e">
        <f>L295/L$503*100</f>
        <v>#DIV/0!</v>
      </c>
      <c r="N295" s="114">
        <f>SUM(N296:N299)</f>
        <v>0</v>
      </c>
      <c r="O295" s="115" t="e">
        <f>N295/N$503*100</f>
        <v>#DIV/0!</v>
      </c>
      <c r="P295" s="114">
        <f>SUM(P296:P299)</f>
        <v>0</v>
      </c>
      <c r="Q295" s="115" t="e">
        <f>P295/P$503*100</f>
        <v>#DIV/0!</v>
      </c>
      <c r="R295" s="32">
        <f>SUM(R296:R299)</f>
        <v>0</v>
      </c>
      <c r="S295" s="99" t="e">
        <f>R295/R$503*100</f>
        <v>#DIV/0!</v>
      </c>
      <c r="T295" s="113">
        <f>SUM(T296:T299)</f>
        <v>0</v>
      </c>
      <c r="U295" s="99" t="e">
        <f>T295/T$503*100</f>
        <v>#DIV/0!</v>
      </c>
      <c r="V295" s="114">
        <f>SUM(V296:V299)</f>
        <v>0</v>
      </c>
      <c r="W295" s="115" t="e">
        <f>V295/V$503*100</f>
        <v>#DIV/0!</v>
      </c>
      <c r="X295" s="114">
        <f>SUM(X296:X299)</f>
        <v>0</v>
      </c>
      <c r="Y295" s="115" t="e">
        <f>X295/X$503*100</f>
        <v>#DIV/0!</v>
      </c>
      <c r="Z295" s="32">
        <f>SUM(Z296:Z299)</f>
        <v>0</v>
      </c>
      <c r="AA295" s="116" t="e">
        <f>Z295/Z$503*100</f>
        <v>#DIV/0!</v>
      </c>
    </row>
    <row r="296" spans="1:27" s="573" customFormat="1" ht="11.25">
      <c r="A296" s="81"/>
      <c r="B296" s="572" t="s">
        <v>348</v>
      </c>
      <c r="C296" s="619" t="s">
        <v>738</v>
      </c>
      <c r="D296" s="85"/>
      <c r="E296" s="159"/>
      <c r="F296" s="86"/>
      <c r="G296" s="159"/>
      <c r="H296" s="86"/>
      <c r="I296" s="159"/>
      <c r="J296" s="87"/>
      <c r="K296" s="144"/>
      <c r="L296" s="85"/>
      <c r="M296" s="144"/>
      <c r="N296" s="86"/>
      <c r="O296" s="159"/>
      <c r="P296" s="86"/>
      <c r="Q296" s="159"/>
      <c r="R296" s="87"/>
      <c r="S296" s="144"/>
      <c r="T296" s="85"/>
      <c r="U296" s="144"/>
      <c r="V296" s="86"/>
      <c r="W296" s="159"/>
      <c r="X296" s="86"/>
      <c r="Y296" s="159"/>
      <c r="Z296" s="87"/>
      <c r="AA296" s="160"/>
    </row>
    <row r="297" spans="1:27" s="573" customFormat="1" ht="11.25">
      <c r="A297" s="81"/>
      <c r="B297" s="572" t="s">
        <v>349</v>
      </c>
      <c r="C297" s="619" t="s">
        <v>739</v>
      </c>
      <c r="D297" s="85"/>
      <c r="E297" s="159"/>
      <c r="F297" s="86"/>
      <c r="G297" s="159"/>
      <c r="H297" s="86"/>
      <c r="I297" s="159"/>
      <c r="J297" s="87"/>
      <c r="K297" s="144"/>
      <c r="L297" s="85"/>
      <c r="M297" s="144"/>
      <c r="N297" s="86"/>
      <c r="O297" s="159"/>
      <c r="P297" s="86"/>
      <c r="Q297" s="159"/>
      <c r="R297" s="87"/>
      <c r="S297" s="144"/>
      <c r="T297" s="85"/>
      <c r="U297" s="144"/>
      <c r="V297" s="86"/>
      <c r="W297" s="159"/>
      <c r="X297" s="86"/>
      <c r="Y297" s="159"/>
      <c r="Z297" s="87"/>
      <c r="AA297" s="160"/>
    </row>
    <row r="298" spans="1:27" s="573" customFormat="1" ht="11.25">
      <c r="A298" s="81"/>
      <c r="B298" s="572" t="s">
        <v>350</v>
      </c>
      <c r="C298" s="619" t="s">
        <v>740</v>
      </c>
      <c r="D298" s="85"/>
      <c r="E298" s="159"/>
      <c r="F298" s="86"/>
      <c r="G298" s="159"/>
      <c r="H298" s="86"/>
      <c r="I298" s="159"/>
      <c r="J298" s="87"/>
      <c r="K298" s="144"/>
      <c r="L298" s="85"/>
      <c r="M298" s="144"/>
      <c r="N298" s="86"/>
      <c r="O298" s="159"/>
      <c r="P298" s="86"/>
      <c r="Q298" s="159"/>
      <c r="R298" s="87"/>
      <c r="S298" s="144"/>
      <c r="T298" s="85"/>
      <c r="U298" s="144"/>
      <c r="V298" s="86"/>
      <c r="W298" s="159"/>
      <c r="X298" s="86"/>
      <c r="Y298" s="159"/>
      <c r="Z298" s="87"/>
      <c r="AA298" s="160"/>
    </row>
    <row r="299" spans="1:27" s="573" customFormat="1" ht="11.25">
      <c r="A299" s="81"/>
      <c r="B299" s="572" t="s">
        <v>484</v>
      </c>
      <c r="C299" s="619" t="s">
        <v>737</v>
      </c>
      <c r="D299" s="85"/>
      <c r="E299" s="159"/>
      <c r="F299" s="86"/>
      <c r="G299" s="159"/>
      <c r="H299" s="86"/>
      <c r="I299" s="159"/>
      <c r="J299" s="87"/>
      <c r="K299" s="144"/>
      <c r="L299" s="85"/>
      <c r="M299" s="144"/>
      <c r="N299" s="86"/>
      <c r="O299" s="159"/>
      <c r="P299" s="86"/>
      <c r="Q299" s="159"/>
      <c r="R299" s="87"/>
      <c r="S299" s="144"/>
      <c r="T299" s="85"/>
      <c r="U299" s="144"/>
      <c r="V299" s="86"/>
      <c r="W299" s="159"/>
      <c r="X299" s="86"/>
      <c r="Y299" s="159"/>
      <c r="Z299" s="87"/>
      <c r="AA299" s="160"/>
    </row>
    <row r="300" spans="1:27" s="117" customFormat="1" ht="13.5">
      <c r="A300" s="49" t="s">
        <v>88</v>
      </c>
      <c r="B300" s="58"/>
      <c r="C300" s="619" t="s">
        <v>741</v>
      </c>
      <c r="D300" s="113">
        <f>SUM(D301)</f>
        <v>0</v>
      </c>
      <c r="E300" s="115" t="e">
        <f>D300/D$503*100</f>
        <v>#DIV/0!</v>
      </c>
      <c r="F300" s="114">
        <f>SUM(F301)</f>
        <v>0</v>
      </c>
      <c r="G300" s="115" t="e">
        <f>F300/F$503*100</f>
        <v>#DIV/0!</v>
      </c>
      <c r="H300" s="114">
        <f>SUM(H301)</f>
        <v>0</v>
      </c>
      <c r="I300" s="115" t="e">
        <f>H300/H$503*100</f>
        <v>#DIV/0!</v>
      </c>
      <c r="J300" s="32">
        <f>SUM(J301)</f>
        <v>0</v>
      </c>
      <c r="K300" s="99" t="e">
        <f>J300/J$503*100</f>
        <v>#DIV/0!</v>
      </c>
      <c r="L300" s="113">
        <f>SUM(L301)</f>
        <v>0</v>
      </c>
      <c r="M300" s="99" t="e">
        <f>L300/L$503*100</f>
        <v>#DIV/0!</v>
      </c>
      <c r="N300" s="114">
        <f>SUM(N301)</f>
        <v>0</v>
      </c>
      <c r="O300" s="115" t="e">
        <f>N300/N$503*100</f>
        <v>#DIV/0!</v>
      </c>
      <c r="P300" s="114">
        <f>SUM(P301)</f>
        <v>0</v>
      </c>
      <c r="Q300" s="115" t="e">
        <f>P300/P$503*100</f>
        <v>#DIV/0!</v>
      </c>
      <c r="R300" s="32">
        <f>SUM(R301)</f>
        <v>0</v>
      </c>
      <c r="S300" s="99" t="e">
        <f>R300/R$503*100</f>
        <v>#DIV/0!</v>
      </c>
      <c r="T300" s="113">
        <f>SUM(T301)</f>
        <v>0</v>
      </c>
      <c r="U300" s="99" t="e">
        <f>T300/T$503*100</f>
        <v>#DIV/0!</v>
      </c>
      <c r="V300" s="114">
        <f>SUM(V301)</f>
        <v>0</v>
      </c>
      <c r="W300" s="115" t="e">
        <f>V300/V$503*100</f>
        <v>#DIV/0!</v>
      </c>
      <c r="X300" s="114">
        <f>SUM(X301)</f>
        <v>0</v>
      </c>
      <c r="Y300" s="115" t="e">
        <f>X300/X$503*100</f>
        <v>#DIV/0!</v>
      </c>
      <c r="Z300" s="32">
        <f>SUM(Z301)</f>
        <v>0</v>
      </c>
      <c r="AA300" s="116" t="e">
        <f>Z300/Z$503*100</f>
        <v>#DIV/0!</v>
      </c>
    </row>
    <row r="301" spans="1:27" s="573" customFormat="1" ht="11.25">
      <c r="A301" s="81"/>
      <c r="B301" s="572" t="s">
        <v>351</v>
      </c>
      <c r="C301" s="619" t="s">
        <v>742</v>
      </c>
      <c r="D301" s="85"/>
      <c r="E301" s="159"/>
      <c r="F301" s="86"/>
      <c r="G301" s="159"/>
      <c r="H301" s="86"/>
      <c r="I301" s="159"/>
      <c r="J301" s="87"/>
      <c r="K301" s="144"/>
      <c r="L301" s="85"/>
      <c r="M301" s="144"/>
      <c r="N301" s="86"/>
      <c r="O301" s="159"/>
      <c r="P301" s="86"/>
      <c r="Q301" s="159"/>
      <c r="R301" s="87"/>
      <c r="S301" s="144"/>
      <c r="T301" s="85"/>
      <c r="U301" s="144"/>
      <c r="V301" s="86"/>
      <c r="W301" s="159"/>
      <c r="X301" s="86"/>
      <c r="Y301" s="159"/>
      <c r="Z301" s="87"/>
      <c r="AA301" s="160"/>
    </row>
    <row r="302" spans="1:27" s="6" customFormat="1" ht="13.5">
      <c r="A302" s="48" t="s">
        <v>89</v>
      </c>
      <c r="B302" s="57"/>
      <c r="C302" s="619" t="s">
        <v>743</v>
      </c>
      <c r="D302" s="68">
        <f>SUM(D303:D305)</f>
        <v>0</v>
      </c>
      <c r="E302" s="71" t="e">
        <f>D302/D$503*100</f>
        <v>#DIV/0!</v>
      </c>
      <c r="F302" s="70">
        <f>SUM(F303:F305)</f>
        <v>0</v>
      </c>
      <c r="G302" s="71" t="e">
        <f>F302/F$503*100</f>
        <v>#DIV/0!</v>
      </c>
      <c r="H302" s="70">
        <f>SUM(H303:H305)</f>
        <v>0</v>
      </c>
      <c r="I302" s="71" t="e">
        <f>H302/H$503*100</f>
        <v>#DIV/0!</v>
      </c>
      <c r="J302" s="72">
        <f>SUM(J303:J305)</f>
        <v>0</v>
      </c>
      <c r="K302" s="69" t="e">
        <f>J302/J$503*100</f>
        <v>#DIV/0!</v>
      </c>
      <c r="L302" s="68">
        <f>SUM(L303:L305)</f>
        <v>0</v>
      </c>
      <c r="M302" s="69" t="e">
        <f>L302/L$503*100</f>
        <v>#DIV/0!</v>
      </c>
      <c r="N302" s="70">
        <f>SUM(N303:N305)</f>
        <v>0</v>
      </c>
      <c r="O302" s="71" t="e">
        <f>N302/N$503*100</f>
        <v>#DIV/0!</v>
      </c>
      <c r="P302" s="70">
        <f>SUM(P303:P305)</f>
        <v>0</v>
      </c>
      <c r="Q302" s="71" t="e">
        <f>P302/P$503*100</f>
        <v>#DIV/0!</v>
      </c>
      <c r="R302" s="72">
        <f>SUM(R303:R305)</f>
        <v>0</v>
      </c>
      <c r="S302" s="69" t="e">
        <f>R302/R$503*100</f>
        <v>#DIV/0!</v>
      </c>
      <c r="T302" s="68">
        <f>SUM(T303:T305)</f>
        <v>0</v>
      </c>
      <c r="U302" s="69" t="e">
        <f>T302/T$503*100</f>
        <v>#DIV/0!</v>
      </c>
      <c r="V302" s="70">
        <f>SUM(V303:V305)</f>
        <v>0</v>
      </c>
      <c r="W302" s="71" t="e">
        <f>V302/V$503*100</f>
        <v>#DIV/0!</v>
      </c>
      <c r="X302" s="70">
        <f>SUM(X303:X305)</f>
        <v>0</v>
      </c>
      <c r="Y302" s="71" t="e">
        <f>X302/X$503*100</f>
        <v>#DIV/0!</v>
      </c>
      <c r="Z302" s="72">
        <f>SUM(Z303:Z305)</f>
        <v>0</v>
      </c>
      <c r="AA302" s="101" t="e">
        <f>Z302/Z$503*100</f>
        <v>#DIV/0!</v>
      </c>
    </row>
    <row r="303" spans="1:27" s="573" customFormat="1" ht="11.25">
      <c r="A303" s="81"/>
      <c r="B303" s="572" t="s">
        <v>352</v>
      </c>
      <c r="C303" s="619" t="s">
        <v>744</v>
      </c>
      <c r="D303" s="85"/>
      <c r="E303" s="159"/>
      <c r="F303" s="86"/>
      <c r="G303" s="159"/>
      <c r="H303" s="86"/>
      <c r="I303" s="159"/>
      <c r="J303" s="87"/>
      <c r="K303" s="144"/>
      <c r="L303" s="85"/>
      <c r="M303" s="144"/>
      <c r="N303" s="86"/>
      <c r="O303" s="159"/>
      <c r="P303" s="86"/>
      <c r="Q303" s="159"/>
      <c r="R303" s="87"/>
      <c r="S303" s="144"/>
      <c r="T303" s="85"/>
      <c r="U303" s="144"/>
      <c r="V303" s="86"/>
      <c r="W303" s="159"/>
      <c r="X303" s="86"/>
      <c r="Y303" s="159"/>
      <c r="Z303" s="87"/>
      <c r="AA303" s="160"/>
    </row>
    <row r="304" spans="1:27" s="573" customFormat="1" ht="11.25">
      <c r="A304" s="81"/>
      <c r="B304" s="572" t="s">
        <v>353</v>
      </c>
      <c r="C304" s="619" t="s">
        <v>1311</v>
      </c>
      <c r="D304" s="85"/>
      <c r="E304" s="159"/>
      <c r="F304" s="86"/>
      <c r="G304" s="159"/>
      <c r="H304" s="86"/>
      <c r="I304" s="159"/>
      <c r="J304" s="87"/>
      <c r="K304" s="144"/>
      <c r="L304" s="85"/>
      <c r="M304" s="144"/>
      <c r="N304" s="86"/>
      <c r="O304" s="159"/>
      <c r="P304" s="86"/>
      <c r="Q304" s="159"/>
      <c r="R304" s="87"/>
      <c r="S304" s="144"/>
      <c r="T304" s="85"/>
      <c r="U304" s="144"/>
      <c r="V304" s="86"/>
      <c r="W304" s="159"/>
      <c r="X304" s="86"/>
      <c r="Y304" s="159"/>
      <c r="Z304" s="87"/>
      <c r="AA304" s="160"/>
    </row>
    <row r="305" spans="1:27" s="573" customFormat="1" ht="11.25">
      <c r="A305" s="81"/>
      <c r="B305" s="572" t="s">
        <v>485</v>
      </c>
      <c r="C305" s="619" t="s">
        <v>743</v>
      </c>
      <c r="D305" s="85"/>
      <c r="E305" s="159"/>
      <c r="F305" s="86"/>
      <c r="G305" s="159"/>
      <c r="H305" s="86"/>
      <c r="I305" s="159"/>
      <c r="J305" s="87"/>
      <c r="K305" s="144"/>
      <c r="L305" s="85"/>
      <c r="M305" s="144"/>
      <c r="N305" s="86"/>
      <c r="O305" s="159"/>
      <c r="P305" s="86"/>
      <c r="Q305" s="159"/>
      <c r="R305" s="87"/>
      <c r="S305" s="144"/>
      <c r="T305" s="85"/>
      <c r="U305" s="144"/>
      <c r="V305" s="86"/>
      <c r="W305" s="159"/>
      <c r="X305" s="86"/>
      <c r="Y305" s="159"/>
      <c r="Z305" s="87"/>
      <c r="AA305" s="160"/>
    </row>
    <row r="306" spans="1:27" s="117" customFormat="1" ht="13.5">
      <c r="A306" s="49" t="s">
        <v>90</v>
      </c>
      <c r="B306" s="58"/>
      <c r="C306" s="619" t="s">
        <v>745</v>
      </c>
      <c r="D306" s="113">
        <f>SUM(D307)</f>
        <v>0</v>
      </c>
      <c r="E306" s="115" t="e">
        <f>D306/D$503*100</f>
        <v>#DIV/0!</v>
      </c>
      <c r="F306" s="114">
        <f>SUM(F307)</f>
        <v>0</v>
      </c>
      <c r="G306" s="115" t="e">
        <f>F306/F$503*100</f>
        <v>#DIV/0!</v>
      </c>
      <c r="H306" s="114">
        <f>SUM(H307)</f>
        <v>0</v>
      </c>
      <c r="I306" s="115" t="e">
        <f>H306/H$503*100</f>
        <v>#DIV/0!</v>
      </c>
      <c r="J306" s="32">
        <f>SUM(J307)</f>
        <v>0</v>
      </c>
      <c r="K306" s="99" t="e">
        <f>J306/J$503*100</f>
        <v>#DIV/0!</v>
      </c>
      <c r="L306" s="113">
        <f>SUM(L307)</f>
        <v>0</v>
      </c>
      <c r="M306" s="99" t="e">
        <f>L306/L$503*100</f>
        <v>#DIV/0!</v>
      </c>
      <c r="N306" s="114">
        <f>SUM(N307)</f>
        <v>0</v>
      </c>
      <c r="O306" s="115" t="e">
        <f>N306/N$503*100</f>
        <v>#DIV/0!</v>
      </c>
      <c r="P306" s="114">
        <f>SUM(P307)</f>
        <v>0</v>
      </c>
      <c r="Q306" s="115" t="e">
        <f>P306/P$503*100</f>
        <v>#DIV/0!</v>
      </c>
      <c r="R306" s="32">
        <f>SUM(R307)</f>
        <v>0</v>
      </c>
      <c r="S306" s="99" t="e">
        <f>R306/R$503*100</f>
        <v>#DIV/0!</v>
      </c>
      <c r="T306" s="113">
        <f>SUM(T307)</f>
        <v>0</v>
      </c>
      <c r="U306" s="99" t="e">
        <f>T306/T$503*100</f>
        <v>#DIV/0!</v>
      </c>
      <c r="V306" s="114">
        <f>SUM(V307)</f>
        <v>0</v>
      </c>
      <c r="W306" s="115" t="e">
        <f>V306/V$503*100</f>
        <v>#DIV/0!</v>
      </c>
      <c r="X306" s="114">
        <f>SUM(X307)</f>
        <v>0</v>
      </c>
      <c r="Y306" s="115" t="e">
        <f>X306/X$503*100</f>
        <v>#DIV/0!</v>
      </c>
      <c r="Z306" s="32">
        <f>SUM(Z307)</f>
        <v>0</v>
      </c>
      <c r="AA306" s="116" t="e">
        <f>Z306/Z$503*100</f>
        <v>#DIV/0!</v>
      </c>
    </row>
    <row r="307" spans="1:27" s="573" customFormat="1" ht="11.25">
      <c r="A307" s="81"/>
      <c r="B307" s="572" t="s">
        <v>354</v>
      </c>
      <c r="C307" s="619" t="s">
        <v>746</v>
      </c>
      <c r="D307" s="85"/>
      <c r="E307" s="159"/>
      <c r="F307" s="86"/>
      <c r="G307" s="159"/>
      <c r="H307" s="86"/>
      <c r="I307" s="159"/>
      <c r="J307" s="87"/>
      <c r="K307" s="144"/>
      <c r="L307" s="85"/>
      <c r="M307" s="144"/>
      <c r="N307" s="86"/>
      <c r="O307" s="159"/>
      <c r="P307" s="86"/>
      <c r="Q307" s="159"/>
      <c r="R307" s="87"/>
      <c r="S307" s="144"/>
      <c r="T307" s="85"/>
      <c r="U307" s="144"/>
      <c r="V307" s="86"/>
      <c r="W307" s="159"/>
      <c r="X307" s="86"/>
      <c r="Y307" s="159"/>
      <c r="Z307" s="87"/>
      <c r="AA307" s="160"/>
    </row>
    <row r="308" spans="1:27" s="117" customFormat="1" ht="13.5">
      <c r="A308" s="49" t="s">
        <v>91</v>
      </c>
      <c r="B308" s="58"/>
      <c r="C308" s="619" t="s">
        <v>747</v>
      </c>
      <c r="D308" s="113">
        <f>SUM(D309)</f>
        <v>0</v>
      </c>
      <c r="E308" s="115" t="e">
        <f>D308/D$503*100</f>
        <v>#DIV/0!</v>
      </c>
      <c r="F308" s="114">
        <f>SUM(F309)</f>
        <v>0</v>
      </c>
      <c r="G308" s="115" t="e">
        <f>F308/F$503*100</f>
        <v>#DIV/0!</v>
      </c>
      <c r="H308" s="114">
        <f>SUM(H309)</f>
        <v>0</v>
      </c>
      <c r="I308" s="115" t="e">
        <f>H308/H$503*100</f>
        <v>#DIV/0!</v>
      </c>
      <c r="J308" s="32">
        <f>SUM(J309)</f>
        <v>0</v>
      </c>
      <c r="K308" s="99" t="e">
        <f>J308/J$503*100</f>
        <v>#DIV/0!</v>
      </c>
      <c r="L308" s="113">
        <f>SUM(L309)</f>
        <v>0</v>
      </c>
      <c r="M308" s="99" t="e">
        <f>L308/L$503*100</f>
        <v>#DIV/0!</v>
      </c>
      <c r="N308" s="114">
        <f>SUM(N309)</f>
        <v>0</v>
      </c>
      <c r="O308" s="115" t="e">
        <f>N308/N$503*100</f>
        <v>#DIV/0!</v>
      </c>
      <c r="P308" s="114">
        <f>SUM(P309)</f>
        <v>0</v>
      </c>
      <c r="Q308" s="115" t="e">
        <f>P308/P$503*100</f>
        <v>#DIV/0!</v>
      </c>
      <c r="R308" s="32">
        <f>SUM(R309)</f>
        <v>0</v>
      </c>
      <c r="S308" s="99" t="e">
        <f>R308/R$503*100</f>
        <v>#DIV/0!</v>
      </c>
      <c r="T308" s="113">
        <f>SUM(T309)</f>
        <v>0</v>
      </c>
      <c r="U308" s="99" t="e">
        <f>T308/T$503*100</f>
        <v>#DIV/0!</v>
      </c>
      <c r="V308" s="114">
        <f>SUM(V309)</f>
        <v>0</v>
      </c>
      <c r="W308" s="115" t="e">
        <f>V308/V$503*100</f>
        <v>#DIV/0!</v>
      </c>
      <c r="X308" s="114">
        <f>SUM(X309)</f>
        <v>0</v>
      </c>
      <c r="Y308" s="115" t="e">
        <f>X308/X$503*100</f>
        <v>#DIV/0!</v>
      </c>
      <c r="Z308" s="32">
        <f>SUM(Z309)</f>
        <v>0</v>
      </c>
      <c r="AA308" s="116" t="e">
        <f>Z308/Z$503*100</f>
        <v>#DIV/0!</v>
      </c>
    </row>
    <row r="309" spans="1:27" s="573" customFormat="1" ht="11.25">
      <c r="A309" s="81"/>
      <c r="B309" s="572" t="s">
        <v>355</v>
      </c>
      <c r="C309" s="619" t="s">
        <v>748</v>
      </c>
      <c r="D309" s="85"/>
      <c r="E309" s="159"/>
      <c r="F309" s="86"/>
      <c r="G309" s="159"/>
      <c r="H309" s="86"/>
      <c r="I309" s="159"/>
      <c r="J309" s="87"/>
      <c r="K309" s="144"/>
      <c r="L309" s="85"/>
      <c r="M309" s="144"/>
      <c r="N309" s="86"/>
      <c r="O309" s="159"/>
      <c r="P309" s="86"/>
      <c r="Q309" s="159"/>
      <c r="R309" s="87"/>
      <c r="S309" s="144"/>
      <c r="T309" s="85"/>
      <c r="U309" s="144"/>
      <c r="V309" s="86"/>
      <c r="W309" s="159"/>
      <c r="X309" s="86"/>
      <c r="Y309" s="159"/>
      <c r="Z309" s="87"/>
      <c r="AA309" s="160"/>
    </row>
    <row r="310" spans="1:27" s="117" customFormat="1" ht="13.5">
      <c r="A310" s="49" t="s">
        <v>92</v>
      </c>
      <c r="B310" s="58"/>
      <c r="C310" s="619" t="s">
        <v>749</v>
      </c>
      <c r="D310" s="113">
        <f>SUM(D311)</f>
        <v>0</v>
      </c>
      <c r="E310" s="115" t="e">
        <f>D310/D$503*100</f>
        <v>#DIV/0!</v>
      </c>
      <c r="F310" s="114">
        <f>SUM(F311)</f>
        <v>0</v>
      </c>
      <c r="G310" s="115" t="e">
        <f>F310/F$503*100</f>
        <v>#DIV/0!</v>
      </c>
      <c r="H310" s="114">
        <f>SUM(H311)</f>
        <v>0</v>
      </c>
      <c r="I310" s="115" t="e">
        <f>H310/H$503*100</f>
        <v>#DIV/0!</v>
      </c>
      <c r="J310" s="32">
        <f>SUM(J311)</f>
        <v>0</v>
      </c>
      <c r="K310" s="99" t="e">
        <f>J310/J$503*100</f>
        <v>#DIV/0!</v>
      </c>
      <c r="L310" s="113">
        <f>SUM(L311)</f>
        <v>0</v>
      </c>
      <c r="M310" s="99" t="e">
        <f>L310/L$503*100</f>
        <v>#DIV/0!</v>
      </c>
      <c r="N310" s="114">
        <f>SUM(N311)</f>
        <v>0</v>
      </c>
      <c r="O310" s="115" t="e">
        <f>N310/N$503*100</f>
        <v>#DIV/0!</v>
      </c>
      <c r="P310" s="114">
        <f>SUM(P311)</f>
        <v>0</v>
      </c>
      <c r="Q310" s="115" t="e">
        <f>P310/P$503*100</f>
        <v>#DIV/0!</v>
      </c>
      <c r="R310" s="32">
        <f>SUM(R311)</f>
        <v>0</v>
      </c>
      <c r="S310" s="99" t="e">
        <f>R310/R$503*100</f>
        <v>#DIV/0!</v>
      </c>
      <c r="T310" s="113">
        <f>SUM(T311)</f>
        <v>0</v>
      </c>
      <c r="U310" s="99" t="e">
        <f>T310/T$503*100</f>
        <v>#DIV/0!</v>
      </c>
      <c r="V310" s="114">
        <f>SUM(V311)</f>
        <v>0</v>
      </c>
      <c r="W310" s="115" t="e">
        <f>V310/V$503*100</f>
        <v>#DIV/0!</v>
      </c>
      <c r="X310" s="114">
        <f>SUM(X311)</f>
        <v>0</v>
      </c>
      <c r="Y310" s="115" t="e">
        <f>X310/X$503*100</f>
        <v>#DIV/0!</v>
      </c>
      <c r="Z310" s="32">
        <f>SUM(Z311)</f>
        <v>0</v>
      </c>
      <c r="AA310" s="116" t="e">
        <f>Z310/Z$503*100</f>
        <v>#DIV/0!</v>
      </c>
    </row>
    <row r="311" spans="1:27" s="573" customFormat="1" ht="11.25">
      <c r="A311" s="81"/>
      <c r="B311" s="572" t="s">
        <v>356</v>
      </c>
      <c r="C311" s="619" t="s">
        <v>750</v>
      </c>
      <c r="D311" s="85"/>
      <c r="E311" s="159"/>
      <c r="F311" s="86"/>
      <c r="G311" s="159"/>
      <c r="H311" s="86"/>
      <c r="I311" s="159"/>
      <c r="J311" s="87"/>
      <c r="K311" s="144"/>
      <c r="L311" s="85"/>
      <c r="M311" s="144"/>
      <c r="N311" s="86"/>
      <c r="O311" s="159"/>
      <c r="P311" s="86"/>
      <c r="Q311" s="159"/>
      <c r="R311" s="87"/>
      <c r="S311" s="144"/>
      <c r="T311" s="85"/>
      <c r="U311" s="144"/>
      <c r="V311" s="86"/>
      <c r="W311" s="159"/>
      <c r="X311" s="86"/>
      <c r="Y311" s="159"/>
      <c r="Z311" s="87"/>
      <c r="AA311" s="160"/>
    </row>
    <row r="312" spans="1:27" s="117" customFormat="1" ht="13.5">
      <c r="A312" s="49" t="s">
        <v>480</v>
      </c>
      <c r="B312" s="58"/>
      <c r="C312" s="619" t="s">
        <v>1312</v>
      </c>
      <c r="D312" s="113">
        <f>SUM(D313)</f>
        <v>0</v>
      </c>
      <c r="E312" s="115" t="e">
        <f>D312/D$503*100</f>
        <v>#DIV/0!</v>
      </c>
      <c r="F312" s="114">
        <f>SUM(F313)</f>
        <v>0</v>
      </c>
      <c r="G312" s="115" t="e">
        <f>F312/F$503*100</f>
        <v>#DIV/0!</v>
      </c>
      <c r="H312" s="114">
        <f>SUM(H313)</f>
        <v>0</v>
      </c>
      <c r="I312" s="115" t="e">
        <f>H312/H$503*100</f>
        <v>#DIV/0!</v>
      </c>
      <c r="J312" s="32">
        <f>SUM(J313)</f>
        <v>0</v>
      </c>
      <c r="K312" s="99" t="e">
        <f>J312/J$503*100</f>
        <v>#DIV/0!</v>
      </c>
      <c r="L312" s="113">
        <f>SUM(L313)</f>
        <v>0</v>
      </c>
      <c r="M312" s="99" t="e">
        <f>L312/L$503*100</f>
        <v>#DIV/0!</v>
      </c>
      <c r="N312" s="114">
        <f>SUM(N313)</f>
        <v>0</v>
      </c>
      <c r="O312" s="115" t="e">
        <f>N312/N$503*100</f>
        <v>#DIV/0!</v>
      </c>
      <c r="P312" s="114">
        <f>SUM(P313)</f>
        <v>0</v>
      </c>
      <c r="Q312" s="115" t="e">
        <f>P312/P$503*100</f>
        <v>#DIV/0!</v>
      </c>
      <c r="R312" s="32">
        <f>SUM(R313)</f>
        <v>0</v>
      </c>
      <c r="S312" s="99" t="e">
        <f>R312/R$503*100</f>
        <v>#DIV/0!</v>
      </c>
      <c r="T312" s="113">
        <f>SUM(T313)</f>
        <v>0</v>
      </c>
      <c r="U312" s="99" t="e">
        <f>T312/T$503*100</f>
        <v>#DIV/0!</v>
      </c>
      <c r="V312" s="114">
        <f>SUM(V313)</f>
        <v>0</v>
      </c>
      <c r="W312" s="115" t="e">
        <f>V312/V$503*100</f>
        <v>#DIV/0!</v>
      </c>
      <c r="X312" s="114">
        <f>SUM(X313)</f>
        <v>0</v>
      </c>
      <c r="Y312" s="115" t="e">
        <f>X312/X$503*100</f>
        <v>#DIV/0!</v>
      </c>
      <c r="Z312" s="32">
        <f>SUM(Z313)</f>
        <v>0</v>
      </c>
      <c r="AA312" s="116" t="e">
        <f>Z312/Z$503*100</f>
        <v>#DIV/0!</v>
      </c>
    </row>
    <row r="313" spans="1:27" s="117" customFormat="1" ht="12.75">
      <c r="A313" s="49"/>
      <c r="B313" s="543" t="s">
        <v>1259</v>
      </c>
      <c r="C313" s="619" t="s">
        <v>1313</v>
      </c>
      <c r="D313" s="576"/>
      <c r="E313" s="502"/>
      <c r="F313" s="577"/>
      <c r="G313" s="502"/>
      <c r="H313" s="577"/>
      <c r="I313" s="502"/>
      <c r="J313" s="578"/>
      <c r="K313" s="503"/>
      <c r="L313" s="576"/>
      <c r="M313" s="503"/>
      <c r="N313" s="577"/>
      <c r="O313" s="502"/>
      <c r="P313" s="577"/>
      <c r="Q313" s="502"/>
      <c r="R313" s="578"/>
      <c r="S313" s="503"/>
      <c r="T313" s="576"/>
      <c r="U313" s="503"/>
      <c r="V313" s="577"/>
      <c r="W313" s="502"/>
      <c r="X313" s="577"/>
      <c r="Y313" s="502"/>
      <c r="Z313" s="578"/>
      <c r="AA313" s="504"/>
    </row>
    <row r="314" spans="1:27" s="117" customFormat="1" ht="13.5">
      <c r="A314" s="49" t="s">
        <v>93</v>
      </c>
      <c r="B314" s="58"/>
      <c r="C314" s="619" t="s">
        <v>751</v>
      </c>
      <c r="D314" s="113">
        <f>SUM(D315)</f>
        <v>0</v>
      </c>
      <c r="E314" s="115" t="e">
        <f>D314/D$503*100</f>
        <v>#DIV/0!</v>
      </c>
      <c r="F314" s="114">
        <f>SUM(F315)</f>
        <v>0</v>
      </c>
      <c r="G314" s="115" t="e">
        <f>F314/F$503*100</f>
        <v>#DIV/0!</v>
      </c>
      <c r="H314" s="114">
        <f>SUM(H315)</f>
        <v>0</v>
      </c>
      <c r="I314" s="115" t="e">
        <f>H314/H$503*100</f>
        <v>#DIV/0!</v>
      </c>
      <c r="J314" s="32">
        <f>SUM(J315)</f>
        <v>0</v>
      </c>
      <c r="K314" s="99" t="e">
        <f>J314/J$503*100</f>
        <v>#DIV/0!</v>
      </c>
      <c r="L314" s="113">
        <f>SUM(L315)</f>
        <v>0</v>
      </c>
      <c r="M314" s="99" t="e">
        <f>L314/L$503*100</f>
        <v>#DIV/0!</v>
      </c>
      <c r="N314" s="114">
        <f>SUM(N315)</f>
        <v>0</v>
      </c>
      <c r="O314" s="115" t="e">
        <f>N314/N$503*100</f>
        <v>#DIV/0!</v>
      </c>
      <c r="P314" s="114">
        <f>SUM(P315)</f>
        <v>0</v>
      </c>
      <c r="Q314" s="115" t="e">
        <f>P314/P$503*100</f>
        <v>#DIV/0!</v>
      </c>
      <c r="R314" s="32">
        <f>SUM(R315)</f>
        <v>0</v>
      </c>
      <c r="S314" s="99" t="e">
        <f>R314/R$503*100</f>
        <v>#DIV/0!</v>
      </c>
      <c r="T314" s="113">
        <f>SUM(T315)</f>
        <v>0</v>
      </c>
      <c r="U314" s="99" t="e">
        <f>T314/T$503*100</f>
        <v>#DIV/0!</v>
      </c>
      <c r="V314" s="114">
        <f>SUM(V315)</f>
        <v>0</v>
      </c>
      <c r="W314" s="115" t="e">
        <f>V314/V$503*100</f>
        <v>#DIV/0!</v>
      </c>
      <c r="X314" s="114">
        <f>SUM(X315)</f>
        <v>0</v>
      </c>
      <c r="Y314" s="115" t="e">
        <f>X314/X$503*100</f>
        <v>#DIV/0!</v>
      </c>
      <c r="Z314" s="32">
        <f>SUM(Z315)</f>
        <v>0</v>
      </c>
      <c r="AA314" s="116" t="e">
        <f>Z314/Z$503*100</f>
        <v>#DIV/0!</v>
      </c>
    </row>
    <row r="315" spans="1:27" s="573" customFormat="1" ht="11.25">
      <c r="A315" s="81"/>
      <c r="B315" s="572" t="s">
        <v>357</v>
      </c>
      <c r="C315" s="620" t="s">
        <v>752</v>
      </c>
      <c r="D315" s="85"/>
      <c r="E315" s="159"/>
      <c r="F315" s="86"/>
      <c r="G315" s="159"/>
      <c r="H315" s="86"/>
      <c r="I315" s="159"/>
      <c r="J315" s="87"/>
      <c r="K315" s="144"/>
      <c r="L315" s="85"/>
      <c r="M315" s="144"/>
      <c r="N315" s="86"/>
      <c r="O315" s="159"/>
      <c r="P315" s="86"/>
      <c r="Q315" s="159"/>
      <c r="R315" s="87"/>
      <c r="S315" s="144"/>
      <c r="T315" s="85"/>
      <c r="U315" s="144"/>
      <c r="V315" s="86"/>
      <c r="W315" s="159"/>
      <c r="X315" s="86"/>
      <c r="Y315" s="159"/>
      <c r="Z315" s="87"/>
      <c r="AA315" s="160"/>
    </row>
    <row r="316" spans="1:27" ht="12.75">
      <c r="A316" s="47" t="s">
        <v>94</v>
      </c>
      <c r="B316" s="60"/>
      <c r="C316" s="623" t="s">
        <v>1314</v>
      </c>
      <c r="D316" s="26">
        <f>D317+D325+D327+D328+D330+D336+D342+D347+D356</f>
        <v>0</v>
      </c>
      <c r="E316" s="29" t="e">
        <f>(D316/D$503)*100</f>
        <v>#DIV/0!</v>
      </c>
      <c r="F316" s="28">
        <f>F317+F325+F327+F328+F330+F336+F342+F347+F356</f>
        <v>0</v>
      </c>
      <c r="G316" s="29" t="e">
        <f>(F316/F$503)*100</f>
        <v>#DIV/0!</v>
      </c>
      <c r="H316" s="28">
        <f>H317+H325+H327+H328+H330+H336+H342+H347+H356</f>
        <v>0</v>
      </c>
      <c r="I316" s="29" t="e">
        <f>(H316/H$503)*100</f>
        <v>#DIV/0!</v>
      </c>
      <c r="J316" s="30">
        <f>J317+J325+J327+J328+J330+J336+J342+J347+J356</f>
        <v>0</v>
      </c>
      <c r="K316" s="27" t="e">
        <f>(J316/J$503)*100</f>
        <v>#DIV/0!</v>
      </c>
      <c r="L316" s="26">
        <f>L317+L325+L327+L328+L330+L336+L342+L347+L356</f>
        <v>0</v>
      </c>
      <c r="M316" s="27" t="e">
        <f>(L316/L$503)*100</f>
        <v>#DIV/0!</v>
      </c>
      <c r="N316" s="28">
        <f>N317+N325+N327+N328+N330+N336+N342+N347+N356</f>
        <v>0</v>
      </c>
      <c r="O316" s="29" t="e">
        <f>(N316/N$503)*100</f>
        <v>#DIV/0!</v>
      </c>
      <c r="P316" s="28">
        <f>P317+P325+P327+P328+P330+P336+P342+P347+P356</f>
        <v>0</v>
      </c>
      <c r="Q316" s="29" t="e">
        <f>(P316/P$503)*100</f>
        <v>#DIV/0!</v>
      </c>
      <c r="R316" s="30">
        <f>R317+R325+R327+R328+R330+R336+R342+R347+R356</f>
        <v>0</v>
      </c>
      <c r="S316" s="27" t="e">
        <f>(R316/R$503)*100</f>
        <v>#DIV/0!</v>
      </c>
      <c r="T316" s="26">
        <f>T317+T325+T327+T328+T330+T336+T342+T347+T356</f>
        <v>0</v>
      </c>
      <c r="U316" s="27" t="e">
        <f>(T316/T$503)*100</f>
        <v>#DIV/0!</v>
      </c>
      <c r="V316" s="28">
        <f>V317+V325+V327+V328+V330+V336+V342+V347+V356</f>
        <v>0</v>
      </c>
      <c r="W316" s="29" t="e">
        <f>(V316/V$503)*100</f>
        <v>#DIV/0!</v>
      </c>
      <c r="X316" s="28">
        <f>X317+X325+X327+X328+X330+X336+X342+X347+X356</f>
        <v>0</v>
      </c>
      <c r="Y316" s="29" t="e">
        <f>(X316/X$503)*100</f>
        <v>#DIV/0!</v>
      </c>
      <c r="Z316" s="30">
        <f>Z317+Z325+Z327+Z328+Z330+Z336+Z342+Z347+Z356</f>
        <v>0</v>
      </c>
      <c r="AA316" s="31" t="e">
        <f>(Z316/Z$503)*100</f>
        <v>#DIV/0!</v>
      </c>
    </row>
    <row r="317" spans="1:27" s="6" customFormat="1" ht="13.5">
      <c r="A317" s="53" t="s">
        <v>95</v>
      </c>
      <c r="B317" s="106"/>
      <c r="C317" s="617" t="s">
        <v>753</v>
      </c>
      <c r="D317" s="68">
        <f>SUM(D318:D324)</f>
        <v>0</v>
      </c>
      <c r="E317" s="71" t="e">
        <f>D317/D$503*100</f>
        <v>#DIV/0!</v>
      </c>
      <c r="F317" s="70">
        <f>SUM(F318:F324)</f>
        <v>0</v>
      </c>
      <c r="G317" s="71" t="e">
        <f>F317/F$503*100</f>
        <v>#DIV/0!</v>
      </c>
      <c r="H317" s="70">
        <f>SUM(H318:H324)</f>
        <v>0</v>
      </c>
      <c r="I317" s="71" t="e">
        <f>H317/H$503*100</f>
        <v>#DIV/0!</v>
      </c>
      <c r="J317" s="72">
        <f>SUM(J318:J324)</f>
        <v>0</v>
      </c>
      <c r="K317" s="69" t="e">
        <f>J317/J$503*100</f>
        <v>#DIV/0!</v>
      </c>
      <c r="L317" s="68">
        <f>SUM(L318:L324)</f>
        <v>0</v>
      </c>
      <c r="M317" s="69" t="e">
        <f>L317/L$503*100</f>
        <v>#DIV/0!</v>
      </c>
      <c r="N317" s="70">
        <f>SUM(N318:N324)</f>
        <v>0</v>
      </c>
      <c r="O317" s="71" t="e">
        <f>N317/N$503*100</f>
        <v>#DIV/0!</v>
      </c>
      <c r="P317" s="70">
        <f>SUM(P318:P324)</f>
        <v>0</v>
      </c>
      <c r="Q317" s="71" t="e">
        <f>P317/P$503*100</f>
        <v>#DIV/0!</v>
      </c>
      <c r="R317" s="72">
        <f>SUM(R318:R324)</f>
        <v>0</v>
      </c>
      <c r="S317" s="69" t="e">
        <f>R317/R$503*100</f>
        <v>#DIV/0!</v>
      </c>
      <c r="T317" s="68">
        <f>SUM(T318:T324)</f>
        <v>0</v>
      </c>
      <c r="U317" s="69" t="e">
        <f>T317/T$503*100</f>
        <v>#DIV/0!</v>
      </c>
      <c r="V317" s="70">
        <f>SUM(V318:V324)</f>
        <v>0</v>
      </c>
      <c r="W317" s="71" t="e">
        <f>V317/V$503*100</f>
        <v>#DIV/0!</v>
      </c>
      <c r="X317" s="70">
        <f>SUM(X318:X324)</f>
        <v>0</v>
      </c>
      <c r="Y317" s="71" t="e">
        <f>X317/X$503*100</f>
        <v>#DIV/0!</v>
      </c>
      <c r="Z317" s="72">
        <f>SUM(Z318:Z324)</f>
        <v>0</v>
      </c>
      <c r="AA317" s="101" t="e">
        <f>Z317/Z$503*100</f>
        <v>#DIV/0!</v>
      </c>
    </row>
    <row r="318" spans="1:27" s="573" customFormat="1" ht="11.25">
      <c r="A318" s="81"/>
      <c r="B318" s="572" t="s">
        <v>358</v>
      </c>
      <c r="C318" s="619" t="s">
        <v>754</v>
      </c>
      <c r="D318" s="85"/>
      <c r="E318" s="159"/>
      <c r="F318" s="86"/>
      <c r="G318" s="159"/>
      <c r="H318" s="86"/>
      <c r="I318" s="159"/>
      <c r="J318" s="87"/>
      <c r="K318" s="144"/>
      <c r="L318" s="85"/>
      <c r="M318" s="144"/>
      <c r="N318" s="86"/>
      <c r="O318" s="159"/>
      <c r="P318" s="86"/>
      <c r="Q318" s="159"/>
      <c r="R318" s="87"/>
      <c r="S318" s="144"/>
      <c r="T318" s="85"/>
      <c r="U318" s="144"/>
      <c r="V318" s="86"/>
      <c r="W318" s="159"/>
      <c r="X318" s="86"/>
      <c r="Y318" s="159"/>
      <c r="Z318" s="87"/>
      <c r="AA318" s="160"/>
    </row>
    <row r="319" spans="1:27" s="573" customFormat="1" ht="11.25">
      <c r="A319" s="81"/>
      <c r="B319" s="572" t="s">
        <v>359</v>
      </c>
      <c r="C319" s="619" t="s">
        <v>755</v>
      </c>
      <c r="D319" s="85"/>
      <c r="E319" s="159"/>
      <c r="F319" s="86"/>
      <c r="G319" s="159"/>
      <c r="H319" s="86"/>
      <c r="I319" s="159"/>
      <c r="J319" s="87"/>
      <c r="K319" s="144"/>
      <c r="L319" s="85"/>
      <c r="M319" s="144"/>
      <c r="N319" s="86"/>
      <c r="O319" s="159"/>
      <c r="P319" s="86"/>
      <c r="Q319" s="159"/>
      <c r="R319" s="87"/>
      <c r="S319" s="144"/>
      <c r="T319" s="85"/>
      <c r="U319" s="144"/>
      <c r="V319" s="86"/>
      <c r="W319" s="159"/>
      <c r="X319" s="86"/>
      <c r="Y319" s="159"/>
      <c r="Z319" s="87"/>
      <c r="AA319" s="160"/>
    </row>
    <row r="320" spans="1:27" s="573" customFormat="1" ht="11.25">
      <c r="A320" s="81"/>
      <c r="B320" s="572" t="s">
        <v>360</v>
      </c>
      <c r="C320" s="619" t="s">
        <v>756</v>
      </c>
      <c r="D320" s="85"/>
      <c r="E320" s="159"/>
      <c r="F320" s="86"/>
      <c r="G320" s="159"/>
      <c r="H320" s="86"/>
      <c r="I320" s="159"/>
      <c r="J320" s="87"/>
      <c r="K320" s="144"/>
      <c r="L320" s="85"/>
      <c r="M320" s="144"/>
      <c r="N320" s="86"/>
      <c r="O320" s="159"/>
      <c r="P320" s="86"/>
      <c r="Q320" s="159"/>
      <c r="R320" s="87"/>
      <c r="S320" s="144"/>
      <c r="T320" s="85"/>
      <c r="U320" s="144"/>
      <c r="V320" s="86"/>
      <c r="W320" s="159"/>
      <c r="X320" s="86"/>
      <c r="Y320" s="159"/>
      <c r="Z320" s="87"/>
      <c r="AA320" s="160"/>
    </row>
    <row r="321" spans="1:27" s="573" customFormat="1" ht="11.25">
      <c r="A321" s="81"/>
      <c r="B321" s="572" t="s">
        <v>361</v>
      </c>
      <c r="C321" s="619" t="s">
        <v>757</v>
      </c>
      <c r="D321" s="85"/>
      <c r="E321" s="159"/>
      <c r="F321" s="86"/>
      <c r="G321" s="159"/>
      <c r="H321" s="86"/>
      <c r="I321" s="159"/>
      <c r="J321" s="87"/>
      <c r="K321" s="144"/>
      <c r="L321" s="85"/>
      <c r="M321" s="144"/>
      <c r="N321" s="86"/>
      <c r="O321" s="159"/>
      <c r="P321" s="86"/>
      <c r="Q321" s="159"/>
      <c r="R321" s="87"/>
      <c r="S321" s="144"/>
      <c r="T321" s="85"/>
      <c r="U321" s="144"/>
      <c r="V321" s="86"/>
      <c r="W321" s="159"/>
      <c r="X321" s="86"/>
      <c r="Y321" s="159"/>
      <c r="Z321" s="87"/>
      <c r="AA321" s="160"/>
    </row>
    <row r="322" spans="1:27" s="573" customFormat="1" ht="11.25">
      <c r="A322" s="81"/>
      <c r="B322" s="572" t="s">
        <v>362</v>
      </c>
      <c r="C322" s="619" t="s">
        <v>758</v>
      </c>
      <c r="D322" s="85"/>
      <c r="E322" s="159"/>
      <c r="F322" s="86"/>
      <c r="G322" s="159"/>
      <c r="H322" s="86"/>
      <c r="I322" s="159"/>
      <c r="J322" s="87"/>
      <c r="K322" s="144"/>
      <c r="L322" s="85"/>
      <c r="M322" s="144"/>
      <c r="N322" s="86"/>
      <c r="O322" s="159"/>
      <c r="P322" s="86"/>
      <c r="Q322" s="159"/>
      <c r="R322" s="87"/>
      <c r="S322" s="144"/>
      <c r="T322" s="85"/>
      <c r="U322" s="144"/>
      <c r="V322" s="86"/>
      <c r="W322" s="159"/>
      <c r="X322" s="86"/>
      <c r="Y322" s="159"/>
      <c r="Z322" s="87"/>
      <c r="AA322" s="160"/>
    </row>
    <row r="323" spans="1:27" s="573" customFormat="1" ht="11.25">
      <c r="A323" s="81"/>
      <c r="B323" s="572" t="s">
        <v>363</v>
      </c>
      <c r="C323" s="619" t="s">
        <v>759</v>
      </c>
      <c r="D323" s="85"/>
      <c r="E323" s="159"/>
      <c r="F323" s="86"/>
      <c r="G323" s="159"/>
      <c r="H323" s="86"/>
      <c r="I323" s="159"/>
      <c r="J323" s="87"/>
      <c r="K323" s="144"/>
      <c r="L323" s="85"/>
      <c r="M323" s="144"/>
      <c r="N323" s="86"/>
      <c r="O323" s="159"/>
      <c r="P323" s="86"/>
      <c r="Q323" s="159"/>
      <c r="R323" s="87"/>
      <c r="S323" s="144"/>
      <c r="T323" s="85"/>
      <c r="U323" s="144"/>
      <c r="V323" s="86"/>
      <c r="W323" s="159"/>
      <c r="X323" s="86"/>
      <c r="Y323" s="159"/>
      <c r="Z323" s="87"/>
      <c r="AA323" s="160"/>
    </row>
    <row r="324" spans="1:27" s="573" customFormat="1" ht="11.25">
      <c r="A324" s="81"/>
      <c r="B324" s="572" t="s">
        <v>486</v>
      </c>
      <c r="C324" s="619" t="s">
        <v>753</v>
      </c>
      <c r="D324" s="85"/>
      <c r="E324" s="159"/>
      <c r="F324" s="86"/>
      <c r="G324" s="159"/>
      <c r="H324" s="86"/>
      <c r="I324" s="159"/>
      <c r="J324" s="87"/>
      <c r="K324" s="144"/>
      <c r="L324" s="85"/>
      <c r="M324" s="144"/>
      <c r="N324" s="86"/>
      <c r="O324" s="159"/>
      <c r="P324" s="86"/>
      <c r="Q324" s="159"/>
      <c r="R324" s="87"/>
      <c r="S324" s="144"/>
      <c r="T324" s="85"/>
      <c r="U324" s="144"/>
      <c r="V324" s="86"/>
      <c r="W324" s="159"/>
      <c r="X324" s="86"/>
      <c r="Y324" s="159"/>
      <c r="Z324" s="87"/>
      <c r="AA324" s="160"/>
    </row>
    <row r="325" spans="1:27" s="117" customFormat="1" ht="13.5">
      <c r="A325" s="49" t="s">
        <v>96</v>
      </c>
      <c r="B325" s="58"/>
      <c r="C325" s="619" t="s">
        <v>760</v>
      </c>
      <c r="D325" s="113">
        <f>SUM(D326)</f>
        <v>0</v>
      </c>
      <c r="E325" s="115" t="e">
        <f>D325/D$503*100</f>
        <v>#DIV/0!</v>
      </c>
      <c r="F325" s="114">
        <f>SUM(F326)</f>
        <v>0</v>
      </c>
      <c r="G325" s="115" t="e">
        <f>F325/F$503*100</f>
        <v>#DIV/0!</v>
      </c>
      <c r="H325" s="114">
        <f>SUM(H326)</f>
        <v>0</v>
      </c>
      <c r="I325" s="115" t="e">
        <f>H325/H$503*100</f>
        <v>#DIV/0!</v>
      </c>
      <c r="J325" s="32">
        <f>SUM(J326)</f>
        <v>0</v>
      </c>
      <c r="K325" s="99" t="e">
        <f>J325/J$503*100</f>
        <v>#DIV/0!</v>
      </c>
      <c r="L325" s="113">
        <f>SUM(L326)</f>
        <v>0</v>
      </c>
      <c r="M325" s="99" t="e">
        <f>L325/L$503*100</f>
        <v>#DIV/0!</v>
      </c>
      <c r="N325" s="114">
        <f>SUM(N326)</f>
        <v>0</v>
      </c>
      <c r="O325" s="115" t="e">
        <f>N325/N$503*100</f>
        <v>#DIV/0!</v>
      </c>
      <c r="P325" s="114">
        <f>SUM(P326)</f>
        <v>0</v>
      </c>
      <c r="Q325" s="115" t="e">
        <f>P325/P$503*100</f>
        <v>#DIV/0!</v>
      </c>
      <c r="R325" s="32">
        <f>SUM(R326)</f>
        <v>0</v>
      </c>
      <c r="S325" s="99" t="e">
        <f>R325/R$503*100</f>
        <v>#DIV/0!</v>
      </c>
      <c r="T325" s="113">
        <f>SUM(T326)</f>
        <v>0</v>
      </c>
      <c r="U325" s="99" t="e">
        <f>T325/T$503*100</f>
        <v>#DIV/0!</v>
      </c>
      <c r="V325" s="114">
        <f>SUM(V326)</f>
        <v>0</v>
      </c>
      <c r="W325" s="115" t="e">
        <f>V325/V$503*100</f>
        <v>#DIV/0!</v>
      </c>
      <c r="X325" s="114">
        <f>SUM(X326)</f>
        <v>0</v>
      </c>
      <c r="Y325" s="115" t="e">
        <f>X325/X$503*100</f>
        <v>#DIV/0!</v>
      </c>
      <c r="Z325" s="32">
        <f>SUM(Z326)</f>
        <v>0</v>
      </c>
      <c r="AA325" s="116" t="e">
        <f>Z325/Z$503*100</f>
        <v>#DIV/0!</v>
      </c>
    </row>
    <row r="326" spans="1:27" s="573" customFormat="1" ht="11.25">
      <c r="A326" s="81"/>
      <c r="B326" s="572" t="s">
        <v>364</v>
      </c>
      <c r="C326" s="619" t="s">
        <v>761</v>
      </c>
      <c r="D326" s="85"/>
      <c r="E326" s="159"/>
      <c r="F326" s="86"/>
      <c r="G326" s="159"/>
      <c r="H326" s="86"/>
      <c r="I326" s="159"/>
      <c r="J326" s="87"/>
      <c r="K326" s="144"/>
      <c r="L326" s="85"/>
      <c r="M326" s="144"/>
      <c r="N326" s="86"/>
      <c r="O326" s="159"/>
      <c r="P326" s="86"/>
      <c r="Q326" s="159"/>
      <c r="R326" s="87"/>
      <c r="S326" s="144"/>
      <c r="T326" s="85"/>
      <c r="U326" s="144"/>
      <c r="V326" s="86"/>
      <c r="W326" s="159"/>
      <c r="X326" s="86"/>
      <c r="Y326" s="159"/>
      <c r="Z326" s="87"/>
      <c r="AA326" s="160"/>
    </row>
    <row r="327" spans="1:27" s="117" customFormat="1" ht="13.5">
      <c r="A327" s="49" t="s">
        <v>97</v>
      </c>
      <c r="B327" s="58"/>
      <c r="C327" s="619" t="s">
        <v>762</v>
      </c>
      <c r="D327" s="113"/>
      <c r="E327" s="115" t="e">
        <f>D327/D$503*100</f>
        <v>#DIV/0!</v>
      </c>
      <c r="F327" s="114"/>
      <c r="G327" s="115" t="e">
        <f>F327/F$503*100</f>
        <v>#DIV/0!</v>
      </c>
      <c r="H327" s="114"/>
      <c r="I327" s="115" t="e">
        <f>H327/H$503*100</f>
        <v>#DIV/0!</v>
      </c>
      <c r="J327" s="32"/>
      <c r="K327" s="99" t="e">
        <f>J327/J$503*100</f>
        <v>#DIV/0!</v>
      </c>
      <c r="L327" s="113"/>
      <c r="M327" s="99" t="e">
        <f>L327/L$503*100</f>
        <v>#DIV/0!</v>
      </c>
      <c r="N327" s="114"/>
      <c r="O327" s="115" t="e">
        <f>N327/N$503*100</f>
        <v>#DIV/0!</v>
      </c>
      <c r="P327" s="114"/>
      <c r="Q327" s="115" t="e">
        <f>P327/P$503*100</f>
        <v>#DIV/0!</v>
      </c>
      <c r="R327" s="32"/>
      <c r="S327" s="99" t="e">
        <f>R327/R$503*100</f>
        <v>#DIV/0!</v>
      </c>
      <c r="T327" s="113"/>
      <c r="U327" s="99" t="e">
        <f>T327/T$503*100</f>
        <v>#DIV/0!</v>
      </c>
      <c r="V327" s="114"/>
      <c r="W327" s="115" t="e">
        <f>V327/V$503*100</f>
        <v>#DIV/0!</v>
      </c>
      <c r="X327" s="114"/>
      <c r="Y327" s="115" t="e">
        <f>X327/X$503*100</f>
        <v>#DIV/0!</v>
      </c>
      <c r="Z327" s="32"/>
      <c r="AA327" s="116" t="e">
        <f>Z327/Z$503*100</f>
        <v>#DIV/0!</v>
      </c>
    </row>
    <row r="328" spans="1:27" s="117" customFormat="1" ht="13.5">
      <c r="A328" s="49" t="s">
        <v>98</v>
      </c>
      <c r="B328" s="58"/>
      <c r="C328" s="619" t="s">
        <v>763</v>
      </c>
      <c r="D328" s="113">
        <f>SUM(D329)</f>
        <v>0</v>
      </c>
      <c r="E328" s="115" t="e">
        <f>D328/D$503*100</f>
        <v>#DIV/0!</v>
      </c>
      <c r="F328" s="114">
        <f>SUM(F329)</f>
        <v>0</v>
      </c>
      <c r="G328" s="115" t="e">
        <f>F328/F$503*100</f>
        <v>#DIV/0!</v>
      </c>
      <c r="H328" s="114">
        <f>SUM(H329)</f>
        <v>0</v>
      </c>
      <c r="I328" s="115" t="e">
        <f>H328/H$503*100</f>
        <v>#DIV/0!</v>
      </c>
      <c r="J328" s="32">
        <f>SUM(J329)</f>
        <v>0</v>
      </c>
      <c r="K328" s="99" t="e">
        <f>J328/J$503*100</f>
        <v>#DIV/0!</v>
      </c>
      <c r="L328" s="113">
        <f>SUM(L329)</f>
        <v>0</v>
      </c>
      <c r="M328" s="99" t="e">
        <f>L328/L$503*100</f>
        <v>#DIV/0!</v>
      </c>
      <c r="N328" s="114">
        <f>SUM(N329)</f>
        <v>0</v>
      </c>
      <c r="O328" s="115" t="e">
        <f>N328/N$503*100</f>
        <v>#DIV/0!</v>
      </c>
      <c r="P328" s="114">
        <f>SUM(P329)</f>
        <v>0</v>
      </c>
      <c r="Q328" s="115" t="e">
        <f>P328/P$503*100</f>
        <v>#DIV/0!</v>
      </c>
      <c r="R328" s="32">
        <f>SUM(R329)</f>
        <v>0</v>
      </c>
      <c r="S328" s="99" t="e">
        <f>R328/R$503*100</f>
        <v>#DIV/0!</v>
      </c>
      <c r="T328" s="113">
        <f>SUM(T329)</f>
        <v>0</v>
      </c>
      <c r="U328" s="99" t="e">
        <f>T328/T$503*100</f>
        <v>#DIV/0!</v>
      </c>
      <c r="V328" s="114">
        <f>SUM(V329)</f>
        <v>0</v>
      </c>
      <c r="W328" s="115" t="e">
        <f>V328/V$503*100</f>
        <v>#DIV/0!</v>
      </c>
      <c r="X328" s="114">
        <f>SUM(X329)</f>
        <v>0</v>
      </c>
      <c r="Y328" s="115" t="e">
        <f>X328/X$503*100</f>
        <v>#DIV/0!</v>
      </c>
      <c r="Z328" s="32">
        <f>SUM(Z329)</f>
        <v>0</v>
      </c>
      <c r="AA328" s="116" t="e">
        <f>Z328/Z$503*100</f>
        <v>#DIV/0!</v>
      </c>
    </row>
    <row r="329" spans="1:27" s="573" customFormat="1" ht="11.25">
      <c r="A329" s="81"/>
      <c r="B329" s="572" t="s">
        <v>365</v>
      </c>
      <c r="C329" s="619" t="s">
        <v>764</v>
      </c>
      <c r="D329" s="85"/>
      <c r="E329" s="159"/>
      <c r="F329" s="86"/>
      <c r="G329" s="159"/>
      <c r="H329" s="86"/>
      <c r="I329" s="159"/>
      <c r="J329" s="87"/>
      <c r="K329" s="144"/>
      <c r="L329" s="85"/>
      <c r="M329" s="144"/>
      <c r="N329" s="86"/>
      <c r="O329" s="159"/>
      <c r="P329" s="86"/>
      <c r="Q329" s="159"/>
      <c r="R329" s="87"/>
      <c r="S329" s="144"/>
      <c r="T329" s="85"/>
      <c r="U329" s="144"/>
      <c r="V329" s="86"/>
      <c r="W329" s="159"/>
      <c r="X329" s="86"/>
      <c r="Y329" s="159"/>
      <c r="Z329" s="87"/>
      <c r="AA329" s="160"/>
    </row>
    <row r="330" spans="1:27" s="117" customFormat="1" ht="13.5">
      <c r="A330" s="49" t="s">
        <v>99</v>
      </c>
      <c r="B330" s="58"/>
      <c r="C330" s="619" t="s">
        <v>765</v>
      </c>
      <c r="D330" s="113">
        <f>SUM(D331:D335)</f>
        <v>0</v>
      </c>
      <c r="E330" s="115" t="e">
        <f>D330/D$503*100</f>
        <v>#DIV/0!</v>
      </c>
      <c r="F330" s="114">
        <f>SUM(F331:F335)</f>
        <v>0</v>
      </c>
      <c r="G330" s="115" t="e">
        <f>F330/F$503*100</f>
        <v>#DIV/0!</v>
      </c>
      <c r="H330" s="114">
        <f>SUM(H331:H335)</f>
        <v>0</v>
      </c>
      <c r="I330" s="115" t="e">
        <f>H330/H$503*100</f>
        <v>#DIV/0!</v>
      </c>
      <c r="J330" s="32">
        <f>SUM(J331:J335)</f>
        <v>0</v>
      </c>
      <c r="K330" s="99" t="e">
        <f>J330/J$503*100</f>
        <v>#DIV/0!</v>
      </c>
      <c r="L330" s="113">
        <f>SUM(L331:L335)</f>
        <v>0</v>
      </c>
      <c r="M330" s="99" t="e">
        <f>L330/L$503*100</f>
        <v>#DIV/0!</v>
      </c>
      <c r="N330" s="114">
        <f>SUM(N331:N335)</f>
        <v>0</v>
      </c>
      <c r="O330" s="115" t="e">
        <f>N330/N$503*100</f>
        <v>#DIV/0!</v>
      </c>
      <c r="P330" s="114">
        <f>SUM(P331:P335)</f>
        <v>0</v>
      </c>
      <c r="Q330" s="115" t="e">
        <f>P330/P$503*100</f>
        <v>#DIV/0!</v>
      </c>
      <c r="R330" s="32">
        <f>SUM(R331:R335)</f>
        <v>0</v>
      </c>
      <c r="S330" s="99" t="e">
        <f>R330/R$503*100</f>
        <v>#DIV/0!</v>
      </c>
      <c r="T330" s="113">
        <f>SUM(T331:T335)</f>
        <v>0</v>
      </c>
      <c r="U330" s="99" t="e">
        <f>T330/T$503*100</f>
        <v>#DIV/0!</v>
      </c>
      <c r="V330" s="114">
        <f>SUM(V331:V335)</f>
        <v>0</v>
      </c>
      <c r="W330" s="115" t="e">
        <f>V330/V$503*100</f>
        <v>#DIV/0!</v>
      </c>
      <c r="X330" s="114">
        <f>SUM(X331:X335)</f>
        <v>0</v>
      </c>
      <c r="Y330" s="115" t="e">
        <f>X330/X$503*100</f>
        <v>#DIV/0!</v>
      </c>
      <c r="Z330" s="32">
        <f>SUM(Z331:Z335)</f>
        <v>0</v>
      </c>
      <c r="AA330" s="116" t="e">
        <f>Z330/Z$503*100</f>
        <v>#DIV/0!</v>
      </c>
    </row>
    <row r="331" spans="1:27" s="573" customFormat="1" ht="11.25">
      <c r="A331" s="81"/>
      <c r="B331" s="572" t="s">
        <v>366</v>
      </c>
      <c r="C331" s="619" t="s">
        <v>766</v>
      </c>
      <c r="D331" s="85"/>
      <c r="E331" s="159"/>
      <c r="F331" s="86"/>
      <c r="G331" s="159"/>
      <c r="H331" s="86"/>
      <c r="I331" s="159"/>
      <c r="J331" s="87"/>
      <c r="K331" s="144"/>
      <c r="L331" s="85"/>
      <c r="M331" s="144"/>
      <c r="N331" s="86"/>
      <c r="O331" s="159"/>
      <c r="P331" s="86"/>
      <c r="Q331" s="159"/>
      <c r="R331" s="87"/>
      <c r="S331" s="144"/>
      <c r="T331" s="85"/>
      <c r="U331" s="144"/>
      <c r="V331" s="86"/>
      <c r="W331" s="159"/>
      <c r="X331" s="86"/>
      <c r="Y331" s="159"/>
      <c r="Z331" s="87"/>
      <c r="AA331" s="160"/>
    </row>
    <row r="332" spans="1:27" s="573" customFormat="1" ht="11.25">
      <c r="A332" s="81"/>
      <c r="B332" s="572" t="s">
        <v>367</v>
      </c>
      <c r="C332" s="619" t="s">
        <v>767</v>
      </c>
      <c r="D332" s="85"/>
      <c r="E332" s="159"/>
      <c r="F332" s="86"/>
      <c r="G332" s="159"/>
      <c r="H332" s="86"/>
      <c r="I332" s="159"/>
      <c r="J332" s="87"/>
      <c r="K332" s="144"/>
      <c r="L332" s="85"/>
      <c r="M332" s="144"/>
      <c r="N332" s="86"/>
      <c r="O332" s="159"/>
      <c r="P332" s="86"/>
      <c r="Q332" s="159"/>
      <c r="R332" s="87"/>
      <c r="S332" s="144"/>
      <c r="T332" s="85"/>
      <c r="U332" s="144"/>
      <c r="V332" s="86"/>
      <c r="W332" s="159"/>
      <c r="X332" s="86"/>
      <c r="Y332" s="159"/>
      <c r="Z332" s="87"/>
      <c r="AA332" s="160"/>
    </row>
    <row r="333" spans="1:27" s="573" customFormat="1" ht="11.25">
      <c r="A333" s="81"/>
      <c r="B333" s="572" t="s">
        <v>368</v>
      </c>
      <c r="C333" s="619" t="s">
        <v>768</v>
      </c>
      <c r="D333" s="85"/>
      <c r="E333" s="159"/>
      <c r="F333" s="86"/>
      <c r="G333" s="159"/>
      <c r="H333" s="86"/>
      <c r="I333" s="159"/>
      <c r="J333" s="87"/>
      <c r="K333" s="144"/>
      <c r="L333" s="85"/>
      <c r="M333" s="144"/>
      <c r="N333" s="86"/>
      <c r="O333" s="159"/>
      <c r="P333" s="86"/>
      <c r="Q333" s="159"/>
      <c r="R333" s="87"/>
      <c r="S333" s="144"/>
      <c r="T333" s="85"/>
      <c r="U333" s="144"/>
      <c r="V333" s="86"/>
      <c r="W333" s="159"/>
      <c r="X333" s="86"/>
      <c r="Y333" s="159"/>
      <c r="Z333" s="87"/>
      <c r="AA333" s="160"/>
    </row>
    <row r="334" spans="1:27" s="573" customFormat="1" ht="11.25">
      <c r="A334" s="81"/>
      <c r="B334" s="572" t="s">
        <v>369</v>
      </c>
      <c r="C334" s="619" t="s">
        <v>769</v>
      </c>
      <c r="D334" s="85"/>
      <c r="E334" s="159"/>
      <c r="F334" s="86"/>
      <c r="G334" s="159"/>
      <c r="H334" s="86"/>
      <c r="I334" s="159"/>
      <c r="J334" s="87"/>
      <c r="K334" s="144"/>
      <c r="L334" s="85"/>
      <c r="M334" s="144"/>
      <c r="N334" s="86"/>
      <c r="O334" s="159"/>
      <c r="P334" s="86"/>
      <c r="Q334" s="159"/>
      <c r="R334" s="87"/>
      <c r="S334" s="144"/>
      <c r="T334" s="85"/>
      <c r="U334" s="144"/>
      <c r="V334" s="86"/>
      <c r="W334" s="159"/>
      <c r="X334" s="86"/>
      <c r="Y334" s="159"/>
      <c r="Z334" s="87"/>
      <c r="AA334" s="160"/>
    </row>
    <row r="335" spans="1:27" s="573" customFormat="1" ht="11.25">
      <c r="A335" s="81"/>
      <c r="B335" s="572" t="s">
        <v>487</v>
      </c>
      <c r="C335" s="619" t="s">
        <v>765</v>
      </c>
      <c r="D335" s="85"/>
      <c r="E335" s="159"/>
      <c r="F335" s="86"/>
      <c r="G335" s="159"/>
      <c r="H335" s="86"/>
      <c r="I335" s="159"/>
      <c r="J335" s="87"/>
      <c r="K335" s="144"/>
      <c r="L335" s="85"/>
      <c r="M335" s="144"/>
      <c r="N335" s="86"/>
      <c r="O335" s="159"/>
      <c r="P335" s="86"/>
      <c r="Q335" s="159"/>
      <c r="R335" s="87"/>
      <c r="S335" s="144"/>
      <c r="T335" s="85"/>
      <c r="U335" s="144"/>
      <c r="V335" s="86"/>
      <c r="W335" s="159"/>
      <c r="X335" s="86"/>
      <c r="Y335" s="159"/>
      <c r="Z335" s="87"/>
      <c r="AA335" s="160"/>
    </row>
    <row r="336" spans="1:27" s="117" customFormat="1" ht="13.5">
      <c r="A336" s="49" t="s">
        <v>100</v>
      </c>
      <c r="B336" s="58"/>
      <c r="C336" s="619" t="s">
        <v>770</v>
      </c>
      <c r="D336" s="113">
        <f>SUM(D337:D341)</f>
        <v>0</v>
      </c>
      <c r="E336" s="115" t="e">
        <f>D336/D$503*100</f>
        <v>#DIV/0!</v>
      </c>
      <c r="F336" s="114">
        <f>SUM(F337:F341)</f>
        <v>0</v>
      </c>
      <c r="G336" s="115" t="e">
        <f>F336/F$503*100</f>
        <v>#DIV/0!</v>
      </c>
      <c r="H336" s="114">
        <f>SUM(H337:H341)</f>
        <v>0</v>
      </c>
      <c r="I336" s="115" t="e">
        <f>H336/H$503*100</f>
        <v>#DIV/0!</v>
      </c>
      <c r="J336" s="32">
        <f>SUM(J337:J341)</f>
        <v>0</v>
      </c>
      <c r="K336" s="99" t="e">
        <f>J336/J$503*100</f>
        <v>#DIV/0!</v>
      </c>
      <c r="L336" s="113">
        <f>SUM(L337:L341)</f>
        <v>0</v>
      </c>
      <c r="M336" s="99" t="e">
        <f>L336/L$503*100</f>
        <v>#DIV/0!</v>
      </c>
      <c r="N336" s="114">
        <f>SUM(N337:N341)</f>
        <v>0</v>
      </c>
      <c r="O336" s="115" t="e">
        <f>N336/N$503*100</f>
        <v>#DIV/0!</v>
      </c>
      <c r="P336" s="114">
        <f>SUM(P337:P341)</f>
        <v>0</v>
      </c>
      <c r="Q336" s="115" t="e">
        <f>P336/P$503*100</f>
        <v>#DIV/0!</v>
      </c>
      <c r="R336" s="32">
        <f>SUM(R337:R341)</f>
        <v>0</v>
      </c>
      <c r="S336" s="99" t="e">
        <f>R336/R$503*100</f>
        <v>#DIV/0!</v>
      </c>
      <c r="T336" s="113">
        <f>SUM(T337:T341)</f>
        <v>0</v>
      </c>
      <c r="U336" s="99" t="e">
        <f>T336/T$503*100</f>
        <v>#DIV/0!</v>
      </c>
      <c r="V336" s="114">
        <f>SUM(V337:V341)</f>
        <v>0</v>
      </c>
      <c r="W336" s="115" t="e">
        <f>V336/V$503*100</f>
        <v>#DIV/0!</v>
      </c>
      <c r="X336" s="114">
        <f>SUM(X337:X341)</f>
        <v>0</v>
      </c>
      <c r="Y336" s="115" t="e">
        <f>X336/X$503*100</f>
        <v>#DIV/0!</v>
      </c>
      <c r="Z336" s="32">
        <f>SUM(Z337:Z341)</f>
        <v>0</v>
      </c>
      <c r="AA336" s="116" t="e">
        <f>Z336/Z$503*100</f>
        <v>#DIV/0!</v>
      </c>
    </row>
    <row r="337" spans="1:27" s="573" customFormat="1" ht="11.25">
      <c r="A337" s="81"/>
      <c r="B337" s="572" t="s">
        <v>370</v>
      </c>
      <c r="C337" s="619" t="s">
        <v>771</v>
      </c>
      <c r="D337" s="85"/>
      <c r="E337" s="159"/>
      <c r="F337" s="86"/>
      <c r="G337" s="159"/>
      <c r="H337" s="86"/>
      <c r="I337" s="159"/>
      <c r="J337" s="87"/>
      <c r="K337" s="144"/>
      <c r="L337" s="85"/>
      <c r="M337" s="144"/>
      <c r="N337" s="86"/>
      <c r="O337" s="159"/>
      <c r="P337" s="86"/>
      <c r="Q337" s="159"/>
      <c r="R337" s="87"/>
      <c r="S337" s="144"/>
      <c r="T337" s="85"/>
      <c r="U337" s="144"/>
      <c r="V337" s="86"/>
      <c r="W337" s="159"/>
      <c r="X337" s="86"/>
      <c r="Y337" s="159"/>
      <c r="Z337" s="87"/>
      <c r="AA337" s="160"/>
    </row>
    <row r="338" spans="1:27" s="573" customFormat="1" ht="11.25">
      <c r="A338" s="81"/>
      <c r="B338" s="572" t="s">
        <v>371</v>
      </c>
      <c r="C338" s="619" t="s">
        <v>772</v>
      </c>
      <c r="D338" s="85"/>
      <c r="E338" s="159"/>
      <c r="F338" s="86"/>
      <c r="G338" s="159"/>
      <c r="H338" s="86"/>
      <c r="I338" s="159"/>
      <c r="J338" s="87"/>
      <c r="K338" s="144"/>
      <c r="L338" s="85"/>
      <c r="M338" s="144"/>
      <c r="N338" s="86"/>
      <c r="O338" s="159"/>
      <c r="P338" s="86"/>
      <c r="Q338" s="159"/>
      <c r="R338" s="87"/>
      <c r="S338" s="144"/>
      <c r="T338" s="85"/>
      <c r="U338" s="144"/>
      <c r="V338" s="86"/>
      <c r="W338" s="159"/>
      <c r="X338" s="86"/>
      <c r="Y338" s="159"/>
      <c r="Z338" s="87"/>
      <c r="AA338" s="160"/>
    </row>
    <row r="339" spans="1:27" s="573" customFormat="1" ht="11.25">
      <c r="A339" s="81"/>
      <c r="B339" s="572" t="s">
        <v>372</v>
      </c>
      <c r="C339" s="619" t="s">
        <v>773</v>
      </c>
      <c r="D339" s="85"/>
      <c r="E339" s="159"/>
      <c r="F339" s="86"/>
      <c r="G339" s="159"/>
      <c r="H339" s="86"/>
      <c r="I339" s="159"/>
      <c r="J339" s="87"/>
      <c r="K339" s="144"/>
      <c r="L339" s="85"/>
      <c r="M339" s="144"/>
      <c r="N339" s="86"/>
      <c r="O339" s="159"/>
      <c r="P339" s="86"/>
      <c r="Q339" s="159"/>
      <c r="R339" s="87"/>
      <c r="S339" s="144"/>
      <c r="T339" s="85"/>
      <c r="U339" s="144"/>
      <c r="V339" s="86"/>
      <c r="W339" s="159"/>
      <c r="X339" s="86"/>
      <c r="Y339" s="159"/>
      <c r="Z339" s="87"/>
      <c r="AA339" s="160"/>
    </row>
    <row r="340" spans="1:27" s="573" customFormat="1" ht="11.25">
      <c r="A340" s="81"/>
      <c r="B340" s="572" t="s">
        <v>373</v>
      </c>
      <c r="C340" s="619" t="s">
        <v>774</v>
      </c>
      <c r="D340" s="85"/>
      <c r="E340" s="159"/>
      <c r="F340" s="86"/>
      <c r="G340" s="159"/>
      <c r="H340" s="86"/>
      <c r="I340" s="159"/>
      <c r="J340" s="87"/>
      <c r="K340" s="144"/>
      <c r="L340" s="85"/>
      <c r="M340" s="144"/>
      <c r="N340" s="86"/>
      <c r="O340" s="159"/>
      <c r="P340" s="86"/>
      <c r="Q340" s="159"/>
      <c r="R340" s="87"/>
      <c r="S340" s="144"/>
      <c r="T340" s="85"/>
      <c r="U340" s="144"/>
      <c r="V340" s="86"/>
      <c r="W340" s="159"/>
      <c r="X340" s="86"/>
      <c r="Y340" s="159"/>
      <c r="Z340" s="87"/>
      <c r="AA340" s="160"/>
    </row>
    <row r="341" spans="1:27" s="573" customFormat="1" ht="11.25">
      <c r="A341" s="81"/>
      <c r="B341" s="572" t="s">
        <v>488</v>
      </c>
      <c r="C341" s="619" t="s">
        <v>770</v>
      </c>
      <c r="D341" s="85"/>
      <c r="E341" s="159"/>
      <c r="F341" s="86"/>
      <c r="G341" s="159"/>
      <c r="H341" s="86"/>
      <c r="I341" s="159"/>
      <c r="J341" s="87"/>
      <c r="K341" s="144"/>
      <c r="L341" s="85"/>
      <c r="M341" s="144"/>
      <c r="N341" s="86"/>
      <c r="O341" s="159"/>
      <c r="P341" s="86"/>
      <c r="Q341" s="159"/>
      <c r="R341" s="87"/>
      <c r="S341" s="144"/>
      <c r="T341" s="85"/>
      <c r="U341" s="144"/>
      <c r="V341" s="86"/>
      <c r="W341" s="159"/>
      <c r="X341" s="86"/>
      <c r="Y341" s="159"/>
      <c r="Z341" s="87"/>
      <c r="AA341" s="160"/>
    </row>
    <row r="342" spans="1:27" s="117" customFormat="1" ht="13.5">
      <c r="A342" s="49" t="s">
        <v>101</v>
      </c>
      <c r="B342" s="58"/>
      <c r="C342" s="619" t="s">
        <v>775</v>
      </c>
      <c r="D342" s="113">
        <f>SUM(D343:D346)</f>
        <v>0</v>
      </c>
      <c r="E342" s="115" t="e">
        <f>D342/D$503*100</f>
        <v>#DIV/0!</v>
      </c>
      <c r="F342" s="114">
        <f>SUM(F343:F346)</f>
        <v>0</v>
      </c>
      <c r="G342" s="115" t="e">
        <f>F342/F$503*100</f>
        <v>#DIV/0!</v>
      </c>
      <c r="H342" s="114">
        <f>SUM(H343:H346)</f>
        <v>0</v>
      </c>
      <c r="I342" s="115" t="e">
        <f>H342/H$503*100</f>
        <v>#DIV/0!</v>
      </c>
      <c r="J342" s="32">
        <f>SUM(J343:J346)</f>
        <v>0</v>
      </c>
      <c r="K342" s="99" t="e">
        <f>J342/J$503*100</f>
        <v>#DIV/0!</v>
      </c>
      <c r="L342" s="113">
        <f>SUM(L343:L346)</f>
        <v>0</v>
      </c>
      <c r="M342" s="99" t="e">
        <f>L342/L$503*100</f>
        <v>#DIV/0!</v>
      </c>
      <c r="N342" s="114">
        <f>SUM(N343:N346)</f>
        <v>0</v>
      </c>
      <c r="O342" s="115" t="e">
        <f>N342/N$503*100</f>
        <v>#DIV/0!</v>
      </c>
      <c r="P342" s="114">
        <f>SUM(P343:P346)</f>
        <v>0</v>
      </c>
      <c r="Q342" s="115" t="e">
        <f>P342/P$503*100</f>
        <v>#DIV/0!</v>
      </c>
      <c r="R342" s="32">
        <f>SUM(R343:R346)</f>
        <v>0</v>
      </c>
      <c r="S342" s="99" t="e">
        <f>R342/R$503*100</f>
        <v>#DIV/0!</v>
      </c>
      <c r="T342" s="113">
        <f>SUM(T343:T346)</f>
        <v>0</v>
      </c>
      <c r="U342" s="99" t="e">
        <f>T342/T$503*100</f>
        <v>#DIV/0!</v>
      </c>
      <c r="V342" s="114">
        <f>SUM(V343:V346)</f>
        <v>0</v>
      </c>
      <c r="W342" s="115" t="e">
        <f>V342/V$503*100</f>
        <v>#DIV/0!</v>
      </c>
      <c r="X342" s="114">
        <f>SUM(X343:X346)</f>
        <v>0</v>
      </c>
      <c r="Y342" s="115" t="e">
        <f>X342/X$503*100</f>
        <v>#DIV/0!</v>
      </c>
      <c r="Z342" s="32">
        <f>SUM(Z343:Z346)</f>
        <v>0</v>
      </c>
      <c r="AA342" s="116" t="e">
        <f>Z342/Z$503*100</f>
        <v>#DIV/0!</v>
      </c>
    </row>
    <row r="343" spans="1:27" s="573" customFormat="1" ht="11.25">
      <c r="A343" s="81"/>
      <c r="B343" s="572" t="s">
        <v>374</v>
      </c>
      <c r="C343" s="619" t="s">
        <v>776</v>
      </c>
      <c r="D343" s="85"/>
      <c r="E343" s="159"/>
      <c r="F343" s="86"/>
      <c r="G343" s="159"/>
      <c r="H343" s="86"/>
      <c r="I343" s="159"/>
      <c r="J343" s="87"/>
      <c r="K343" s="144"/>
      <c r="L343" s="85"/>
      <c r="M343" s="144"/>
      <c r="N343" s="86"/>
      <c r="O343" s="159"/>
      <c r="P343" s="86"/>
      <c r="Q343" s="159"/>
      <c r="R343" s="87"/>
      <c r="S343" s="144"/>
      <c r="T343" s="85"/>
      <c r="U343" s="144"/>
      <c r="V343" s="86"/>
      <c r="W343" s="159"/>
      <c r="X343" s="86"/>
      <c r="Y343" s="159"/>
      <c r="Z343" s="87"/>
      <c r="AA343" s="160"/>
    </row>
    <row r="344" spans="1:27" s="573" customFormat="1" ht="11.25">
      <c r="A344" s="81"/>
      <c r="B344" s="572" t="s">
        <v>375</v>
      </c>
      <c r="C344" s="619" t="s">
        <v>777</v>
      </c>
      <c r="D344" s="85"/>
      <c r="E344" s="159"/>
      <c r="F344" s="86"/>
      <c r="G344" s="159"/>
      <c r="H344" s="86"/>
      <c r="I344" s="159"/>
      <c r="J344" s="87"/>
      <c r="K344" s="144"/>
      <c r="L344" s="85"/>
      <c r="M344" s="144"/>
      <c r="N344" s="86"/>
      <c r="O344" s="159"/>
      <c r="P344" s="86"/>
      <c r="Q344" s="159"/>
      <c r="R344" s="87"/>
      <c r="S344" s="144"/>
      <c r="T344" s="85"/>
      <c r="U344" s="144"/>
      <c r="V344" s="86"/>
      <c r="W344" s="159"/>
      <c r="X344" s="86"/>
      <c r="Y344" s="159"/>
      <c r="Z344" s="87"/>
      <c r="AA344" s="160"/>
    </row>
    <row r="345" spans="1:27" s="573" customFormat="1" ht="11.25">
      <c r="A345" s="81"/>
      <c r="B345" s="572" t="s">
        <v>1262</v>
      </c>
      <c r="C345" s="619" t="s">
        <v>1315</v>
      </c>
      <c r="D345" s="85"/>
      <c r="E345" s="159"/>
      <c r="F345" s="86"/>
      <c r="G345" s="159"/>
      <c r="H345" s="86"/>
      <c r="I345" s="159"/>
      <c r="J345" s="87"/>
      <c r="K345" s="144"/>
      <c r="L345" s="85"/>
      <c r="M345" s="144"/>
      <c r="N345" s="86"/>
      <c r="O345" s="159"/>
      <c r="P345" s="86"/>
      <c r="Q345" s="159"/>
      <c r="R345" s="87"/>
      <c r="S345" s="144"/>
      <c r="T345" s="85"/>
      <c r="U345" s="144"/>
      <c r="V345" s="86"/>
      <c r="W345" s="159"/>
      <c r="X345" s="86"/>
      <c r="Y345" s="159"/>
      <c r="Z345" s="87"/>
      <c r="AA345" s="160"/>
    </row>
    <row r="346" spans="1:27" s="573" customFormat="1" ht="11.25">
      <c r="A346" s="81"/>
      <c r="B346" s="572" t="s">
        <v>489</v>
      </c>
      <c r="C346" s="619" t="s">
        <v>775</v>
      </c>
      <c r="D346" s="85"/>
      <c r="E346" s="159"/>
      <c r="F346" s="86"/>
      <c r="G346" s="159"/>
      <c r="H346" s="86"/>
      <c r="I346" s="159"/>
      <c r="J346" s="87"/>
      <c r="K346" s="144"/>
      <c r="L346" s="85"/>
      <c r="M346" s="144"/>
      <c r="N346" s="86"/>
      <c r="O346" s="159"/>
      <c r="P346" s="86"/>
      <c r="Q346" s="159"/>
      <c r="R346" s="87"/>
      <c r="S346" s="144"/>
      <c r="T346" s="85"/>
      <c r="U346" s="144"/>
      <c r="V346" s="86"/>
      <c r="W346" s="159"/>
      <c r="X346" s="86"/>
      <c r="Y346" s="159"/>
      <c r="Z346" s="87"/>
      <c r="AA346" s="160"/>
    </row>
    <row r="347" spans="1:27" s="117" customFormat="1" ht="13.5">
      <c r="A347" s="49" t="s">
        <v>102</v>
      </c>
      <c r="B347" s="58"/>
      <c r="C347" s="619" t="s">
        <v>778</v>
      </c>
      <c r="D347" s="113">
        <f>SUM(D348:D355)</f>
        <v>0</v>
      </c>
      <c r="E347" s="115" t="e">
        <f>D347/D$503*100</f>
        <v>#DIV/0!</v>
      </c>
      <c r="F347" s="114">
        <f>SUM(F348:F355)</f>
        <v>0</v>
      </c>
      <c r="G347" s="115" t="e">
        <f>F347/F$503*100</f>
        <v>#DIV/0!</v>
      </c>
      <c r="H347" s="114">
        <f>SUM(H348:H355)</f>
        <v>0</v>
      </c>
      <c r="I347" s="115" t="e">
        <f>H347/H$503*100</f>
        <v>#DIV/0!</v>
      </c>
      <c r="J347" s="32">
        <f>SUM(J348:J355)</f>
        <v>0</v>
      </c>
      <c r="K347" s="99" t="e">
        <f>J347/J$503*100</f>
        <v>#DIV/0!</v>
      </c>
      <c r="L347" s="113">
        <f>SUM(L348:L355)</f>
        <v>0</v>
      </c>
      <c r="M347" s="99" t="e">
        <f>L347/L$503*100</f>
        <v>#DIV/0!</v>
      </c>
      <c r="N347" s="114">
        <f>SUM(N348:N355)</f>
        <v>0</v>
      </c>
      <c r="O347" s="115" t="e">
        <f>N347/N$503*100</f>
        <v>#DIV/0!</v>
      </c>
      <c r="P347" s="114">
        <f>SUM(P348:P355)</f>
        <v>0</v>
      </c>
      <c r="Q347" s="115" t="e">
        <f>P347/P$503*100</f>
        <v>#DIV/0!</v>
      </c>
      <c r="R347" s="32">
        <f>SUM(R348:R355)</f>
        <v>0</v>
      </c>
      <c r="S347" s="99" t="e">
        <f>R347/R$503*100</f>
        <v>#DIV/0!</v>
      </c>
      <c r="T347" s="113">
        <f>SUM(T348:T355)</f>
        <v>0</v>
      </c>
      <c r="U347" s="99" t="e">
        <f>T347/T$503*100</f>
        <v>#DIV/0!</v>
      </c>
      <c r="V347" s="114">
        <f>SUM(V348:V355)</f>
        <v>0</v>
      </c>
      <c r="W347" s="115" t="e">
        <f>V347/V$503*100</f>
        <v>#DIV/0!</v>
      </c>
      <c r="X347" s="114">
        <f>SUM(X348:X355)</f>
        <v>0</v>
      </c>
      <c r="Y347" s="115" t="e">
        <f>X347/X$503*100</f>
        <v>#DIV/0!</v>
      </c>
      <c r="Z347" s="32">
        <f>SUM(Z348:Z355)</f>
        <v>0</v>
      </c>
      <c r="AA347" s="116" t="e">
        <f>Z347/Z$503*100</f>
        <v>#DIV/0!</v>
      </c>
    </row>
    <row r="348" spans="1:27" s="573" customFormat="1" ht="11.25">
      <c r="A348" s="81"/>
      <c r="B348" s="572" t="s">
        <v>376</v>
      </c>
      <c r="C348" s="619" t="s">
        <v>779</v>
      </c>
      <c r="D348" s="85"/>
      <c r="E348" s="159"/>
      <c r="F348" s="86"/>
      <c r="G348" s="159"/>
      <c r="H348" s="86"/>
      <c r="I348" s="159"/>
      <c r="J348" s="87"/>
      <c r="K348" s="144"/>
      <c r="L348" s="85"/>
      <c r="M348" s="144"/>
      <c r="N348" s="86"/>
      <c r="O348" s="159"/>
      <c r="P348" s="86"/>
      <c r="Q348" s="159"/>
      <c r="R348" s="87"/>
      <c r="S348" s="144"/>
      <c r="T348" s="85"/>
      <c r="U348" s="144"/>
      <c r="V348" s="86"/>
      <c r="W348" s="159"/>
      <c r="X348" s="86"/>
      <c r="Y348" s="159"/>
      <c r="Z348" s="87"/>
      <c r="AA348" s="160"/>
    </row>
    <row r="349" spans="1:27" s="573" customFormat="1" ht="11.25">
      <c r="A349" s="81"/>
      <c r="B349" s="572" t="s">
        <v>377</v>
      </c>
      <c r="C349" s="619" t="s">
        <v>780</v>
      </c>
      <c r="D349" s="85"/>
      <c r="E349" s="159"/>
      <c r="F349" s="86"/>
      <c r="G349" s="159"/>
      <c r="H349" s="86"/>
      <c r="I349" s="159"/>
      <c r="J349" s="87"/>
      <c r="K349" s="144"/>
      <c r="L349" s="85"/>
      <c r="M349" s="144"/>
      <c r="N349" s="86"/>
      <c r="O349" s="159"/>
      <c r="P349" s="86"/>
      <c r="Q349" s="159"/>
      <c r="R349" s="87"/>
      <c r="S349" s="144"/>
      <c r="T349" s="85"/>
      <c r="U349" s="144"/>
      <c r="V349" s="86"/>
      <c r="W349" s="159"/>
      <c r="X349" s="86"/>
      <c r="Y349" s="159"/>
      <c r="Z349" s="87"/>
      <c r="AA349" s="160"/>
    </row>
    <row r="350" spans="1:27" s="573" customFormat="1" ht="11.25">
      <c r="A350" s="81"/>
      <c r="B350" s="572" t="s">
        <v>378</v>
      </c>
      <c r="C350" s="619" t="s">
        <v>781</v>
      </c>
      <c r="D350" s="85"/>
      <c r="E350" s="159"/>
      <c r="F350" s="86"/>
      <c r="G350" s="159"/>
      <c r="H350" s="86"/>
      <c r="I350" s="159"/>
      <c r="J350" s="87"/>
      <c r="K350" s="144"/>
      <c r="L350" s="85"/>
      <c r="M350" s="144"/>
      <c r="N350" s="86"/>
      <c r="O350" s="159"/>
      <c r="P350" s="86"/>
      <c r="Q350" s="159"/>
      <c r="R350" s="87"/>
      <c r="S350" s="144"/>
      <c r="T350" s="85"/>
      <c r="U350" s="144"/>
      <c r="V350" s="86"/>
      <c r="W350" s="159"/>
      <c r="X350" s="86"/>
      <c r="Y350" s="159"/>
      <c r="Z350" s="87"/>
      <c r="AA350" s="160"/>
    </row>
    <row r="351" spans="1:27" s="573" customFormat="1" ht="11.25">
      <c r="A351" s="81"/>
      <c r="B351" s="572" t="s">
        <v>379</v>
      </c>
      <c r="C351" s="619" t="s">
        <v>782</v>
      </c>
      <c r="D351" s="85"/>
      <c r="E351" s="159"/>
      <c r="F351" s="86"/>
      <c r="G351" s="159"/>
      <c r="H351" s="86"/>
      <c r="I351" s="159"/>
      <c r="J351" s="87"/>
      <c r="K351" s="144"/>
      <c r="L351" s="85"/>
      <c r="M351" s="144"/>
      <c r="N351" s="86"/>
      <c r="O351" s="159"/>
      <c r="P351" s="86"/>
      <c r="Q351" s="159"/>
      <c r="R351" s="87"/>
      <c r="S351" s="144"/>
      <c r="T351" s="85"/>
      <c r="U351" s="144"/>
      <c r="V351" s="86"/>
      <c r="W351" s="159"/>
      <c r="X351" s="86"/>
      <c r="Y351" s="159"/>
      <c r="Z351" s="87"/>
      <c r="AA351" s="160"/>
    </row>
    <row r="352" spans="1:27" s="573" customFormat="1" ht="11.25">
      <c r="A352" s="81"/>
      <c r="B352" s="572" t="s">
        <v>380</v>
      </c>
      <c r="C352" s="619" t="s">
        <v>783</v>
      </c>
      <c r="D352" s="85"/>
      <c r="E352" s="159"/>
      <c r="F352" s="86"/>
      <c r="G352" s="159"/>
      <c r="H352" s="86"/>
      <c r="I352" s="159"/>
      <c r="J352" s="87"/>
      <c r="K352" s="144"/>
      <c r="L352" s="85"/>
      <c r="M352" s="144"/>
      <c r="N352" s="86"/>
      <c r="O352" s="159"/>
      <c r="P352" s="86"/>
      <c r="Q352" s="159"/>
      <c r="R352" s="87"/>
      <c r="S352" s="144"/>
      <c r="T352" s="85"/>
      <c r="U352" s="144"/>
      <c r="V352" s="86"/>
      <c r="W352" s="159"/>
      <c r="X352" s="86"/>
      <c r="Y352" s="159"/>
      <c r="Z352" s="87"/>
      <c r="AA352" s="160"/>
    </row>
    <row r="353" spans="1:27" s="573" customFormat="1" ht="11.25">
      <c r="A353" s="81"/>
      <c r="B353" s="572" t="s">
        <v>381</v>
      </c>
      <c r="C353" s="619" t="s">
        <v>784</v>
      </c>
      <c r="D353" s="85"/>
      <c r="E353" s="159"/>
      <c r="F353" s="86"/>
      <c r="G353" s="159"/>
      <c r="H353" s="86"/>
      <c r="I353" s="159"/>
      <c r="J353" s="87"/>
      <c r="K353" s="144"/>
      <c r="L353" s="85"/>
      <c r="M353" s="144"/>
      <c r="N353" s="86"/>
      <c r="O353" s="159"/>
      <c r="P353" s="86"/>
      <c r="Q353" s="159"/>
      <c r="R353" s="87"/>
      <c r="S353" s="144"/>
      <c r="T353" s="85"/>
      <c r="U353" s="144"/>
      <c r="V353" s="86"/>
      <c r="W353" s="159"/>
      <c r="X353" s="86"/>
      <c r="Y353" s="159"/>
      <c r="Z353" s="87"/>
      <c r="AA353" s="160"/>
    </row>
    <row r="354" spans="1:27" s="573" customFormat="1" ht="11.25">
      <c r="A354" s="81"/>
      <c r="B354" s="572" t="s">
        <v>382</v>
      </c>
      <c r="C354" s="619" t="s">
        <v>785</v>
      </c>
      <c r="D354" s="85"/>
      <c r="E354" s="159"/>
      <c r="F354" s="86"/>
      <c r="G354" s="159"/>
      <c r="H354" s="86"/>
      <c r="I354" s="159"/>
      <c r="J354" s="87"/>
      <c r="K354" s="144"/>
      <c r="L354" s="85"/>
      <c r="M354" s="144"/>
      <c r="N354" s="86"/>
      <c r="O354" s="159"/>
      <c r="P354" s="86"/>
      <c r="Q354" s="159"/>
      <c r="R354" s="87"/>
      <c r="S354" s="144"/>
      <c r="T354" s="85"/>
      <c r="U354" s="144"/>
      <c r="V354" s="86"/>
      <c r="W354" s="159"/>
      <c r="X354" s="86"/>
      <c r="Y354" s="159"/>
      <c r="Z354" s="87"/>
      <c r="AA354" s="160"/>
    </row>
    <row r="355" spans="1:27" s="573" customFormat="1" ht="11.25">
      <c r="A355" s="81"/>
      <c r="B355" s="572" t="s">
        <v>102</v>
      </c>
      <c r="C355" s="619" t="s">
        <v>778</v>
      </c>
      <c r="D355" s="85"/>
      <c r="E355" s="159"/>
      <c r="F355" s="86"/>
      <c r="G355" s="159"/>
      <c r="H355" s="86"/>
      <c r="I355" s="159"/>
      <c r="J355" s="87"/>
      <c r="K355" s="144"/>
      <c r="L355" s="85"/>
      <c r="M355" s="144"/>
      <c r="N355" s="86"/>
      <c r="O355" s="159"/>
      <c r="P355" s="86"/>
      <c r="Q355" s="159"/>
      <c r="R355" s="87"/>
      <c r="S355" s="144"/>
      <c r="T355" s="85"/>
      <c r="U355" s="144"/>
      <c r="V355" s="86"/>
      <c r="W355" s="159"/>
      <c r="X355" s="86"/>
      <c r="Y355" s="159"/>
      <c r="Z355" s="87"/>
      <c r="AA355" s="160"/>
    </row>
    <row r="356" spans="1:27" s="117" customFormat="1" ht="13.5">
      <c r="A356" s="49" t="s">
        <v>490</v>
      </c>
      <c r="B356" s="58"/>
      <c r="C356" s="619" t="s">
        <v>786</v>
      </c>
      <c r="D356" s="113">
        <f>SUM(D357)</f>
        <v>0</v>
      </c>
      <c r="E356" s="115" t="e">
        <f>D356/D$503*100</f>
        <v>#DIV/0!</v>
      </c>
      <c r="F356" s="114">
        <f>SUM(F357)</f>
        <v>0</v>
      </c>
      <c r="G356" s="115" t="e">
        <f>F356/F$503*100</f>
        <v>#DIV/0!</v>
      </c>
      <c r="H356" s="114">
        <f>SUM(H357)</f>
        <v>0</v>
      </c>
      <c r="I356" s="115" t="e">
        <f>H356/H$503*100</f>
        <v>#DIV/0!</v>
      </c>
      <c r="J356" s="32">
        <f>SUM(J357)</f>
        <v>0</v>
      </c>
      <c r="K356" s="99" t="e">
        <f>J356/J$503*100</f>
        <v>#DIV/0!</v>
      </c>
      <c r="L356" s="113">
        <f>SUM(L357)</f>
        <v>0</v>
      </c>
      <c r="M356" s="99" t="e">
        <f>L356/L$503*100</f>
        <v>#DIV/0!</v>
      </c>
      <c r="N356" s="114">
        <f>SUM(N357)</f>
        <v>0</v>
      </c>
      <c r="O356" s="115" t="e">
        <f>N356/N$503*100</f>
        <v>#DIV/0!</v>
      </c>
      <c r="P356" s="114">
        <f>SUM(P357)</f>
        <v>0</v>
      </c>
      <c r="Q356" s="115" t="e">
        <f>P356/P$503*100</f>
        <v>#DIV/0!</v>
      </c>
      <c r="R356" s="32">
        <f>SUM(R357)</f>
        <v>0</v>
      </c>
      <c r="S356" s="99" t="e">
        <f>R356/R$503*100</f>
        <v>#DIV/0!</v>
      </c>
      <c r="T356" s="113">
        <f>SUM(T357)</f>
        <v>0</v>
      </c>
      <c r="U356" s="99" t="e">
        <f>T356/T$503*100</f>
        <v>#DIV/0!</v>
      </c>
      <c r="V356" s="114">
        <f>SUM(V357)</f>
        <v>0</v>
      </c>
      <c r="W356" s="115" t="e">
        <f>V356/V$503*100</f>
        <v>#DIV/0!</v>
      </c>
      <c r="X356" s="114">
        <f>SUM(X357)</f>
        <v>0</v>
      </c>
      <c r="Y356" s="115" t="e">
        <f>X356/X$503*100</f>
        <v>#DIV/0!</v>
      </c>
      <c r="Z356" s="32">
        <f>SUM(Z357)</f>
        <v>0</v>
      </c>
      <c r="AA356" s="116" t="e">
        <f>Z356/Z$503*100</f>
        <v>#DIV/0!</v>
      </c>
    </row>
    <row r="357" spans="1:27" s="573" customFormat="1" ht="11.25">
      <c r="A357" s="81"/>
      <c r="B357" s="572" t="s">
        <v>491</v>
      </c>
      <c r="C357" s="619" t="s">
        <v>787</v>
      </c>
      <c r="D357" s="85"/>
      <c r="E357" s="159"/>
      <c r="F357" s="86"/>
      <c r="G357" s="159"/>
      <c r="H357" s="86"/>
      <c r="I357" s="159"/>
      <c r="J357" s="87"/>
      <c r="K357" s="144"/>
      <c r="L357" s="85"/>
      <c r="M357" s="144"/>
      <c r="N357" s="86"/>
      <c r="O357" s="159"/>
      <c r="P357" s="86"/>
      <c r="Q357" s="159"/>
      <c r="R357" s="87"/>
      <c r="S357" s="144"/>
      <c r="T357" s="85"/>
      <c r="U357" s="144"/>
      <c r="V357" s="86"/>
      <c r="W357" s="159"/>
      <c r="X357" s="86"/>
      <c r="Y357" s="159"/>
      <c r="Z357" s="87"/>
      <c r="AA357" s="160"/>
    </row>
    <row r="358" spans="1:27" s="117" customFormat="1" ht="13.5">
      <c r="A358" s="49" t="s">
        <v>103</v>
      </c>
      <c r="B358" s="58"/>
      <c r="C358" s="619" t="s">
        <v>788</v>
      </c>
      <c r="D358" s="113">
        <f>SUM(D359)</f>
        <v>0</v>
      </c>
      <c r="E358" s="115" t="e">
        <f>D358/D$503*100</f>
        <v>#DIV/0!</v>
      </c>
      <c r="F358" s="114">
        <f>SUM(F359)</f>
        <v>0</v>
      </c>
      <c r="G358" s="115" t="e">
        <f>F358/F$503*100</f>
        <v>#DIV/0!</v>
      </c>
      <c r="H358" s="114">
        <f>SUM(H359)</f>
        <v>0</v>
      </c>
      <c r="I358" s="115" t="e">
        <f>H358/H$503*100</f>
        <v>#DIV/0!</v>
      </c>
      <c r="J358" s="32">
        <f>SUM(J359)</f>
        <v>0</v>
      </c>
      <c r="K358" s="99" t="e">
        <f>J358/J$503*100</f>
        <v>#DIV/0!</v>
      </c>
      <c r="L358" s="113">
        <f>SUM(L359)</f>
        <v>0</v>
      </c>
      <c r="M358" s="99" t="e">
        <f>L358/L$503*100</f>
        <v>#DIV/0!</v>
      </c>
      <c r="N358" s="114">
        <f>SUM(N359)</f>
        <v>0</v>
      </c>
      <c r="O358" s="115" t="e">
        <f>N358/N$503*100</f>
        <v>#DIV/0!</v>
      </c>
      <c r="P358" s="114">
        <f>SUM(P359)</f>
        <v>0</v>
      </c>
      <c r="Q358" s="115" t="e">
        <f>P358/P$503*100</f>
        <v>#DIV/0!</v>
      </c>
      <c r="R358" s="32">
        <f>SUM(R359)</f>
        <v>0</v>
      </c>
      <c r="S358" s="99" t="e">
        <f>R358/R$503*100</f>
        <v>#DIV/0!</v>
      </c>
      <c r="T358" s="113">
        <f>SUM(T359)</f>
        <v>0</v>
      </c>
      <c r="U358" s="99" t="e">
        <f>T358/T$503*100</f>
        <v>#DIV/0!</v>
      </c>
      <c r="V358" s="114">
        <f>SUM(V359)</f>
        <v>0</v>
      </c>
      <c r="W358" s="115" t="e">
        <f>V358/V$503*100</f>
        <v>#DIV/0!</v>
      </c>
      <c r="X358" s="114">
        <f>SUM(X359)</f>
        <v>0</v>
      </c>
      <c r="Y358" s="115" t="e">
        <f>X358/X$503*100</f>
        <v>#DIV/0!</v>
      </c>
      <c r="Z358" s="32">
        <f>SUM(Z359)</f>
        <v>0</v>
      </c>
      <c r="AA358" s="116" t="e">
        <f>Z358/Z$503*100</f>
        <v>#DIV/0!</v>
      </c>
    </row>
    <row r="359" spans="1:27" s="573" customFormat="1" ht="11.25">
      <c r="A359" s="81"/>
      <c r="B359" s="572" t="s">
        <v>893</v>
      </c>
      <c r="C359" s="620" t="s">
        <v>1316</v>
      </c>
      <c r="D359" s="85"/>
      <c r="E359" s="159"/>
      <c r="F359" s="86"/>
      <c r="G359" s="159"/>
      <c r="H359" s="86"/>
      <c r="I359" s="159"/>
      <c r="J359" s="87"/>
      <c r="K359" s="144"/>
      <c r="L359" s="85"/>
      <c r="M359" s="144"/>
      <c r="N359" s="86"/>
      <c r="O359" s="159"/>
      <c r="P359" s="86"/>
      <c r="Q359" s="159"/>
      <c r="R359" s="87"/>
      <c r="S359" s="144"/>
      <c r="T359" s="85"/>
      <c r="U359" s="144"/>
      <c r="V359" s="86"/>
      <c r="W359" s="159"/>
      <c r="X359" s="86"/>
      <c r="Y359" s="159"/>
      <c r="Z359" s="87"/>
      <c r="AA359" s="160"/>
    </row>
    <row r="360" spans="1:27" ht="12.75">
      <c r="A360" s="47" t="s">
        <v>104</v>
      </c>
      <c r="B360" s="60"/>
      <c r="C360" s="621" t="s">
        <v>1317</v>
      </c>
      <c r="D360" s="26">
        <f>D361</f>
        <v>0</v>
      </c>
      <c r="E360" s="29" t="e">
        <f>(D360/D$503)*100</f>
        <v>#DIV/0!</v>
      </c>
      <c r="F360" s="28">
        <f>F361</f>
        <v>0</v>
      </c>
      <c r="G360" s="29" t="e">
        <f>(F360/F$503)*100</f>
        <v>#DIV/0!</v>
      </c>
      <c r="H360" s="28">
        <f>H361</f>
        <v>0</v>
      </c>
      <c r="I360" s="29" t="e">
        <f>(H360/H$503)*100</f>
        <v>#DIV/0!</v>
      </c>
      <c r="J360" s="30">
        <f>J361</f>
        <v>0</v>
      </c>
      <c r="K360" s="27" t="e">
        <f>(J360/J$503)*100</f>
        <v>#DIV/0!</v>
      </c>
      <c r="L360" s="26">
        <f>L361</f>
        <v>0</v>
      </c>
      <c r="M360" s="27" t="e">
        <f>(L360/L$503)*100</f>
        <v>#DIV/0!</v>
      </c>
      <c r="N360" s="28">
        <f>N361</f>
        <v>0</v>
      </c>
      <c r="O360" s="29" t="e">
        <f>(N360/N$503)*100</f>
        <v>#DIV/0!</v>
      </c>
      <c r="P360" s="28">
        <f>P361</f>
        <v>0</v>
      </c>
      <c r="Q360" s="29" t="e">
        <f>(P360/P$503)*100</f>
        <v>#DIV/0!</v>
      </c>
      <c r="R360" s="30">
        <f>R361</f>
        <v>0</v>
      </c>
      <c r="S360" s="27" t="e">
        <f>(R360/R$503)*100</f>
        <v>#DIV/0!</v>
      </c>
      <c r="T360" s="26">
        <f>T361</f>
        <v>0</v>
      </c>
      <c r="U360" s="27" t="e">
        <f>(T360/T$503)*100</f>
        <v>#DIV/0!</v>
      </c>
      <c r="V360" s="28">
        <f>V361</f>
        <v>0</v>
      </c>
      <c r="W360" s="29" t="e">
        <f>(V360/V$503)*100</f>
        <v>#DIV/0!</v>
      </c>
      <c r="X360" s="28">
        <f>X361</f>
        <v>0</v>
      </c>
      <c r="Y360" s="29" t="e">
        <f>(X360/X$503)*100</f>
        <v>#DIV/0!</v>
      </c>
      <c r="Z360" s="30">
        <f>Z361</f>
        <v>0</v>
      </c>
      <c r="AA360" s="31" t="e">
        <f>(Z360/Z$503)*100</f>
        <v>#DIV/0!</v>
      </c>
    </row>
    <row r="361" spans="1:27" s="6" customFormat="1" ht="13.5">
      <c r="A361" s="53" t="s">
        <v>105</v>
      </c>
      <c r="B361" s="106"/>
      <c r="C361" s="617" t="s">
        <v>789</v>
      </c>
      <c r="D361" s="68">
        <f>SUM(D362)</f>
        <v>0</v>
      </c>
      <c r="E361" s="71" t="e">
        <f>D361/D$503*100</f>
        <v>#DIV/0!</v>
      </c>
      <c r="F361" s="70">
        <f>SUM(F362)</f>
        <v>0</v>
      </c>
      <c r="G361" s="71" t="e">
        <f>F361/F$503*100</f>
        <v>#DIV/0!</v>
      </c>
      <c r="H361" s="70">
        <f>SUM(H362)</f>
        <v>0</v>
      </c>
      <c r="I361" s="71" t="e">
        <f>H361/H$503*100</f>
        <v>#DIV/0!</v>
      </c>
      <c r="J361" s="72">
        <f>SUM(J362)</f>
        <v>0</v>
      </c>
      <c r="K361" s="69" t="e">
        <f>J361/J$503*100</f>
        <v>#DIV/0!</v>
      </c>
      <c r="L361" s="68">
        <f>SUM(L362)</f>
        <v>0</v>
      </c>
      <c r="M361" s="69" t="e">
        <f>L361/L$503*100</f>
        <v>#DIV/0!</v>
      </c>
      <c r="N361" s="70">
        <f>SUM(N362)</f>
        <v>0</v>
      </c>
      <c r="O361" s="71" t="e">
        <f>N361/N$503*100</f>
        <v>#DIV/0!</v>
      </c>
      <c r="P361" s="70">
        <f>SUM(P362)</f>
        <v>0</v>
      </c>
      <c r="Q361" s="71" t="e">
        <f>P361/P$503*100</f>
        <v>#DIV/0!</v>
      </c>
      <c r="R361" s="72">
        <f>SUM(R362)</f>
        <v>0</v>
      </c>
      <c r="S361" s="69" t="e">
        <f>R361/R$503*100</f>
        <v>#DIV/0!</v>
      </c>
      <c r="T361" s="68">
        <f>SUM(T362)</f>
        <v>0</v>
      </c>
      <c r="U361" s="69" t="e">
        <f>T361/T$503*100</f>
        <v>#DIV/0!</v>
      </c>
      <c r="V361" s="70">
        <f>SUM(V362)</f>
        <v>0</v>
      </c>
      <c r="W361" s="71" t="e">
        <f>V361/V$503*100</f>
        <v>#DIV/0!</v>
      </c>
      <c r="X361" s="70">
        <f>SUM(X362)</f>
        <v>0</v>
      </c>
      <c r="Y361" s="71" t="e">
        <f>X361/X$503*100</f>
        <v>#DIV/0!</v>
      </c>
      <c r="Z361" s="72">
        <f>SUM(Z362)</f>
        <v>0</v>
      </c>
      <c r="AA361" s="101" t="e">
        <f>Z361/Z$503*100</f>
        <v>#DIV/0!</v>
      </c>
    </row>
    <row r="362" spans="1:27" s="573" customFormat="1" ht="11.25">
      <c r="A362" s="81"/>
      <c r="B362" s="572" t="s">
        <v>383</v>
      </c>
      <c r="C362" s="620" t="s">
        <v>790</v>
      </c>
      <c r="D362" s="85"/>
      <c r="E362" s="159"/>
      <c r="F362" s="86"/>
      <c r="G362" s="159"/>
      <c r="H362" s="86"/>
      <c r="I362" s="159"/>
      <c r="J362" s="87"/>
      <c r="K362" s="144"/>
      <c r="L362" s="85"/>
      <c r="M362" s="144"/>
      <c r="N362" s="86"/>
      <c r="O362" s="159"/>
      <c r="P362" s="86"/>
      <c r="Q362" s="159"/>
      <c r="R362" s="87"/>
      <c r="S362" s="144"/>
      <c r="T362" s="85"/>
      <c r="U362" s="144"/>
      <c r="V362" s="86"/>
      <c r="W362" s="159"/>
      <c r="X362" s="86"/>
      <c r="Y362" s="159"/>
      <c r="Z362" s="87"/>
      <c r="AA362" s="160"/>
    </row>
    <row r="363" spans="1:27" ht="12.75">
      <c r="A363" s="47" t="s">
        <v>106</v>
      </c>
      <c r="B363" s="60"/>
      <c r="C363" s="621" t="s">
        <v>1318</v>
      </c>
      <c r="D363" s="26">
        <f>D364+D366+D368</f>
        <v>0</v>
      </c>
      <c r="E363" s="29" t="e">
        <f>(D363/D$503)*100</f>
        <v>#DIV/0!</v>
      </c>
      <c r="F363" s="28">
        <f>F364+F366+F368</f>
        <v>0</v>
      </c>
      <c r="G363" s="29" t="e">
        <f>(F363/F$503)*100</f>
        <v>#DIV/0!</v>
      </c>
      <c r="H363" s="28">
        <f>H364+H366+H368</f>
        <v>0</v>
      </c>
      <c r="I363" s="29" t="e">
        <f>(H363/H$503)*100</f>
        <v>#DIV/0!</v>
      </c>
      <c r="J363" s="30">
        <f>J364+J366+J368</f>
        <v>0</v>
      </c>
      <c r="K363" s="27" t="e">
        <f>(J363/J$503)*100</f>
        <v>#DIV/0!</v>
      </c>
      <c r="L363" s="26">
        <f>L364+L366+L368</f>
        <v>0</v>
      </c>
      <c r="M363" s="27" t="e">
        <f>(L363/L$503)*100</f>
        <v>#DIV/0!</v>
      </c>
      <c r="N363" s="28">
        <f>N364+N366+N368</f>
        <v>0</v>
      </c>
      <c r="O363" s="29" t="e">
        <f>(N363/N$503)*100</f>
        <v>#DIV/0!</v>
      </c>
      <c r="P363" s="28">
        <f>P364+P366+P368</f>
        <v>0</v>
      </c>
      <c r="Q363" s="29" t="e">
        <f>(P363/P$503)*100</f>
        <v>#DIV/0!</v>
      </c>
      <c r="R363" s="30">
        <f>R364+R366+R368</f>
        <v>0</v>
      </c>
      <c r="S363" s="27" t="e">
        <f>(R363/R$503)*100</f>
        <v>#DIV/0!</v>
      </c>
      <c r="T363" s="26">
        <f>T364+T366+T368</f>
        <v>0</v>
      </c>
      <c r="U363" s="27" t="e">
        <f>(T363/T$503)*100</f>
        <v>#DIV/0!</v>
      </c>
      <c r="V363" s="28">
        <f>V364+V366+V368</f>
        <v>0</v>
      </c>
      <c r="W363" s="29" t="e">
        <f>(V363/V$503)*100</f>
        <v>#DIV/0!</v>
      </c>
      <c r="X363" s="28">
        <f>X364+X366+X368</f>
        <v>0</v>
      </c>
      <c r="Y363" s="29" t="e">
        <f>(X363/X$503)*100</f>
        <v>#DIV/0!</v>
      </c>
      <c r="Z363" s="30">
        <f>Z364+Z366+Z368</f>
        <v>0</v>
      </c>
      <c r="AA363" s="31" t="e">
        <f>(Z363/Z$503)*100</f>
        <v>#DIV/0!</v>
      </c>
    </row>
    <row r="364" spans="1:27" s="117" customFormat="1" ht="13.5">
      <c r="A364" s="574" t="s">
        <v>107</v>
      </c>
      <c r="B364" s="575"/>
      <c r="C364" s="622" t="s">
        <v>791</v>
      </c>
      <c r="D364" s="113">
        <f>SUM(D365)</f>
        <v>0</v>
      </c>
      <c r="E364" s="115" t="e">
        <f>D364/D$503*100</f>
        <v>#DIV/0!</v>
      </c>
      <c r="F364" s="114">
        <f>SUM(F365)</f>
        <v>0</v>
      </c>
      <c r="G364" s="115" t="e">
        <f>F364/F$503*100</f>
        <v>#DIV/0!</v>
      </c>
      <c r="H364" s="114">
        <f>SUM(H365)</f>
        <v>0</v>
      </c>
      <c r="I364" s="115" t="e">
        <f>H364/H$503*100</f>
        <v>#DIV/0!</v>
      </c>
      <c r="J364" s="32">
        <f>SUM(J365)</f>
        <v>0</v>
      </c>
      <c r="K364" s="99" t="e">
        <f>J364/J$503*100</f>
        <v>#DIV/0!</v>
      </c>
      <c r="L364" s="113">
        <f>SUM(L365)</f>
        <v>0</v>
      </c>
      <c r="M364" s="99" t="e">
        <f>L364/L$503*100</f>
        <v>#DIV/0!</v>
      </c>
      <c r="N364" s="114">
        <f>SUM(N365)</f>
        <v>0</v>
      </c>
      <c r="O364" s="115" t="e">
        <f>N364/N$503*100</f>
        <v>#DIV/0!</v>
      </c>
      <c r="P364" s="114">
        <f>SUM(P365)</f>
        <v>0</v>
      </c>
      <c r="Q364" s="115" t="e">
        <f>P364/P$503*100</f>
        <v>#DIV/0!</v>
      </c>
      <c r="R364" s="32">
        <f>SUM(R365)</f>
        <v>0</v>
      </c>
      <c r="S364" s="99" t="e">
        <f>R364/R$503*100</f>
        <v>#DIV/0!</v>
      </c>
      <c r="T364" s="113">
        <f>SUM(T365)</f>
        <v>0</v>
      </c>
      <c r="U364" s="99" t="e">
        <f>T364/T$503*100</f>
        <v>#DIV/0!</v>
      </c>
      <c r="V364" s="114">
        <f>SUM(V365)</f>
        <v>0</v>
      </c>
      <c r="W364" s="115" t="e">
        <f>V364/V$503*100</f>
        <v>#DIV/0!</v>
      </c>
      <c r="X364" s="114">
        <f>SUM(X365)</f>
        <v>0</v>
      </c>
      <c r="Y364" s="115" t="e">
        <f>X364/X$503*100</f>
        <v>#DIV/0!</v>
      </c>
      <c r="Z364" s="32">
        <f>SUM(Z365)</f>
        <v>0</v>
      </c>
      <c r="AA364" s="116" t="e">
        <f>Z364/Z$503*100</f>
        <v>#DIV/0!</v>
      </c>
    </row>
    <row r="365" spans="1:27" s="573" customFormat="1" ht="11.25">
      <c r="A365" s="81"/>
      <c r="B365" s="572" t="s">
        <v>384</v>
      </c>
      <c r="C365" s="619" t="s">
        <v>792</v>
      </c>
      <c r="D365" s="85"/>
      <c r="E365" s="159"/>
      <c r="F365" s="86"/>
      <c r="G365" s="159"/>
      <c r="H365" s="86"/>
      <c r="I365" s="159"/>
      <c r="J365" s="87"/>
      <c r="K365" s="144"/>
      <c r="L365" s="85"/>
      <c r="M365" s="144"/>
      <c r="N365" s="86"/>
      <c r="O365" s="159"/>
      <c r="P365" s="86"/>
      <c r="Q365" s="159"/>
      <c r="R365" s="87"/>
      <c r="S365" s="144"/>
      <c r="T365" s="85"/>
      <c r="U365" s="144"/>
      <c r="V365" s="86"/>
      <c r="W365" s="159"/>
      <c r="X365" s="86"/>
      <c r="Y365" s="159"/>
      <c r="Z365" s="87"/>
      <c r="AA365" s="160"/>
    </row>
    <row r="366" spans="1:27" s="117" customFormat="1" ht="13.5">
      <c r="A366" s="49" t="s">
        <v>108</v>
      </c>
      <c r="B366" s="58"/>
      <c r="C366" s="619" t="s">
        <v>793</v>
      </c>
      <c r="D366" s="113">
        <f>SUM(D367)</f>
        <v>0</v>
      </c>
      <c r="E366" s="115" t="e">
        <f>D366/D$503*100</f>
        <v>#DIV/0!</v>
      </c>
      <c r="F366" s="114">
        <f>SUM(F367)</f>
        <v>0</v>
      </c>
      <c r="G366" s="115" t="e">
        <f>F366/F$503*100</f>
        <v>#DIV/0!</v>
      </c>
      <c r="H366" s="114">
        <f>SUM(H367)</f>
        <v>0</v>
      </c>
      <c r="I366" s="115" t="e">
        <f>H366/H$503*100</f>
        <v>#DIV/0!</v>
      </c>
      <c r="J366" s="32">
        <f>SUM(J367)</f>
        <v>0</v>
      </c>
      <c r="K366" s="99" t="e">
        <f>J366/J$503*100</f>
        <v>#DIV/0!</v>
      </c>
      <c r="L366" s="113">
        <f>SUM(L367)</f>
        <v>0</v>
      </c>
      <c r="M366" s="99" t="e">
        <f>L366/L$503*100</f>
        <v>#DIV/0!</v>
      </c>
      <c r="N366" s="114">
        <f>SUM(N367)</f>
        <v>0</v>
      </c>
      <c r="O366" s="115" t="e">
        <f>N366/N$503*100</f>
        <v>#DIV/0!</v>
      </c>
      <c r="P366" s="114">
        <f>SUM(P367)</f>
        <v>0</v>
      </c>
      <c r="Q366" s="115" t="e">
        <f>P366/P$503*100</f>
        <v>#DIV/0!</v>
      </c>
      <c r="R366" s="32">
        <f>SUM(R367)</f>
        <v>0</v>
      </c>
      <c r="S366" s="99" t="e">
        <f>R366/R$503*100</f>
        <v>#DIV/0!</v>
      </c>
      <c r="T366" s="113">
        <f>SUM(T367)</f>
        <v>0</v>
      </c>
      <c r="U366" s="99" t="e">
        <f>T366/T$503*100</f>
        <v>#DIV/0!</v>
      </c>
      <c r="V366" s="114">
        <f>SUM(V367)</f>
        <v>0</v>
      </c>
      <c r="W366" s="115" t="e">
        <f>V366/V$503*100</f>
        <v>#DIV/0!</v>
      </c>
      <c r="X366" s="114">
        <f>SUM(X367)</f>
        <v>0</v>
      </c>
      <c r="Y366" s="115" t="e">
        <f>X366/X$503*100</f>
        <v>#DIV/0!</v>
      </c>
      <c r="Z366" s="32">
        <f>SUM(Z367)</f>
        <v>0</v>
      </c>
      <c r="AA366" s="116" t="e">
        <f>Z366/Z$503*100</f>
        <v>#DIV/0!</v>
      </c>
    </row>
    <row r="367" spans="1:27" s="573" customFormat="1" ht="11.25">
      <c r="A367" s="81"/>
      <c r="B367" s="572" t="s">
        <v>385</v>
      </c>
      <c r="C367" s="619" t="s">
        <v>794</v>
      </c>
      <c r="D367" s="85"/>
      <c r="E367" s="159"/>
      <c r="F367" s="86"/>
      <c r="G367" s="159"/>
      <c r="H367" s="86"/>
      <c r="I367" s="159"/>
      <c r="J367" s="87"/>
      <c r="K367" s="144"/>
      <c r="L367" s="85"/>
      <c r="M367" s="144"/>
      <c r="N367" s="86"/>
      <c r="O367" s="159"/>
      <c r="P367" s="86"/>
      <c r="Q367" s="159"/>
      <c r="R367" s="87"/>
      <c r="S367" s="144"/>
      <c r="T367" s="85"/>
      <c r="U367" s="144"/>
      <c r="V367" s="86"/>
      <c r="W367" s="159"/>
      <c r="X367" s="86"/>
      <c r="Y367" s="159"/>
      <c r="Z367" s="87"/>
      <c r="AA367" s="160"/>
    </row>
    <row r="368" spans="1:27" s="117" customFormat="1" ht="13.5">
      <c r="A368" s="49" t="s">
        <v>109</v>
      </c>
      <c r="B368" s="58"/>
      <c r="C368" s="619" t="s">
        <v>795</v>
      </c>
      <c r="D368" s="113">
        <f>SUM(D369)</f>
        <v>0</v>
      </c>
      <c r="E368" s="115" t="e">
        <f>D368/D$503*100</f>
        <v>#DIV/0!</v>
      </c>
      <c r="F368" s="114">
        <f>SUM(F369)</f>
        <v>0</v>
      </c>
      <c r="G368" s="115" t="e">
        <f>F368/F$503*100</f>
        <v>#DIV/0!</v>
      </c>
      <c r="H368" s="114">
        <f>SUM(H369)</f>
        <v>0</v>
      </c>
      <c r="I368" s="115" t="e">
        <f>H368/H$503*100</f>
        <v>#DIV/0!</v>
      </c>
      <c r="J368" s="32">
        <f>SUM(J369)</f>
        <v>0</v>
      </c>
      <c r="K368" s="99" t="e">
        <f>J368/J$503*100</f>
        <v>#DIV/0!</v>
      </c>
      <c r="L368" s="113">
        <f>SUM(L369)</f>
        <v>0</v>
      </c>
      <c r="M368" s="99" t="e">
        <f>L368/L$503*100</f>
        <v>#DIV/0!</v>
      </c>
      <c r="N368" s="114">
        <f>SUM(N369)</f>
        <v>0</v>
      </c>
      <c r="O368" s="115" t="e">
        <f>N368/N$503*100</f>
        <v>#DIV/0!</v>
      </c>
      <c r="P368" s="114">
        <f>SUM(P369)</f>
        <v>0</v>
      </c>
      <c r="Q368" s="115" t="e">
        <f>P368/P$503*100</f>
        <v>#DIV/0!</v>
      </c>
      <c r="R368" s="32">
        <f>SUM(R369)</f>
        <v>0</v>
      </c>
      <c r="S368" s="99" t="e">
        <f>R368/R$503*100</f>
        <v>#DIV/0!</v>
      </c>
      <c r="T368" s="113">
        <f>SUM(T369)</f>
        <v>0</v>
      </c>
      <c r="U368" s="99" t="e">
        <f>T368/T$503*100</f>
        <v>#DIV/0!</v>
      </c>
      <c r="V368" s="114">
        <f>SUM(V369)</f>
        <v>0</v>
      </c>
      <c r="W368" s="115" t="e">
        <f>V368/V$503*100</f>
        <v>#DIV/0!</v>
      </c>
      <c r="X368" s="114">
        <f>SUM(X369)</f>
        <v>0</v>
      </c>
      <c r="Y368" s="115" t="e">
        <f>X368/X$503*100</f>
        <v>#DIV/0!</v>
      </c>
      <c r="Z368" s="32">
        <f>SUM(Z369)</f>
        <v>0</v>
      </c>
      <c r="AA368" s="116" t="e">
        <f>Z368/Z$503*100</f>
        <v>#DIV/0!</v>
      </c>
    </row>
    <row r="369" spans="1:27" s="573" customFormat="1" ht="11.25">
      <c r="A369" s="81"/>
      <c r="B369" s="572" t="s">
        <v>386</v>
      </c>
      <c r="C369" s="620" t="s">
        <v>796</v>
      </c>
      <c r="D369" s="85"/>
      <c r="E369" s="159"/>
      <c r="F369" s="86"/>
      <c r="G369" s="159"/>
      <c r="H369" s="86"/>
      <c r="I369" s="159"/>
      <c r="J369" s="87"/>
      <c r="K369" s="144"/>
      <c r="L369" s="85"/>
      <c r="M369" s="144"/>
      <c r="N369" s="86"/>
      <c r="O369" s="159"/>
      <c r="P369" s="86"/>
      <c r="Q369" s="159"/>
      <c r="R369" s="87"/>
      <c r="S369" s="144"/>
      <c r="T369" s="85"/>
      <c r="U369" s="144"/>
      <c r="V369" s="86"/>
      <c r="W369" s="159"/>
      <c r="X369" s="86"/>
      <c r="Y369" s="159"/>
      <c r="Z369" s="87"/>
      <c r="AA369" s="160"/>
    </row>
    <row r="370" spans="1:27" ht="12.75">
      <c r="A370" s="47" t="s">
        <v>110</v>
      </c>
      <c r="B370" s="60"/>
      <c r="C370" s="621" t="s">
        <v>1319</v>
      </c>
      <c r="D370" s="65">
        <f>D371+D373+D378+D380+D381+D383+D385+D386+D387+D388+D390</f>
        <v>0</v>
      </c>
      <c r="E370" s="29" t="e">
        <f>(D370/D$503)*100</f>
        <v>#DIV/0!</v>
      </c>
      <c r="F370" s="67">
        <f>F371+F373+F378+F380+F381+F383+F385+F386+F387+F388+F390</f>
        <v>0</v>
      </c>
      <c r="G370" s="29" t="e">
        <f>(F370/F$503)*100</f>
        <v>#DIV/0!</v>
      </c>
      <c r="H370" s="67">
        <f>H371+H373+H378+H380+H381+H383+H385+H386+H387+H388+H390</f>
        <v>0</v>
      </c>
      <c r="I370" s="29" t="e">
        <f>(H370/H$503)*100</f>
        <v>#DIV/0!</v>
      </c>
      <c r="J370" s="66">
        <f>J371+J373+J378+J380+J381+J383+J385+J386+J387+J388+J390</f>
        <v>0</v>
      </c>
      <c r="K370" s="27" t="e">
        <f>(J370/J$503)*100</f>
        <v>#DIV/0!</v>
      </c>
      <c r="L370" s="65">
        <f>L371+L373+L378+L380+L381+L383+L385+L386+L387+L388+L390</f>
        <v>0</v>
      </c>
      <c r="M370" s="27" t="e">
        <f>(L370/L$503)*100</f>
        <v>#DIV/0!</v>
      </c>
      <c r="N370" s="67">
        <f>N371+N373+N378+N380+N381+N383+N385+N386+N387+N388+N390</f>
        <v>0</v>
      </c>
      <c r="O370" s="29" t="e">
        <f>(N370/N$503)*100</f>
        <v>#DIV/0!</v>
      </c>
      <c r="P370" s="67">
        <f>P371+P373+P378+P380+P381+P383+P385+P386+P387+P388+P390</f>
        <v>0</v>
      </c>
      <c r="Q370" s="29" t="e">
        <f>(P370/P$503)*100</f>
        <v>#DIV/0!</v>
      </c>
      <c r="R370" s="66">
        <f>R371+R373+R378+R380+R381+R383+R385+R386+R387+R388+R390</f>
        <v>0</v>
      </c>
      <c r="S370" s="27" t="e">
        <f>(R370/R$503)*100</f>
        <v>#DIV/0!</v>
      </c>
      <c r="T370" s="65">
        <f>T371+T373+T378+T380+T381+T383+T385+T386+T387+T388+T390</f>
        <v>0</v>
      </c>
      <c r="U370" s="27" t="e">
        <f>(T370/T$503)*100</f>
        <v>#DIV/0!</v>
      </c>
      <c r="V370" s="67">
        <f>V371+V373+V378+V380+V381+V383+V385+V386+V387+V388+V390</f>
        <v>0</v>
      </c>
      <c r="W370" s="29" t="e">
        <f>(V370/V$503)*100</f>
        <v>#DIV/0!</v>
      </c>
      <c r="X370" s="67">
        <f>X371+X373+X378+X380+X381+X383+X385+X386+X387+X388+X390</f>
        <v>0</v>
      </c>
      <c r="Y370" s="29" t="e">
        <f>(X370/X$503)*100</f>
        <v>#DIV/0!</v>
      </c>
      <c r="Z370" s="66">
        <f>Z371+Z373+Z378+Z380+Z381+Z383+Z385+Z386+Z387+Z388+Z390</f>
        <v>0</v>
      </c>
      <c r="AA370" s="31" t="e">
        <f>(Z370/Z$503)*100</f>
        <v>#DIV/0!</v>
      </c>
    </row>
    <row r="371" spans="1:27" s="117" customFormat="1" ht="13.5">
      <c r="A371" s="49" t="s">
        <v>111</v>
      </c>
      <c r="B371" s="58"/>
      <c r="C371" s="622" t="s">
        <v>797</v>
      </c>
      <c r="D371" s="113">
        <f>SUM(D372)</f>
        <v>0</v>
      </c>
      <c r="E371" s="115" t="e">
        <f>D371/D$503*100</f>
        <v>#DIV/0!</v>
      </c>
      <c r="F371" s="89">
        <f>SUM(F372)</f>
        <v>0</v>
      </c>
      <c r="G371" s="115" t="e">
        <f>F371/F$503*100</f>
        <v>#DIV/0!</v>
      </c>
      <c r="H371" s="89">
        <f>SUM(H372)</f>
        <v>0</v>
      </c>
      <c r="I371" s="115" t="e">
        <f>H371/H$503*100</f>
        <v>#DIV/0!</v>
      </c>
      <c r="J371" s="90">
        <f>SUM(J372)</f>
        <v>0</v>
      </c>
      <c r="K371" s="99" t="e">
        <f>J371/J$503*100</f>
        <v>#DIV/0!</v>
      </c>
      <c r="L371" s="88">
        <f>SUM(L372)</f>
        <v>0</v>
      </c>
      <c r="M371" s="99" t="e">
        <f>L371/L$503*100</f>
        <v>#DIV/0!</v>
      </c>
      <c r="N371" s="89">
        <f>SUM(N372)</f>
        <v>0</v>
      </c>
      <c r="O371" s="115" t="e">
        <f>N371/N$503*100</f>
        <v>#DIV/0!</v>
      </c>
      <c r="P371" s="89">
        <f>SUM(P372)</f>
        <v>0</v>
      </c>
      <c r="Q371" s="115" t="e">
        <f>P371/P$503*100</f>
        <v>#DIV/0!</v>
      </c>
      <c r="R371" s="90">
        <f>SUM(R372)</f>
        <v>0</v>
      </c>
      <c r="S371" s="99" t="e">
        <f>R371/R$503*100</f>
        <v>#DIV/0!</v>
      </c>
      <c r="T371" s="88">
        <f>SUM(T372)</f>
        <v>0</v>
      </c>
      <c r="U371" s="99" t="e">
        <f>T371/T$503*100</f>
        <v>#DIV/0!</v>
      </c>
      <c r="V371" s="89">
        <f>SUM(V372)</f>
        <v>0</v>
      </c>
      <c r="W371" s="115" t="e">
        <f>V371/V$503*100</f>
        <v>#DIV/0!</v>
      </c>
      <c r="X371" s="89">
        <f>SUM(X372)</f>
        <v>0</v>
      </c>
      <c r="Y371" s="115" t="e">
        <f>X371/X$503*100</f>
        <v>#DIV/0!</v>
      </c>
      <c r="Z371" s="90">
        <f>SUM(Z372)</f>
        <v>0</v>
      </c>
      <c r="AA371" s="116" t="e">
        <f>Z371/Z$503*100</f>
        <v>#DIV/0!</v>
      </c>
    </row>
    <row r="372" spans="1:27" s="117" customFormat="1" ht="12.75">
      <c r="A372" s="49"/>
      <c r="B372" s="543" t="s">
        <v>1252</v>
      </c>
      <c r="C372" s="619" t="s">
        <v>1320</v>
      </c>
      <c r="D372" s="579"/>
      <c r="E372" s="502"/>
      <c r="F372" s="580"/>
      <c r="G372" s="502"/>
      <c r="H372" s="580"/>
      <c r="I372" s="502"/>
      <c r="J372" s="581"/>
      <c r="K372" s="503"/>
      <c r="L372" s="579"/>
      <c r="M372" s="503"/>
      <c r="N372" s="580"/>
      <c r="O372" s="502"/>
      <c r="P372" s="580"/>
      <c r="Q372" s="502"/>
      <c r="R372" s="581"/>
      <c r="S372" s="503"/>
      <c r="T372" s="579"/>
      <c r="U372" s="503"/>
      <c r="V372" s="580"/>
      <c r="W372" s="502"/>
      <c r="X372" s="580"/>
      <c r="Y372" s="502"/>
      <c r="Z372" s="581"/>
      <c r="AA372" s="504"/>
    </row>
    <row r="373" spans="1:27" s="117" customFormat="1" ht="13.5">
      <c r="A373" s="49" t="s">
        <v>112</v>
      </c>
      <c r="B373" s="58"/>
      <c r="C373" s="619" t="s">
        <v>798</v>
      </c>
      <c r="D373" s="88">
        <f>SUM(D374:D377)</f>
        <v>0</v>
      </c>
      <c r="E373" s="115" t="e">
        <f>D373/D$503*100</f>
        <v>#DIV/0!</v>
      </c>
      <c r="F373" s="89">
        <f>SUM(F374:F377)</f>
        <v>0</v>
      </c>
      <c r="G373" s="115" t="e">
        <f>F373/F$503*100</f>
        <v>#DIV/0!</v>
      </c>
      <c r="H373" s="89">
        <f>SUM(H374:H377)</f>
        <v>0</v>
      </c>
      <c r="I373" s="115" t="e">
        <f>H373/H$503*100</f>
        <v>#DIV/0!</v>
      </c>
      <c r="J373" s="90">
        <f>SUM(J374:J377)</f>
        <v>0</v>
      </c>
      <c r="K373" s="99" t="e">
        <f>J373/J$503*100</f>
        <v>#DIV/0!</v>
      </c>
      <c r="L373" s="88">
        <f>SUM(L374:L377)</f>
        <v>0</v>
      </c>
      <c r="M373" s="99" t="e">
        <f>L373/L$503*100</f>
        <v>#DIV/0!</v>
      </c>
      <c r="N373" s="89">
        <f>SUM(N374:N377)</f>
        <v>0</v>
      </c>
      <c r="O373" s="115" t="e">
        <f>N373/N$503*100</f>
        <v>#DIV/0!</v>
      </c>
      <c r="P373" s="89">
        <f>SUM(P374:P377)</f>
        <v>0</v>
      </c>
      <c r="Q373" s="115" t="e">
        <f>P373/P$503*100</f>
        <v>#DIV/0!</v>
      </c>
      <c r="R373" s="90">
        <f>SUM(R374:R377)</f>
        <v>0</v>
      </c>
      <c r="S373" s="99" t="e">
        <f>R373/R$503*100</f>
        <v>#DIV/0!</v>
      </c>
      <c r="T373" s="88">
        <f>SUM(T374:T377)</f>
        <v>0</v>
      </c>
      <c r="U373" s="99" t="e">
        <f>T373/T$503*100</f>
        <v>#DIV/0!</v>
      </c>
      <c r="V373" s="89">
        <f>SUM(V374:V377)</f>
        <v>0</v>
      </c>
      <c r="W373" s="115" t="e">
        <f>V373/V$503*100</f>
        <v>#DIV/0!</v>
      </c>
      <c r="X373" s="89">
        <f>SUM(X374:X377)</f>
        <v>0</v>
      </c>
      <c r="Y373" s="115" t="e">
        <f>X373/X$503*100</f>
        <v>#DIV/0!</v>
      </c>
      <c r="Z373" s="90">
        <f>SUM(Z374:Z377)</f>
        <v>0</v>
      </c>
      <c r="AA373" s="116" t="e">
        <f>Z373/Z$503*100</f>
        <v>#DIV/0!</v>
      </c>
    </row>
    <row r="374" spans="1:27" s="573" customFormat="1" ht="11.25">
      <c r="A374" s="81"/>
      <c r="B374" s="572" t="s">
        <v>1253</v>
      </c>
      <c r="C374" s="619" t="s">
        <v>1321</v>
      </c>
      <c r="D374" s="82"/>
      <c r="E374" s="159"/>
      <c r="F374" s="83"/>
      <c r="G374" s="159"/>
      <c r="H374" s="83"/>
      <c r="I374" s="159"/>
      <c r="J374" s="84"/>
      <c r="K374" s="144"/>
      <c r="L374" s="82"/>
      <c r="M374" s="144"/>
      <c r="N374" s="83"/>
      <c r="O374" s="159"/>
      <c r="P374" s="83"/>
      <c r="Q374" s="159"/>
      <c r="R374" s="84"/>
      <c r="S374" s="144"/>
      <c r="T374" s="82"/>
      <c r="U374" s="144"/>
      <c r="V374" s="83"/>
      <c r="W374" s="159"/>
      <c r="X374" s="83"/>
      <c r="Y374" s="159"/>
      <c r="Z374" s="84"/>
      <c r="AA374" s="160"/>
    </row>
    <row r="375" spans="1:27" s="573" customFormat="1" ht="11.25">
      <c r="A375" s="81"/>
      <c r="B375" s="572" t="s">
        <v>1254</v>
      </c>
      <c r="C375" s="619" t="s">
        <v>1321</v>
      </c>
      <c r="D375" s="82"/>
      <c r="E375" s="159"/>
      <c r="F375" s="83"/>
      <c r="G375" s="159"/>
      <c r="H375" s="83"/>
      <c r="I375" s="159"/>
      <c r="J375" s="84"/>
      <c r="K375" s="144"/>
      <c r="L375" s="82"/>
      <c r="M375" s="144"/>
      <c r="N375" s="83"/>
      <c r="O375" s="159"/>
      <c r="P375" s="83"/>
      <c r="Q375" s="159"/>
      <c r="R375" s="84"/>
      <c r="S375" s="144"/>
      <c r="T375" s="82"/>
      <c r="U375" s="144"/>
      <c r="V375" s="83"/>
      <c r="W375" s="159"/>
      <c r="X375" s="83"/>
      <c r="Y375" s="159"/>
      <c r="Z375" s="84"/>
      <c r="AA375" s="160"/>
    </row>
    <row r="376" spans="1:27" s="573" customFormat="1" ht="11.25">
      <c r="A376" s="81"/>
      <c r="B376" s="572" t="s">
        <v>317</v>
      </c>
      <c r="C376" s="619" t="s">
        <v>1322</v>
      </c>
      <c r="D376" s="82"/>
      <c r="E376" s="159"/>
      <c r="F376" s="83"/>
      <c r="G376" s="159"/>
      <c r="H376" s="83"/>
      <c r="I376" s="159"/>
      <c r="J376" s="84"/>
      <c r="K376" s="144"/>
      <c r="L376" s="82"/>
      <c r="M376" s="144"/>
      <c r="N376" s="83"/>
      <c r="O376" s="159"/>
      <c r="P376" s="83"/>
      <c r="Q376" s="159"/>
      <c r="R376" s="84"/>
      <c r="S376" s="144"/>
      <c r="T376" s="82"/>
      <c r="U376" s="144"/>
      <c r="V376" s="83"/>
      <c r="W376" s="159"/>
      <c r="X376" s="83"/>
      <c r="Y376" s="159"/>
      <c r="Z376" s="84"/>
      <c r="AA376" s="160"/>
    </row>
    <row r="377" spans="1:27" s="573" customFormat="1" ht="11.25">
      <c r="A377" s="81"/>
      <c r="B377" s="572" t="s">
        <v>492</v>
      </c>
      <c r="C377" s="619" t="s">
        <v>798</v>
      </c>
      <c r="D377" s="82"/>
      <c r="E377" s="159"/>
      <c r="F377" s="83"/>
      <c r="G377" s="159"/>
      <c r="H377" s="83"/>
      <c r="I377" s="159"/>
      <c r="J377" s="84"/>
      <c r="K377" s="144"/>
      <c r="L377" s="82"/>
      <c r="M377" s="144"/>
      <c r="N377" s="83"/>
      <c r="O377" s="159"/>
      <c r="P377" s="83"/>
      <c r="Q377" s="159"/>
      <c r="R377" s="84"/>
      <c r="S377" s="144"/>
      <c r="T377" s="82"/>
      <c r="U377" s="144"/>
      <c r="V377" s="83"/>
      <c r="W377" s="159"/>
      <c r="X377" s="83"/>
      <c r="Y377" s="159"/>
      <c r="Z377" s="84"/>
      <c r="AA377" s="160"/>
    </row>
    <row r="378" spans="1:27" s="117" customFormat="1" ht="13.5">
      <c r="A378" s="49" t="s">
        <v>113</v>
      </c>
      <c r="B378" s="58"/>
      <c r="C378" s="619" t="s">
        <v>799</v>
      </c>
      <c r="D378" s="88">
        <f>SUM(D379)</f>
        <v>0</v>
      </c>
      <c r="E378" s="115" t="e">
        <f>D378/D$503*100</f>
        <v>#DIV/0!</v>
      </c>
      <c r="F378" s="89">
        <f>SUM(F379)</f>
        <v>0</v>
      </c>
      <c r="G378" s="115" t="e">
        <f>F378/F$503*100</f>
        <v>#DIV/0!</v>
      </c>
      <c r="H378" s="89">
        <f>SUM(H379)</f>
        <v>0</v>
      </c>
      <c r="I378" s="115" t="e">
        <f>H378/H$503*100</f>
        <v>#DIV/0!</v>
      </c>
      <c r="J378" s="90">
        <f>SUM(J379)</f>
        <v>0</v>
      </c>
      <c r="K378" s="99" t="e">
        <f>J378/J$503*100</f>
        <v>#DIV/0!</v>
      </c>
      <c r="L378" s="88">
        <f>SUM(L379)</f>
        <v>0</v>
      </c>
      <c r="M378" s="99" t="e">
        <f>L378/L$503*100</f>
        <v>#DIV/0!</v>
      </c>
      <c r="N378" s="89">
        <f>SUM(N379)</f>
        <v>0</v>
      </c>
      <c r="O378" s="115" t="e">
        <f>N378/N$503*100</f>
        <v>#DIV/0!</v>
      </c>
      <c r="P378" s="89">
        <f>SUM(P379)</f>
        <v>0</v>
      </c>
      <c r="Q378" s="115" t="e">
        <f>P378/P$503*100</f>
        <v>#DIV/0!</v>
      </c>
      <c r="R378" s="90">
        <f>SUM(R379)</f>
        <v>0</v>
      </c>
      <c r="S378" s="99" t="e">
        <f>R378/R$503*100</f>
        <v>#DIV/0!</v>
      </c>
      <c r="T378" s="88">
        <f>SUM(T379)</f>
        <v>0</v>
      </c>
      <c r="U378" s="99" t="e">
        <f>T378/T$503*100</f>
        <v>#DIV/0!</v>
      </c>
      <c r="V378" s="89">
        <f>SUM(V379)</f>
        <v>0</v>
      </c>
      <c r="W378" s="115" t="e">
        <f>V378/V$503*100</f>
        <v>#DIV/0!</v>
      </c>
      <c r="X378" s="89">
        <f>SUM(X379)</f>
        <v>0</v>
      </c>
      <c r="Y378" s="115" t="e">
        <f>X378/X$503*100</f>
        <v>#DIV/0!</v>
      </c>
      <c r="Z378" s="90">
        <f>SUM(Z379)</f>
        <v>0</v>
      </c>
      <c r="AA378" s="116" t="e">
        <f>Z378/Z$503*100</f>
        <v>#DIV/0!</v>
      </c>
    </row>
    <row r="379" spans="1:27" s="117" customFormat="1" ht="12.75">
      <c r="A379" s="49"/>
      <c r="B379" s="61" t="s">
        <v>1255</v>
      </c>
      <c r="C379" s="619" t="s">
        <v>1323</v>
      </c>
      <c r="D379" s="579"/>
      <c r="E379" s="502"/>
      <c r="F379" s="580"/>
      <c r="G379" s="502"/>
      <c r="H379" s="580"/>
      <c r="I379" s="502"/>
      <c r="J379" s="581"/>
      <c r="K379" s="503"/>
      <c r="L379" s="579"/>
      <c r="M379" s="503"/>
      <c r="N379" s="580"/>
      <c r="O379" s="502"/>
      <c r="P379" s="580"/>
      <c r="Q379" s="502"/>
      <c r="R379" s="581"/>
      <c r="S379" s="503"/>
      <c r="T379" s="579"/>
      <c r="U379" s="503"/>
      <c r="V379" s="580"/>
      <c r="W379" s="502"/>
      <c r="X379" s="580"/>
      <c r="Y379" s="502"/>
      <c r="Z379" s="581"/>
      <c r="AA379" s="504"/>
    </row>
    <row r="380" spans="1:27" s="117" customFormat="1" ht="13.5">
      <c r="A380" s="49" t="s">
        <v>114</v>
      </c>
      <c r="B380" s="58"/>
      <c r="C380" s="619" t="s">
        <v>800</v>
      </c>
      <c r="D380" s="88"/>
      <c r="E380" s="115" t="e">
        <f>D380/D$503*100</f>
        <v>#DIV/0!</v>
      </c>
      <c r="F380" s="89"/>
      <c r="G380" s="115" t="e">
        <f>F380/F$503*100</f>
        <v>#DIV/0!</v>
      </c>
      <c r="H380" s="89"/>
      <c r="I380" s="115" t="e">
        <f>H380/H$503*100</f>
        <v>#DIV/0!</v>
      </c>
      <c r="J380" s="90"/>
      <c r="K380" s="99" t="e">
        <f>J380/J$503*100</f>
        <v>#DIV/0!</v>
      </c>
      <c r="L380" s="88"/>
      <c r="M380" s="99" t="e">
        <f>L380/L$503*100</f>
        <v>#DIV/0!</v>
      </c>
      <c r="N380" s="89"/>
      <c r="O380" s="115" t="e">
        <f>N380/N$503*100</f>
        <v>#DIV/0!</v>
      </c>
      <c r="P380" s="89"/>
      <c r="Q380" s="115" t="e">
        <f>P380/P$503*100</f>
        <v>#DIV/0!</v>
      </c>
      <c r="R380" s="90"/>
      <c r="S380" s="99" t="e">
        <f>R380/R$503*100</f>
        <v>#DIV/0!</v>
      </c>
      <c r="T380" s="88"/>
      <c r="U380" s="99" t="e">
        <f>T380/T$503*100</f>
        <v>#DIV/0!</v>
      </c>
      <c r="V380" s="89"/>
      <c r="W380" s="115" t="e">
        <f>V380/V$503*100</f>
        <v>#DIV/0!</v>
      </c>
      <c r="X380" s="89"/>
      <c r="Y380" s="115" t="e">
        <f>X380/X$503*100</f>
        <v>#DIV/0!</v>
      </c>
      <c r="Z380" s="90"/>
      <c r="AA380" s="116" t="e">
        <f>Z380/Z$503*100</f>
        <v>#DIV/0!</v>
      </c>
    </row>
    <row r="381" spans="1:27" s="117" customFormat="1" ht="13.5">
      <c r="A381" s="49" t="s">
        <v>115</v>
      </c>
      <c r="B381" s="58"/>
      <c r="C381" s="619" t="s">
        <v>801</v>
      </c>
      <c r="D381" s="88">
        <f>SUM(D382)</f>
        <v>0</v>
      </c>
      <c r="E381" s="115" t="e">
        <f>D381/D$503*100</f>
        <v>#DIV/0!</v>
      </c>
      <c r="F381" s="89">
        <f>SUM(F382)</f>
        <v>0</v>
      </c>
      <c r="G381" s="115" t="e">
        <f>F381/F$503*100</f>
        <v>#DIV/0!</v>
      </c>
      <c r="H381" s="89">
        <f>SUM(H382)</f>
        <v>0</v>
      </c>
      <c r="I381" s="115" t="e">
        <f>H381/H$503*100</f>
        <v>#DIV/0!</v>
      </c>
      <c r="J381" s="90">
        <f>SUM(J382)</f>
        <v>0</v>
      </c>
      <c r="K381" s="99" t="e">
        <f>J381/J$503*100</f>
        <v>#DIV/0!</v>
      </c>
      <c r="L381" s="88">
        <f>SUM(L382)</f>
        <v>0</v>
      </c>
      <c r="M381" s="99" t="e">
        <f>L381/L$503*100</f>
        <v>#DIV/0!</v>
      </c>
      <c r="N381" s="89">
        <f>SUM(N382)</f>
        <v>0</v>
      </c>
      <c r="O381" s="115" t="e">
        <f>N381/N$503*100</f>
        <v>#DIV/0!</v>
      </c>
      <c r="P381" s="89">
        <f>SUM(P382)</f>
        <v>0</v>
      </c>
      <c r="Q381" s="115" t="e">
        <f>P381/P$503*100</f>
        <v>#DIV/0!</v>
      </c>
      <c r="R381" s="90">
        <f>SUM(R382)</f>
        <v>0</v>
      </c>
      <c r="S381" s="99" t="e">
        <f>R381/R$503*100</f>
        <v>#DIV/0!</v>
      </c>
      <c r="T381" s="88">
        <f>SUM(T382)</f>
        <v>0</v>
      </c>
      <c r="U381" s="99" t="e">
        <f>T381/T$503*100</f>
        <v>#DIV/0!</v>
      </c>
      <c r="V381" s="89">
        <f>SUM(V382)</f>
        <v>0</v>
      </c>
      <c r="W381" s="115" t="e">
        <f>V381/V$503*100</f>
        <v>#DIV/0!</v>
      </c>
      <c r="X381" s="89">
        <f>SUM(X382)</f>
        <v>0</v>
      </c>
      <c r="Y381" s="115" t="e">
        <f>X381/X$503*100</f>
        <v>#DIV/0!</v>
      </c>
      <c r="Z381" s="90">
        <f>SUM(Z382)</f>
        <v>0</v>
      </c>
      <c r="AA381" s="116" t="e">
        <f>Z381/Z$503*100</f>
        <v>#DIV/0!</v>
      </c>
    </row>
    <row r="382" spans="1:27" s="117" customFormat="1" ht="12.75">
      <c r="A382" s="49"/>
      <c r="B382" s="61" t="s">
        <v>1256</v>
      </c>
      <c r="C382" s="619" t="s">
        <v>1324</v>
      </c>
      <c r="D382" s="579"/>
      <c r="E382" s="502"/>
      <c r="F382" s="580"/>
      <c r="G382" s="502"/>
      <c r="H382" s="580"/>
      <c r="I382" s="502"/>
      <c r="J382" s="581"/>
      <c r="K382" s="503"/>
      <c r="L382" s="579"/>
      <c r="M382" s="503"/>
      <c r="N382" s="580"/>
      <c r="O382" s="502"/>
      <c r="P382" s="580"/>
      <c r="Q382" s="502"/>
      <c r="R382" s="581"/>
      <c r="S382" s="503"/>
      <c r="T382" s="579"/>
      <c r="U382" s="503"/>
      <c r="V382" s="580"/>
      <c r="W382" s="502"/>
      <c r="X382" s="580"/>
      <c r="Y382" s="502"/>
      <c r="Z382" s="581"/>
      <c r="AA382" s="504"/>
    </row>
    <row r="383" spans="1:27" s="117" customFormat="1" ht="13.5">
      <c r="A383" s="49" t="s">
        <v>116</v>
      </c>
      <c r="B383" s="58"/>
      <c r="C383" s="619" t="s">
        <v>802</v>
      </c>
      <c r="D383" s="88">
        <f>SUM(D384)</f>
        <v>0</v>
      </c>
      <c r="E383" s="115" t="e">
        <f>D383/D$503*100</f>
        <v>#DIV/0!</v>
      </c>
      <c r="F383" s="89">
        <f>SUM(F384)</f>
        <v>0</v>
      </c>
      <c r="G383" s="115" t="e">
        <f>F383/F$503*100</f>
        <v>#DIV/0!</v>
      </c>
      <c r="H383" s="89">
        <f>SUM(H384)</f>
        <v>0</v>
      </c>
      <c r="I383" s="115" t="e">
        <f>H383/H$503*100</f>
        <v>#DIV/0!</v>
      </c>
      <c r="J383" s="90">
        <f>SUM(J384)</f>
        <v>0</v>
      </c>
      <c r="K383" s="99" t="e">
        <f>J383/J$503*100</f>
        <v>#DIV/0!</v>
      </c>
      <c r="L383" s="88">
        <f>SUM(L384)</f>
        <v>0</v>
      </c>
      <c r="M383" s="99" t="e">
        <f>L383/L$503*100</f>
        <v>#DIV/0!</v>
      </c>
      <c r="N383" s="89">
        <f>SUM(N384)</f>
        <v>0</v>
      </c>
      <c r="O383" s="115" t="e">
        <f>N383/N$503*100</f>
        <v>#DIV/0!</v>
      </c>
      <c r="P383" s="89">
        <f>SUM(P384)</f>
        <v>0</v>
      </c>
      <c r="Q383" s="115" t="e">
        <f>P383/P$503*100</f>
        <v>#DIV/0!</v>
      </c>
      <c r="R383" s="90">
        <f>SUM(R384)</f>
        <v>0</v>
      </c>
      <c r="S383" s="99" t="e">
        <f>R383/R$503*100</f>
        <v>#DIV/0!</v>
      </c>
      <c r="T383" s="88">
        <f>SUM(T384)</f>
        <v>0</v>
      </c>
      <c r="U383" s="99" t="e">
        <f>T383/T$503*100</f>
        <v>#DIV/0!</v>
      </c>
      <c r="V383" s="89">
        <f>SUM(V384)</f>
        <v>0</v>
      </c>
      <c r="W383" s="115" t="e">
        <f>V383/V$503*100</f>
        <v>#DIV/0!</v>
      </c>
      <c r="X383" s="89">
        <f>SUM(X384)</f>
        <v>0</v>
      </c>
      <c r="Y383" s="115" t="e">
        <f>X383/X$503*100</f>
        <v>#DIV/0!</v>
      </c>
      <c r="Z383" s="90">
        <f>SUM(Z384)</f>
        <v>0</v>
      </c>
      <c r="AA383" s="116" t="e">
        <f>Z383/Z$503*100</f>
        <v>#DIV/0!</v>
      </c>
    </row>
    <row r="384" spans="1:27" s="117" customFormat="1" ht="12.75">
      <c r="A384" s="49"/>
      <c r="B384" s="61" t="s">
        <v>1257</v>
      </c>
      <c r="C384" s="619" t="s">
        <v>1325</v>
      </c>
      <c r="D384" s="579"/>
      <c r="E384" s="502"/>
      <c r="F384" s="580"/>
      <c r="G384" s="502"/>
      <c r="H384" s="580"/>
      <c r="I384" s="502"/>
      <c r="J384" s="581"/>
      <c r="K384" s="503"/>
      <c r="L384" s="579"/>
      <c r="M384" s="503"/>
      <c r="N384" s="580"/>
      <c r="O384" s="502"/>
      <c r="P384" s="580"/>
      <c r="Q384" s="502"/>
      <c r="R384" s="581"/>
      <c r="S384" s="503"/>
      <c r="T384" s="579"/>
      <c r="U384" s="503"/>
      <c r="V384" s="580"/>
      <c r="W384" s="502"/>
      <c r="X384" s="580"/>
      <c r="Y384" s="502"/>
      <c r="Z384" s="581"/>
      <c r="AA384" s="504"/>
    </row>
    <row r="385" spans="1:27" s="117" customFormat="1" ht="13.5">
      <c r="A385" s="49" t="s">
        <v>117</v>
      </c>
      <c r="B385" s="58"/>
      <c r="C385" s="619" t="s">
        <v>803</v>
      </c>
      <c r="D385" s="88"/>
      <c r="E385" s="115" t="e">
        <f>D385/D$503*100</f>
        <v>#DIV/0!</v>
      </c>
      <c r="F385" s="89"/>
      <c r="G385" s="115" t="e">
        <f>F385/F$503*100</f>
        <v>#DIV/0!</v>
      </c>
      <c r="H385" s="89"/>
      <c r="I385" s="115" t="e">
        <f>H385/H$503*100</f>
        <v>#DIV/0!</v>
      </c>
      <c r="J385" s="90"/>
      <c r="K385" s="99" t="e">
        <f>J385/J$503*100</f>
        <v>#DIV/0!</v>
      </c>
      <c r="L385" s="88"/>
      <c r="M385" s="99" t="e">
        <f>L385/L$503*100</f>
        <v>#DIV/0!</v>
      </c>
      <c r="N385" s="89"/>
      <c r="O385" s="115" t="e">
        <f>N385/N$503*100</f>
        <v>#DIV/0!</v>
      </c>
      <c r="P385" s="89"/>
      <c r="Q385" s="115" t="e">
        <f>P385/P$503*100</f>
        <v>#DIV/0!</v>
      </c>
      <c r="R385" s="90"/>
      <c r="S385" s="99" t="e">
        <f>R385/R$503*100</f>
        <v>#DIV/0!</v>
      </c>
      <c r="T385" s="88"/>
      <c r="U385" s="99" t="e">
        <f>T385/T$503*100</f>
        <v>#DIV/0!</v>
      </c>
      <c r="V385" s="89"/>
      <c r="W385" s="115" t="e">
        <f>V385/V$503*100</f>
        <v>#DIV/0!</v>
      </c>
      <c r="X385" s="89"/>
      <c r="Y385" s="115" t="e">
        <f>X385/X$503*100</f>
        <v>#DIV/0!</v>
      </c>
      <c r="Z385" s="90"/>
      <c r="AA385" s="116" t="e">
        <f>Z385/Z$503*100</f>
        <v>#DIV/0!</v>
      </c>
    </row>
    <row r="386" spans="1:27" s="117" customFormat="1" ht="13.5">
      <c r="A386" s="49" t="s">
        <v>118</v>
      </c>
      <c r="B386" s="58"/>
      <c r="C386" s="619" t="s">
        <v>804</v>
      </c>
      <c r="D386" s="88"/>
      <c r="E386" s="115" t="e">
        <f>D386/D$503*100</f>
        <v>#DIV/0!</v>
      </c>
      <c r="F386" s="89"/>
      <c r="G386" s="115" t="e">
        <f>F386/F$503*100</f>
        <v>#DIV/0!</v>
      </c>
      <c r="H386" s="89"/>
      <c r="I386" s="115" t="e">
        <f>H386/H$503*100</f>
        <v>#DIV/0!</v>
      </c>
      <c r="J386" s="90"/>
      <c r="K386" s="99" t="e">
        <f>J386/J$503*100</f>
        <v>#DIV/0!</v>
      </c>
      <c r="L386" s="88"/>
      <c r="M386" s="99" t="e">
        <f>L386/L$503*100</f>
        <v>#DIV/0!</v>
      </c>
      <c r="N386" s="89"/>
      <c r="O386" s="115" t="e">
        <f>N386/N$503*100</f>
        <v>#DIV/0!</v>
      </c>
      <c r="P386" s="89"/>
      <c r="Q386" s="115" t="e">
        <f>P386/P$503*100</f>
        <v>#DIV/0!</v>
      </c>
      <c r="R386" s="90"/>
      <c r="S386" s="99" t="e">
        <f>R386/R$503*100</f>
        <v>#DIV/0!</v>
      </c>
      <c r="T386" s="88"/>
      <c r="U386" s="99" t="e">
        <f>T386/T$503*100</f>
        <v>#DIV/0!</v>
      </c>
      <c r="V386" s="89"/>
      <c r="W386" s="115" t="e">
        <f>V386/V$503*100</f>
        <v>#DIV/0!</v>
      </c>
      <c r="X386" s="89"/>
      <c r="Y386" s="115" t="e">
        <f>X386/X$503*100</f>
        <v>#DIV/0!</v>
      </c>
      <c r="Z386" s="90"/>
      <c r="AA386" s="116" t="e">
        <f>Z386/Z$503*100</f>
        <v>#DIV/0!</v>
      </c>
    </row>
    <row r="387" spans="1:27" s="117" customFormat="1" ht="13.5">
      <c r="A387" s="49" t="s">
        <v>119</v>
      </c>
      <c r="B387" s="58"/>
      <c r="C387" s="619" t="s">
        <v>805</v>
      </c>
      <c r="D387" s="88"/>
      <c r="E387" s="115" t="e">
        <f>D387/D$503*100</f>
        <v>#DIV/0!</v>
      </c>
      <c r="F387" s="89"/>
      <c r="G387" s="115" t="e">
        <f>F387/F$503*100</f>
        <v>#DIV/0!</v>
      </c>
      <c r="H387" s="89"/>
      <c r="I387" s="115" t="e">
        <f>H387/H$503*100</f>
        <v>#DIV/0!</v>
      </c>
      <c r="J387" s="90"/>
      <c r="K387" s="99" t="e">
        <f>J387/J$503*100</f>
        <v>#DIV/0!</v>
      </c>
      <c r="L387" s="88"/>
      <c r="M387" s="99" t="e">
        <f>L387/L$503*100</f>
        <v>#DIV/0!</v>
      </c>
      <c r="N387" s="89"/>
      <c r="O387" s="115" t="e">
        <f>N387/N$503*100</f>
        <v>#DIV/0!</v>
      </c>
      <c r="P387" s="89"/>
      <c r="Q387" s="115" t="e">
        <f>P387/P$503*100</f>
        <v>#DIV/0!</v>
      </c>
      <c r="R387" s="90"/>
      <c r="S387" s="99" t="e">
        <f>R387/R$503*100</f>
        <v>#DIV/0!</v>
      </c>
      <c r="T387" s="88"/>
      <c r="U387" s="99" t="e">
        <f>T387/T$503*100</f>
        <v>#DIV/0!</v>
      </c>
      <c r="V387" s="89"/>
      <c r="W387" s="115" t="e">
        <f>V387/V$503*100</f>
        <v>#DIV/0!</v>
      </c>
      <c r="X387" s="89"/>
      <c r="Y387" s="115" t="e">
        <f>X387/X$503*100</f>
        <v>#DIV/0!</v>
      </c>
      <c r="Z387" s="90"/>
      <c r="AA387" s="116" t="e">
        <f>Z387/Z$503*100</f>
        <v>#DIV/0!</v>
      </c>
    </row>
    <row r="388" spans="1:27" s="117" customFormat="1" ht="13.5">
      <c r="A388" s="49" t="s">
        <v>120</v>
      </c>
      <c r="B388" s="58"/>
      <c r="C388" s="619" t="s">
        <v>806</v>
      </c>
      <c r="D388" s="88">
        <f>SUM(D389)</f>
        <v>0</v>
      </c>
      <c r="E388" s="115" t="e">
        <f>D388/D$503*100</f>
        <v>#DIV/0!</v>
      </c>
      <c r="F388" s="89">
        <f>SUM(F389)</f>
        <v>0</v>
      </c>
      <c r="G388" s="115" t="e">
        <f>F388/F$503*100</f>
        <v>#DIV/0!</v>
      </c>
      <c r="H388" s="89">
        <f>SUM(H389)</f>
        <v>0</v>
      </c>
      <c r="I388" s="115" t="e">
        <f>H388/H$503*100</f>
        <v>#DIV/0!</v>
      </c>
      <c r="J388" s="90">
        <f>SUM(J389)</f>
        <v>0</v>
      </c>
      <c r="K388" s="99" t="e">
        <f>J388/J$503*100</f>
        <v>#DIV/0!</v>
      </c>
      <c r="L388" s="88">
        <f>SUM(L389)</f>
        <v>0</v>
      </c>
      <c r="M388" s="99" t="e">
        <f>L388/L$503*100</f>
        <v>#DIV/0!</v>
      </c>
      <c r="N388" s="89">
        <f>SUM(N389)</f>
        <v>0</v>
      </c>
      <c r="O388" s="115" t="e">
        <f>N388/N$503*100</f>
        <v>#DIV/0!</v>
      </c>
      <c r="P388" s="89">
        <f>SUM(P389)</f>
        <v>0</v>
      </c>
      <c r="Q388" s="115" t="e">
        <f>P388/P$503*100</f>
        <v>#DIV/0!</v>
      </c>
      <c r="R388" s="90">
        <f>SUM(R389)</f>
        <v>0</v>
      </c>
      <c r="S388" s="99" t="e">
        <f>R388/R$503*100</f>
        <v>#DIV/0!</v>
      </c>
      <c r="T388" s="88">
        <f>SUM(T389)</f>
        <v>0</v>
      </c>
      <c r="U388" s="99" t="e">
        <f>T388/T$503*100</f>
        <v>#DIV/0!</v>
      </c>
      <c r="V388" s="89">
        <f>SUM(V389)</f>
        <v>0</v>
      </c>
      <c r="W388" s="115" t="e">
        <f>V388/V$503*100</f>
        <v>#DIV/0!</v>
      </c>
      <c r="X388" s="89">
        <f>SUM(X389)</f>
        <v>0</v>
      </c>
      <c r="Y388" s="115" t="e">
        <f>X388/X$503*100</f>
        <v>#DIV/0!</v>
      </c>
      <c r="Z388" s="90">
        <f>SUM(Z389)</f>
        <v>0</v>
      </c>
      <c r="AA388" s="116" t="e">
        <f>Z388/Z$503*100</f>
        <v>#DIV/0!</v>
      </c>
    </row>
    <row r="389" spans="1:27" s="117" customFormat="1" ht="12.75">
      <c r="A389" s="49"/>
      <c r="B389" s="61" t="s">
        <v>1258</v>
      </c>
      <c r="C389" s="619" t="s">
        <v>1326</v>
      </c>
      <c r="D389" s="579"/>
      <c r="E389" s="502"/>
      <c r="F389" s="580"/>
      <c r="G389" s="502"/>
      <c r="H389" s="580"/>
      <c r="I389" s="502"/>
      <c r="J389" s="581"/>
      <c r="K389" s="503"/>
      <c r="L389" s="579"/>
      <c r="M389" s="503"/>
      <c r="N389" s="580"/>
      <c r="O389" s="502"/>
      <c r="P389" s="580"/>
      <c r="Q389" s="502"/>
      <c r="R389" s="581"/>
      <c r="S389" s="503"/>
      <c r="T389" s="579"/>
      <c r="U389" s="503"/>
      <c r="V389" s="580"/>
      <c r="W389" s="502"/>
      <c r="X389" s="580"/>
      <c r="Y389" s="502"/>
      <c r="Z389" s="581"/>
      <c r="AA389" s="504"/>
    </row>
    <row r="390" spans="1:27" s="117" customFormat="1" ht="13.5">
      <c r="A390" s="51" t="s">
        <v>121</v>
      </c>
      <c r="B390" s="59"/>
      <c r="C390" s="620" t="s">
        <v>807</v>
      </c>
      <c r="D390" s="88"/>
      <c r="E390" s="115" t="e">
        <f>D390/D$503*100</f>
        <v>#DIV/0!</v>
      </c>
      <c r="F390" s="89"/>
      <c r="G390" s="115" t="e">
        <f>F390/F$503*100</f>
        <v>#DIV/0!</v>
      </c>
      <c r="H390" s="89"/>
      <c r="I390" s="115" t="e">
        <f>H390/H$503*100</f>
        <v>#DIV/0!</v>
      </c>
      <c r="J390" s="90"/>
      <c r="K390" s="99" t="e">
        <f>J390/J$503*100</f>
        <v>#DIV/0!</v>
      </c>
      <c r="L390" s="88"/>
      <c r="M390" s="99" t="e">
        <f>L390/L$503*100</f>
        <v>#DIV/0!</v>
      </c>
      <c r="N390" s="89"/>
      <c r="O390" s="115" t="e">
        <f>N390/N$503*100</f>
        <v>#DIV/0!</v>
      </c>
      <c r="P390" s="89"/>
      <c r="Q390" s="115" t="e">
        <f>P390/P$503*100</f>
        <v>#DIV/0!</v>
      </c>
      <c r="R390" s="90"/>
      <c r="S390" s="99" t="e">
        <f>R390/R$503*100</f>
        <v>#DIV/0!</v>
      </c>
      <c r="T390" s="88"/>
      <c r="U390" s="99" t="e">
        <f>T390/T$503*100</f>
        <v>#DIV/0!</v>
      </c>
      <c r="V390" s="89"/>
      <c r="W390" s="115" t="e">
        <f>V390/V$503*100</f>
        <v>#DIV/0!</v>
      </c>
      <c r="X390" s="89"/>
      <c r="Y390" s="115" t="e">
        <f>X390/X$503*100</f>
        <v>#DIV/0!</v>
      </c>
      <c r="Z390" s="90"/>
      <c r="AA390" s="116" t="e">
        <f>Z390/Z$503*100</f>
        <v>#DIV/0!</v>
      </c>
    </row>
    <row r="391" spans="1:27" ht="12.75">
      <c r="A391" s="47" t="s">
        <v>494</v>
      </c>
      <c r="B391" s="60"/>
      <c r="C391" s="621" t="s">
        <v>808</v>
      </c>
      <c r="D391" s="26">
        <f>D392</f>
        <v>0</v>
      </c>
      <c r="E391" s="29" t="e">
        <f>(D391/D$503)*100</f>
        <v>#DIV/0!</v>
      </c>
      <c r="F391" s="28">
        <f>F392</f>
        <v>0</v>
      </c>
      <c r="G391" s="29" t="e">
        <f>(F391/F$503)*100</f>
        <v>#DIV/0!</v>
      </c>
      <c r="H391" s="28">
        <f>H392</f>
        <v>0</v>
      </c>
      <c r="I391" s="29" t="e">
        <f>(H391/H$503)*100</f>
        <v>#DIV/0!</v>
      </c>
      <c r="J391" s="30">
        <f>J392</f>
        <v>0</v>
      </c>
      <c r="K391" s="27" t="e">
        <f>(J391/J$503)*100</f>
        <v>#DIV/0!</v>
      </c>
      <c r="L391" s="26">
        <f>L392</f>
        <v>0</v>
      </c>
      <c r="M391" s="27" t="e">
        <f>(L391/L$503)*100</f>
        <v>#DIV/0!</v>
      </c>
      <c r="N391" s="28">
        <f>N392</f>
        <v>0</v>
      </c>
      <c r="O391" s="29" t="e">
        <f>(N391/N$503)*100</f>
        <v>#DIV/0!</v>
      </c>
      <c r="P391" s="28">
        <f>P392</f>
        <v>0</v>
      </c>
      <c r="Q391" s="29" t="e">
        <f>(P391/P$503)*100</f>
        <v>#DIV/0!</v>
      </c>
      <c r="R391" s="30">
        <f>R392</f>
        <v>0</v>
      </c>
      <c r="S391" s="27" t="e">
        <f>(R391/R$503)*100</f>
        <v>#DIV/0!</v>
      </c>
      <c r="T391" s="26">
        <f>T392</f>
        <v>0</v>
      </c>
      <c r="U391" s="27" t="e">
        <f>(T391/T$503)*100</f>
        <v>#DIV/0!</v>
      </c>
      <c r="V391" s="28">
        <f>V392</f>
        <v>0</v>
      </c>
      <c r="W391" s="29" t="e">
        <f>(V391/V$503)*100</f>
        <v>#DIV/0!</v>
      </c>
      <c r="X391" s="28">
        <f>X392</f>
        <v>0</v>
      </c>
      <c r="Y391" s="29" t="e">
        <f>(X391/X$503)*100</f>
        <v>#DIV/0!</v>
      </c>
      <c r="Z391" s="30">
        <f>Z392</f>
        <v>0</v>
      </c>
      <c r="AA391" s="31" t="e">
        <f>(Z391/Z$503)*100</f>
        <v>#DIV/0!</v>
      </c>
    </row>
    <row r="392" spans="1:27" s="117" customFormat="1" ht="13.5">
      <c r="A392" s="51" t="s">
        <v>495</v>
      </c>
      <c r="B392" s="58"/>
      <c r="C392" s="624" t="s">
        <v>1327</v>
      </c>
      <c r="D392" s="113"/>
      <c r="E392" s="115" t="e">
        <f>D392/D$503*100</f>
        <v>#DIV/0!</v>
      </c>
      <c r="F392" s="114"/>
      <c r="G392" s="115" t="e">
        <f>F392/F$503*100</f>
        <v>#DIV/0!</v>
      </c>
      <c r="H392" s="114"/>
      <c r="I392" s="115" t="e">
        <f>H392/H$503*100</f>
        <v>#DIV/0!</v>
      </c>
      <c r="J392" s="32"/>
      <c r="K392" s="99" t="e">
        <f>J392/J$503*100</f>
        <v>#DIV/0!</v>
      </c>
      <c r="L392" s="113"/>
      <c r="M392" s="99" t="e">
        <f>L392/L$503*100</f>
        <v>#DIV/0!</v>
      </c>
      <c r="N392" s="114"/>
      <c r="O392" s="115" t="e">
        <f>N392/N$503*100</f>
        <v>#DIV/0!</v>
      </c>
      <c r="P392" s="114"/>
      <c r="Q392" s="115" t="e">
        <f>P392/P$503*100</f>
        <v>#DIV/0!</v>
      </c>
      <c r="R392" s="32"/>
      <c r="S392" s="99" t="e">
        <f>R392/R$503*100</f>
        <v>#DIV/0!</v>
      </c>
      <c r="T392" s="113"/>
      <c r="U392" s="99" t="e">
        <f>T392/T$503*100</f>
        <v>#DIV/0!</v>
      </c>
      <c r="V392" s="114"/>
      <c r="W392" s="115" t="e">
        <f>V392/V$503*100</f>
        <v>#DIV/0!</v>
      </c>
      <c r="X392" s="114"/>
      <c r="Y392" s="115" t="e">
        <f>X392/X$503*100</f>
        <v>#DIV/0!</v>
      </c>
      <c r="Z392" s="32"/>
      <c r="AA392" s="116" t="e">
        <f>Z392/Z$503*100</f>
        <v>#DIV/0!</v>
      </c>
    </row>
    <row r="393" spans="1:27" ht="12.75">
      <c r="A393" s="47" t="s">
        <v>122</v>
      </c>
      <c r="B393" s="60"/>
      <c r="C393" s="621" t="s">
        <v>1328</v>
      </c>
      <c r="D393" s="26">
        <f>D394</f>
        <v>0</v>
      </c>
      <c r="E393" s="29" t="e">
        <f>(D393/D$503)*100</f>
        <v>#DIV/0!</v>
      </c>
      <c r="F393" s="28">
        <f>F394</f>
        <v>0</v>
      </c>
      <c r="G393" s="29" t="e">
        <f>(F393/F$503)*100</f>
        <v>#DIV/0!</v>
      </c>
      <c r="H393" s="28">
        <f>H394</f>
        <v>0</v>
      </c>
      <c r="I393" s="29" t="e">
        <f>(H393/H$503)*100</f>
        <v>#DIV/0!</v>
      </c>
      <c r="J393" s="30">
        <f>J394</f>
        <v>0</v>
      </c>
      <c r="K393" s="27" t="e">
        <f>(J393/J$503)*100</f>
        <v>#DIV/0!</v>
      </c>
      <c r="L393" s="26">
        <f>L394</f>
        <v>0</v>
      </c>
      <c r="M393" s="27" t="e">
        <f>(L393/L$503)*100</f>
        <v>#DIV/0!</v>
      </c>
      <c r="N393" s="28">
        <f>N394</f>
        <v>0</v>
      </c>
      <c r="O393" s="29" t="e">
        <f>(N393/N$503)*100</f>
        <v>#DIV/0!</v>
      </c>
      <c r="P393" s="28">
        <f>P394</f>
        <v>0</v>
      </c>
      <c r="Q393" s="29" t="e">
        <f>(P393/P$503)*100</f>
        <v>#DIV/0!</v>
      </c>
      <c r="R393" s="30">
        <f>R394</f>
        <v>0</v>
      </c>
      <c r="S393" s="27" t="e">
        <f>(R393/R$503)*100</f>
        <v>#DIV/0!</v>
      </c>
      <c r="T393" s="26">
        <f>T394</f>
        <v>0</v>
      </c>
      <c r="U393" s="27" t="e">
        <f>(T393/T$503)*100</f>
        <v>#DIV/0!</v>
      </c>
      <c r="V393" s="28">
        <f>V394</f>
        <v>0</v>
      </c>
      <c r="W393" s="29" t="e">
        <f>(V393/V$503)*100</f>
        <v>#DIV/0!</v>
      </c>
      <c r="X393" s="28">
        <f>X394</f>
        <v>0</v>
      </c>
      <c r="Y393" s="29" t="e">
        <f>(X393/X$503)*100</f>
        <v>#DIV/0!</v>
      </c>
      <c r="Z393" s="30">
        <f>Z394</f>
        <v>0</v>
      </c>
      <c r="AA393" s="31" t="e">
        <f>(Z393/Z$503)*100</f>
        <v>#DIV/0!</v>
      </c>
    </row>
    <row r="394" spans="1:27" s="117" customFormat="1" ht="13.5">
      <c r="A394" s="51" t="s">
        <v>1263</v>
      </c>
      <c r="B394" s="58"/>
      <c r="C394" s="624" t="s">
        <v>1329</v>
      </c>
      <c r="D394" s="113"/>
      <c r="E394" s="115" t="e">
        <f>D394/D$503*100</f>
        <v>#DIV/0!</v>
      </c>
      <c r="F394" s="114"/>
      <c r="G394" s="115" t="e">
        <f>F394/F$503*100</f>
        <v>#DIV/0!</v>
      </c>
      <c r="H394" s="114"/>
      <c r="I394" s="115" t="e">
        <f>H394/H$503*100</f>
        <v>#DIV/0!</v>
      </c>
      <c r="J394" s="32"/>
      <c r="K394" s="99" t="e">
        <f>J394/J$503*100</f>
        <v>#DIV/0!</v>
      </c>
      <c r="L394" s="113"/>
      <c r="M394" s="99" t="e">
        <f>L394/L$503*100</f>
        <v>#DIV/0!</v>
      </c>
      <c r="N394" s="114"/>
      <c r="O394" s="115" t="e">
        <f>N394/N$503*100</f>
        <v>#DIV/0!</v>
      </c>
      <c r="P394" s="114"/>
      <c r="Q394" s="115" t="e">
        <f>P394/P$503*100</f>
        <v>#DIV/0!</v>
      </c>
      <c r="R394" s="32"/>
      <c r="S394" s="99" t="e">
        <f>R394/R$503*100</f>
        <v>#DIV/0!</v>
      </c>
      <c r="T394" s="113"/>
      <c r="U394" s="99" t="e">
        <f>T394/T$503*100</f>
        <v>#DIV/0!</v>
      </c>
      <c r="V394" s="114"/>
      <c r="W394" s="115" t="e">
        <f>V394/V$503*100</f>
        <v>#DIV/0!</v>
      </c>
      <c r="X394" s="114"/>
      <c r="Y394" s="115" t="e">
        <f>X394/X$503*100</f>
        <v>#DIV/0!</v>
      </c>
      <c r="Z394" s="32"/>
      <c r="AA394" s="116" t="e">
        <f>Z394/Z$503*100</f>
        <v>#DIV/0!</v>
      </c>
    </row>
    <row r="395" spans="1:27" ht="12.75">
      <c r="A395" s="47" t="s">
        <v>123</v>
      </c>
      <c r="B395" s="60"/>
      <c r="C395" s="621" t="s">
        <v>1330</v>
      </c>
      <c r="D395" s="26">
        <f>D396+D397+D399+D401+D406+D408+D409+D410+D415+D417+D421+D423</f>
        <v>0</v>
      </c>
      <c r="E395" s="29" t="e">
        <f>(D395/D$503)*100</f>
        <v>#DIV/0!</v>
      </c>
      <c r="F395" s="28">
        <f>F396+F397+F399+F401+F406+F408+F409+F410+F415+F417+F421+F423</f>
        <v>0</v>
      </c>
      <c r="G395" s="29" t="e">
        <f>(F395/F$503)*100</f>
        <v>#DIV/0!</v>
      </c>
      <c r="H395" s="28">
        <f>H396+H397+H399+H401+H406+H408+H409+H410+H415+H417+H421+H423</f>
        <v>0</v>
      </c>
      <c r="I395" s="29" t="e">
        <f>(H395/H$503)*100</f>
        <v>#DIV/0!</v>
      </c>
      <c r="J395" s="30">
        <f>J396+J397+J399+J401+J406+J408+J409+J410+J415+J417+J421+J423</f>
        <v>0</v>
      </c>
      <c r="K395" s="27" t="e">
        <f>(J395/J$503)*100</f>
        <v>#DIV/0!</v>
      </c>
      <c r="L395" s="26">
        <f>L396+L397+L399+L401+L406+L408+L409+L410+L415+L417+L421+L423</f>
        <v>0</v>
      </c>
      <c r="M395" s="27" t="e">
        <f>(L395/L$503)*100</f>
        <v>#DIV/0!</v>
      </c>
      <c r="N395" s="28">
        <f>N396+N397+N399+N401+N406+N408+N409+N410+N415+N417+N421+N423</f>
        <v>0</v>
      </c>
      <c r="O395" s="29" t="e">
        <f>(N395/N$503)*100</f>
        <v>#DIV/0!</v>
      </c>
      <c r="P395" s="28">
        <f>P396+P397+P399+P401+P406+P408+P409+P410+P415+P417+P421+P423</f>
        <v>0</v>
      </c>
      <c r="Q395" s="29" t="e">
        <f>(P395/P$503)*100</f>
        <v>#DIV/0!</v>
      </c>
      <c r="R395" s="30">
        <f>R396+R397+R399+R401+R406+R408+R409+R410+R415+R417+R421+R423</f>
        <v>0</v>
      </c>
      <c r="S395" s="27" t="e">
        <f>(R395/R$503)*100</f>
        <v>#DIV/0!</v>
      </c>
      <c r="T395" s="26">
        <f>T396+T397+T399+T401+T406+T408+T409+T410+T415+T417+T421+T423</f>
        <v>0</v>
      </c>
      <c r="U395" s="27" t="e">
        <f>(T395/T$503)*100</f>
        <v>#DIV/0!</v>
      </c>
      <c r="V395" s="28">
        <f>V396+V397+V399+V401+V406+V408+V409+V410+V415+V417+V421+V423</f>
        <v>0</v>
      </c>
      <c r="W395" s="29" t="e">
        <f>(V395/V$503)*100</f>
        <v>#DIV/0!</v>
      </c>
      <c r="X395" s="28">
        <f>X396+X397+X399+X401+X406+X408+X409+X410+X415+X417+X421+X423</f>
        <v>0</v>
      </c>
      <c r="Y395" s="29" t="e">
        <f>(X395/X$503)*100</f>
        <v>#DIV/0!</v>
      </c>
      <c r="Z395" s="30">
        <f>Z396+Z397+Z399+Z401+Z406+Z408+Z409+Z410+Z415+Z417+Z421+Z423</f>
        <v>0</v>
      </c>
      <c r="AA395" s="31" t="e">
        <f>(Z395/Z$503)*100</f>
        <v>#DIV/0!</v>
      </c>
    </row>
    <row r="396" spans="1:27" s="117" customFormat="1" ht="13.5">
      <c r="A396" s="49" t="s">
        <v>124</v>
      </c>
      <c r="B396" s="58"/>
      <c r="C396" s="622" t="s">
        <v>809</v>
      </c>
      <c r="D396" s="113"/>
      <c r="E396" s="115" t="e">
        <f>D396/D$503*100</f>
        <v>#DIV/0!</v>
      </c>
      <c r="F396" s="114"/>
      <c r="G396" s="115" t="e">
        <f>F396/F$503*100</f>
        <v>#DIV/0!</v>
      </c>
      <c r="H396" s="114"/>
      <c r="I396" s="115" t="e">
        <f>H396/H$503*100</f>
        <v>#DIV/0!</v>
      </c>
      <c r="J396" s="32"/>
      <c r="K396" s="99" t="e">
        <f>J396/J$503*100</f>
        <v>#DIV/0!</v>
      </c>
      <c r="L396" s="113"/>
      <c r="M396" s="99" t="e">
        <f>L396/L$503*100</f>
        <v>#DIV/0!</v>
      </c>
      <c r="N396" s="114"/>
      <c r="O396" s="115" t="e">
        <f>N396/N$503*100</f>
        <v>#DIV/0!</v>
      </c>
      <c r="P396" s="114"/>
      <c r="Q396" s="115" t="e">
        <f>P396/P$503*100</f>
        <v>#DIV/0!</v>
      </c>
      <c r="R396" s="32"/>
      <c r="S396" s="99" t="e">
        <f>R396/R$503*100</f>
        <v>#DIV/0!</v>
      </c>
      <c r="T396" s="113"/>
      <c r="U396" s="99" t="e">
        <f>T396/T$503*100</f>
        <v>#DIV/0!</v>
      </c>
      <c r="V396" s="114"/>
      <c r="W396" s="115" t="e">
        <f>V396/V$503*100</f>
        <v>#DIV/0!</v>
      </c>
      <c r="X396" s="114"/>
      <c r="Y396" s="115" t="e">
        <f>X396/X$503*100</f>
        <v>#DIV/0!</v>
      </c>
      <c r="Z396" s="32"/>
      <c r="AA396" s="116" t="e">
        <f>Z396/Z$503*100</f>
        <v>#DIV/0!</v>
      </c>
    </row>
    <row r="397" spans="1:27" s="117" customFormat="1" ht="13.5">
      <c r="A397" s="49" t="s">
        <v>125</v>
      </c>
      <c r="B397" s="58"/>
      <c r="C397" s="619" t="s">
        <v>810</v>
      </c>
      <c r="D397" s="113">
        <f>SUM(D398)</f>
        <v>0</v>
      </c>
      <c r="E397" s="115" t="e">
        <f>D397/D$503*100</f>
        <v>#DIV/0!</v>
      </c>
      <c r="F397" s="114">
        <f>SUM(F398)</f>
        <v>0</v>
      </c>
      <c r="G397" s="115" t="e">
        <f>F397/F$503*100</f>
        <v>#DIV/0!</v>
      </c>
      <c r="H397" s="114">
        <f>SUM(H398)</f>
        <v>0</v>
      </c>
      <c r="I397" s="115" t="e">
        <f>H397/H$503*100</f>
        <v>#DIV/0!</v>
      </c>
      <c r="J397" s="32">
        <f>SUM(J398)</f>
        <v>0</v>
      </c>
      <c r="K397" s="99" t="e">
        <f>J397/J$503*100</f>
        <v>#DIV/0!</v>
      </c>
      <c r="L397" s="113">
        <f>SUM(L398)</f>
        <v>0</v>
      </c>
      <c r="M397" s="99" t="e">
        <f>L397/L$503*100</f>
        <v>#DIV/0!</v>
      </c>
      <c r="N397" s="114">
        <f>SUM(N398)</f>
        <v>0</v>
      </c>
      <c r="O397" s="115" t="e">
        <f>N397/N$503*100</f>
        <v>#DIV/0!</v>
      </c>
      <c r="P397" s="114">
        <f>SUM(P398)</f>
        <v>0</v>
      </c>
      <c r="Q397" s="115" t="e">
        <f>P397/P$503*100</f>
        <v>#DIV/0!</v>
      </c>
      <c r="R397" s="32">
        <f>SUM(R398)</f>
        <v>0</v>
      </c>
      <c r="S397" s="99" t="e">
        <f>R397/R$503*100</f>
        <v>#DIV/0!</v>
      </c>
      <c r="T397" s="113">
        <f>SUM(T398)</f>
        <v>0</v>
      </c>
      <c r="U397" s="99" t="e">
        <f>T397/T$503*100</f>
        <v>#DIV/0!</v>
      </c>
      <c r="V397" s="114">
        <f>SUM(V398)</f>
        <v>0</v>
      </c>
      <c r="W397" s="115" t="e">
        <f>V397/V$503*100</f>
        <v>#DIV/0!</v>
      </c>
      <c r="X397" s="114">
        <f>SUM(X398)</f>
        <v>0</v>
      </c>
      <c r="Y397" s="115" t="e">
        <f>X397/X$503*100</f>
        <v>#DIV/0!</v>
      </c>
      <c r="Z397" s="32">
        <f>SUM(Z398)</f>
        <v>0</v>
      </c>
      <c r="AA397" s="116" t="e">
        <f>Z397/Z$503*100</f>
        <v>#DIV/0!</v>
      </c>
    </row>
    <row r="398" spans="1:27" s="573" customFormat="1" ht="11.25">
      <c r="A398" s="81"/>
      <c r="B398" s="572" t="s">
        <v>393</v>
      </c>
      <c r="C398" s="619" t="s">
        <v>811</v>
      </c>
      <c r="D398" s="85"/>
      <c r="E398" s="159"/>
      <c r="F398" s="86"/>
      <c r="G398" s="159"/>
      <c r="H398" s="86"/>
      <c r="I398" s="159"/>
      <c r="J398" s="87"/>
      <c r="K398" s="144"/>
      <c r="L398" s="85"/>
      <c r="M398" s="144"/>
      <c r="N398" s="86"/>
      <c r="O398" s="159"/>
      <c r="P398" s="86"/>
      <c r="Q398" s="159"/>
      <c r="R398" s="87"/>
      <c r="S398" s="144"/>
      <c r="T398" s="85"/>
      <c r="U398" s="144"/>
      <c r="V398" s="86"/>
      <c r="W398" s="159"/>
      <c r="X398" s="86"/>
      <c r="Y398" s="159"/>
      <c r="Z398" s="87"/>
      <c r="AA398" s="160"/>
    </row>
    <row r="399" spans="1:27" s="117" customFormat="1" ht="13.5">
      <c r="A399" s="49" t="s">
        <v>126</v>
      </c>
      <c r="B399" s="58"/>
      <c r="C399" s="619" t="s">
        <v>812</v>
      </c>
      <c r="D399" s="113">
        <f>SUM(D400)</f>
        <v>0</v>
      </c>
      <c r="E399" s="115" t="e">
        <f>D399/D$503*100</f>
        <v>#DIV/0!</v>
      </c>
      <c r="F399" s="114">
        <f>SUM(F400)</f>
        <v>0</v>
      </c>
      <c r="G399" s="115" t="e">
        <f>F399/F$503*100</f>
        <v>#DIV/0!</v>
      </c>
      <c r="H399" s="114">
        <f>SUM(H400)</f>
        <v>0</v>
      </c>
      <c r="I399" s="115" t="e">
        <f>H399/H$503*100</f>
        <v>#DIV/0!</v>
      </c>
      <c r="J399" s="32">
        <f>SUM(J400)</f>
        <v>0</v>
      </c>
      <c r="K399" s="99" t="e">
        <f>J399/J$503*100</f>
        <v>#DIV/0!</v>
      </c>
      <c r="L399" s="113">
        <f>SUM(L400)</f>
        <v>0</v>
      </c>
      <c r="M399" s="99" t="e">
        <f>L399/L$503*100</f>
        <v>#DIV/0!</v>
      </c>
      <c r="N399" s="114">
        <f>SUM(N400)</f>
        <v>0</v>
      </c>
      <c r="O399" s="115" t="e">
        <f>N399/N$503*100</f>
        <v>#DIV/0!</v>
      </c>
      <c r="P399" s="114">
        <f>SUM(P400)</f>
        <v>0</v>
      </c>
      <c r="Q399" s="115" t="e">
        <f>P399/P$503*100</f>
        <v>#DIV/0!</v>
      </c>
      <c r="R399" s="32">
        <f>SUM(R400)</f>
        <v>0</v>
      </c>
      <c r="S399" s="99" t="e">
        <f>R399/R$503*100</f>
        <v>#DIV/0!</v>
      </c>
      <c r="T399" s="113">
        <f>SUM(T400)</f>
        <v>0</v>
      </c>
      <c r="U399" s="99" t="e">
        <f>T399/T$503*100</f>
        <v>#DIV/0!</v>
      </c>
      <c r="V399" s="114">
        <f>SUM(V400)</f>
        <v>0</v>
      </c>
      <c r="W399" s="115" t="e">
        <f>V399/V$503*100</f>
        <v>#DIV/0!</v>
      </c>
      <c r="X399" s="114">
        <f>SUM(X400)</f>
        <v>0</v>
      </c>
      <c r="Y399" s="115" t="e">
        <f>X399/X$503*100</f>
        <v>#DIV/0!</v>
      </c>
      <c r="Z399" s="32">
        <f>SUM(Z400)</f>
        <v>0</v>
      </c>
      <c r="AA399" s="116" t="e">
        <f>Z399/Z$503*100</f>
        <v>#DIV/0!</v>
      </c>
    </row>
    <row r="400" spans="1:27" s="573" customFormat="1" ht="11.25">
      <c r="A400" s="81"/>
      <c r="B400" s="572" t="s">
        <v>394</v>
      </c>
      <c r="C400" s="619" t="s">
        <v>813</v>
      </c>
      <c r="D400" s="85"/>
      <c r="E400" s="159"/>
      <c r="F400" s="86"/>
      <c r="G400" s="159"/>
      <c r="H400" s="86"/>
      <c r="I400" s="159"/>
      <c r="J400" s="87"/>
      <c r="K400" s="144"/>
      <c r="L400" s="85"/>
      <c r="M400" s="144"/>
      <c r="N400" s="86"/>
      <c r="O400" s="159"/>
      <c r="P400" s="86"/>
      <c r="Q400" s="159"/>
      <c r="R400" s="87"/>
      <c r="S400" s="144"/>
      <c r="T400" s="85"/>
      <c r="U400" s="144"/>
      <c r="V400" s="86"/>
      <c r="W400" s="159"/>
      <c r="X400" s="86"/>
      <c r="Y400" s="159"/>
      <c r="Z400" s="87"/>
      <c r="AA400" s="160"/>
    </row>
    <row r="401" spans="1:27" s="117" customFormat="1" ht="13.5">
      <c r="A401" s="49" t="s">
        <v>127</v>
      </c>
      <c r="B401" s="58"/>
      <c r="C401" s="619" t="s">
        <v>814</v>
      </c>
      <c r="D401" s="113">
        <f>SUM(D402:D405)</f>
        <v>0</v>
      </c>
      <c r="E401" s="115" t="e">
        <f>D401/D$503*100</f>
        <v>#DIV/0!</v>
      </c>
      <c r="F401" s="114">
        <f>SUM(F402:F405)</f>
        <v>0</v>
      </c>
      <c r="G401" s="115" t="e">
        <f>F401/F$503*100</f>
        <v>#DIV/0!</v>
      </c>
      <c r="H401" s="114">
        <f>SUM(H402:H405)</f>
        <v>0</v>
      </c>
      <c r="I401" s="115" t="e">
        <f>H401/H$503*100</f>
        <v>#DIV/0!</v>
      </c>
      <c r="J401" s="32">
        <f>SUM(J402:J405)</f>
        <v>0</v>
      </c>
      <c r="K401" s="99" t="e">
        <f>J401/J$503*100</f>
        <v>#DIV/0!</v>
      </c>
      <c r="L401" s="113">
        <f>SUM(L402:L405)</f>
        <v>0</v>
      </c>
      <c r="M401" s="99" t="e">
        <f>L401/L$503*100</f>
        <v>#DIV/0!</v>
      </c>
      <c r="N401" s="114">
        <f>SUM(N402:N405)</f>
        <v>0</v>
      </c>
      <c r="O401" s="115" t="e">
        <f>N401/N$503*100</f>
        <v>#DIV/0!</v>
      </c>
      <c r="P401" s="114">
        <f>SUM(P402:P405)</f>
        <v>0</v>
      </c>
      <c r="Q401" s="115" t="e">
        <f>P401/P$503*100</f>
        <v>#DIV/0!</v>
      </c>
      <c r="R401" s="32">
        <f>SUM(R402:R405)</f>
        <v>0</v>
      </c>
      <c r="S401" s="99" t="e">
        <f>R401/R$503*100</f>
        <v>#DIV/0!</v>
      </c>
      <c r="T401" s="113">
        <f>SUM(T402:T405)</f>
        <v>0</v>
      </c>
      <c r="U401" s="99" t="e">
        <f>T401/T$503*100</f>
        <v>#DIV/0!</v>
      </c>
      <c r="V401" s="114">
        <f>SUM(V402:V405)</f>
        <v>0</v>
      </c>
      <c r="W401" s="115" t="e">
        <f>V401/V$503*100</f>
        <v>#DIV/0!</v>
      </c>
      <c r="X401" s="114">
        <f>SUM(X402:X405)</f>
        <v>0</v>
      </c>
      <c r="Y401" s="115" t="e">
        <f>X401/X$503*100</f>
        <v>#DIV/0!</v>
      </c>
      <c r="Z401" s="32">
        <f>SUM(Z402:Z405)</f>
        <v>0</v>
      </c>
      <c r="AA401" s="116" t="e">
        <f>Z401/Z$503*100</f>
        <v>#DIV/0!</v>
      </c>
    </row>
    <row r="402" spans="1:27" s="573" customFormat="1" ht="11.25">
      <c r="A402" s="81"/>
      <c r="B402" s="572" t="s">
        <v>395</v>
      </c>
      <c r="C402" s="619" t="s">
        <v>815</v>
      </c>
      <c r="D402" s="85"/>
      <c r="E402" s="159"/>
      <c r="F402" s="86"/>
      <c r="G402" s="159"/>
      <c r="H402" s="86"/>
      <c r="I402" s="159"/>
      <c r="J402" s="87"/>
      <c r="K402" s="144"/>
      <c r="L402" s="85"/>
      <c r="M402" s="144"/>
      <c r="N402" s="86"/>
      <c r="O402" s="159"/>
      <c r="P402" s="86"/>
      <c r="Q402" s="159"/>
      <c r="R402" s="87"/>
      <c r="S402" s="144"/>
      <c r="T402" s="85"/>
      <c r="U402" s="144"/>
      <c r="V402" s="86"/>
      <c r="W402" s="159"/>
      <c r="X402" s="86"/>
      <c r="Y402" s="159"/>
      <c r="Z402" s="87"/>
      <c r="AA402" s="160"/>
    </row>
    <row r="403" spans="1:27" s="573" customFormat="1" ht="11.25">
      <c r="A403" s="81"/>
      <c r="B403" s="572" t="s">
        <v>396</v>
      </c>
      <c r="C403" s="619" t="s">
        <v>816</v>
      </c>
      <c r="D403" s="85"/>
      <c r="E403" s="159"/>
      <c r="F403" s="86"/>
      <c r="G403" s="159"/>
      <c r="H403" s="86"/>
      <c r="I403" s="159"/>
      <c r="J403" s="87"/>
      <c r="K403" s="144"/>
      <c r="L403" s="85"/>
      <c r="M403" s="144"/>
      <c r="N403" s="86"/>
      <c r="O403" s="159"/>
      <c r="P403" s="86"/>
      <c r="Q403" s="159"/>
      <c r="R403" s="87"/>
      <c r="S403" s="144"/>
      <c r="T403" s="85"/>
      <c r="U403" s="144"/>
      <c r="V403" s="86"/>
      <c r="W403" s="159"/>
      <c r="X403" s="86"/>
      <c r="Y403" s="159"/>
      <c r="Z403" s="87"/>
      <c r="AA403" s="160"/>
    </row>
    <row r="404" spans="1:27" s="573" customFormat="1" ht="11.25">
      <c r="A404" s="81"/>
      <c r="B404" s="572" t="s">
        <v>397</v>
      </c>
      <c r="C404" s="619" t="s">
        <v>817</v>
      </c>
      <c r="D404" s="85"/>
      <c r="E404" s="159"/>
      <c r="F404" s="86"/>
      <c r="G404" s="159"/>
      <c r="H404" s="86"/>
      <c r="I404" s="159"/>
      <c r="J404" s="87"/>
      <c r="K404" s="144"/>
      <c r="L404" s="85"/>
      <c r="M404" s="144"/>
      <c r="N404" s="86"/>
      <c r="O404" s="159"/>
      <c r="P404" s="86"/>
      <c r="Q404" s="159"/>
      <c r="R404" s="87"/>
      <c r="S404" s="144"/>
      <c r="T404" s="85"/>
      <c r="U404" s="144"/>
      <c r="V404" s="86"/>
      <c r="W404" s="159"/>
      <c r="X404" s="86"/>
      <c r="Y404" s="159"/>
      <c r="Z404" s="87"/>
      <c r="AA404" s="160"/>
    </row>
    <row r="405" spans="1:27" s="573" customFormat="1" ht="11.25">
      <c r="A405" s="81"/>
      <c r="B405" s="572" t="s">
        <v>496</v>
      </c>
      <c r="C405" s="619" t="s">
        <v>814</v>
      </c>
      <c r="D405" s="85"/>
      <c r="E405" s="159"/>
      <c r="F405" s="86"/>
      <c r="G405" s="159"/>
      <c r="H405" s="86"/>
      <c r="I405" s="159"/>
      <c r="J405" s="87"/>
      <c r="K405" s="144"/>
      <c r="L405" s="85"/>
      <c r="M405" s="144"/>
      <c r="N405" s="86"/>
      <c r="O405" s="159"/>
      <c r="P405" s="86"/>
      <c r="Q405" s="159"/>
      <c r="R405" s="87"/>
      <c r="S405" s="144"/>
      <c r="T405" s="85"/>
      <c r="U405" s="144"/>
      <c r="V405" s="86"/>
      <c r="W405" s="159"/>
      <c r="X405" s="86"/>
      <c r="Y405" s="159"/>
      <c r="Z405" s="87"/>
      <c r="AA405" s="160"/>
    </row>
    <row r="406" spans="1:27" s="117" customFormat="1" ht="13.5">
      <c r="A406" s="49" t="s">
        <v>128</v>
      </c>
      <c r="B406" s="58"/>
      <c r="C406" s="619" t="s">
        <v>818</v>
      </c>
      <c r="D406" s="113">
        <f>SUM(D407)</f>
        <v>0</v>
      </c>
      <c r="E406" s="115" t="e">
        <f>D406/D$503*100</f>
        <v>#DIV/0!</v>
      </c>
      <c r="F406" s="114">
        <f>SUM(F407)</f>
        <v>0</v>
      </c>
      <c r="G406" s="115" t="e">
        <f>F406/F$503*100</f>
        <v>#DIV/0!</v>
      </c>
      <c r="H406" s="114">
        <f>SUM(H407)</f>
        <v>0</v>
      </c>
      <c r="I406" s="115" t="e">
        <f>H406/H$503*100</f>
        <v>#DIV/0!</v>
      </c>
      <c r="J406" s="32">
        <f>SUM(J407)</f>
        <v>0</v>
      </c>
      <c r="K406" s="99" t="e">
        <f>J406/J$503*100</f>
        <v>#DIV/0!</v>
      </c>
      <c r="L406" s="113">
        <f>SUM(L407)</f>
        <v>0</v>
      </c>
      <c r="M406" s="99" t="e">
        <f>L406/L$503*100</f>
        <v>#DIV/0!</v>
      </c>
      <c r="N406" s="114">
        <f>SUM(N407)</f>
        <v>0</v>
      </c>
      <c r="O406" s="115" t="e">
        <f>N406/N$503*100</f>
        <v>#DIV/0!</v>
      </c>
      <c r="P406" s="114">
        <f>SUM(P407)</f>
        <v>0</v>
      </c>
      <c r="Q406" s="115" t="e">
        <f>P406/P$503*100</f>
        <v>#DIV/0!</v>
      </c>
      <c r="R406" s="32">
        <f>SUM(R407)</f>
        <v>0</v>
      </c>
      <c r="S406" s="99" t="e">
        <f>R406/R$503*100</f>
        <v>#DIV/0!</v>
      </c>
      <c r="T406" s="113">
        <f>SUM(T407)</f>
        <v>0</v>
      </c>
      <c r="U406" s="99" t="e">
        <f>T406/T$503*100</f>
        <v>#DIV/0!</v>
      </c>
      <c r="V406" s="114">
        <f>SUM(V407)</f>
        <v>0</v>
      </c>
      <c r="W406" s="115" t="e">
        <f>V406/V$503*100</f>
        <v>#DIV/0!</v>
      </c>
      <c r="X406" s="114">
        <f>SUM(X407)</f>
        <v>0</v>
      </c>
      <c r="Y406" s="115" t="e">
        <f>X406/X$503*100</f>
        <v>#DIV/0!</v>
      </c>
      <c r="Z406" s="32">
        <f>SUM(Z407)</f>
        <v>0</v>
      </c>
      <c r="AA406" s="116" t="e">
        <f>Z406/Z$503*100</f>
        <v>#DIV/0!</v>
      </c>
    </row>
    <row r="407" spans="1:27" s="573" customFormat="1" ht="11.25">
      <c r="A407" s="81"/>
      <c r="B407" s="572" t="s">
        <v>399</v>
      </c>
      <c r="C407" s="619" t="s">
        <v>819</v>
      </c>
      <c r="D407" s="85"/>
      <c r="E407" s="159"/>
      <c r="F407" s="86"/>
      <c r="G407" s="159"/>
      <c r="H407" s="86"/>
      <c r="I407" s="159"/>
      <c r="J407" s="87"/>
      <c r="K407" s="144"/>
      <c r="L407" s="85"/>
      <c r="M407" s="144"/>
      <c r="N407" s="86"/>
      <c r="O407" s="159"/>
      <c r="P407" s="86"/>
      <c r="Q407" s="159"/>
      <c r="R407" s="87"/>
      <c r="S407" s="144"/>
      <c r="T407" s="85"/>
      <c r="U407" s="144"/>
      <c r="V407" s="86"/>
      <c r="W407" s="159"/>
      <c r="X407" s="86"/>
      <c r="Y407" s="159"/>
      <c r="Z407" s="87"/>
      <c r="AA407" s="160"/>
    </row>
    <row r="408" spans="1:27" s="117" customFormat="1" ht="13.5">
      <c r="A408" s="49" t="s">
        <v>129</v>
      </c>
      <c r="B408" s="58"/>
      <c r="C408" s="619" t="s">
        <v>820</v>
      </c>
      <c r="D408" s="113"/>
      <c r="E408" s="115" t="e">
        <f>D408/D$503*100</f>
        <v>#DIV/0!</v>
      </c>
      <c r="F408" s="114"/>
      <c r="G408" s="115" t="e">
        <f>F408/F$503*100</f>
        <v>#DIV/0!</v>
      </c>
      <c r="H408" s="114"/>
      <c r="I408" s="115" t="e">
        <f>H408/H$503*100</f>
        <v>#DIV/0!</v>
      </c>
      <c r="J408" s="32"/>
      <c r="K408" s="99" t="e">
        <f>J408/J$503*100</f>
        <v>#DIV/0!</v>
      </c>
      <c r="L408" s="113"/>
      <c r="M408" s="99" t="e">
        <f>L408/L$503*100</f>
        <v>#DIV/0!</v>
      </c>
      <c r="N408" s="114"/>
      <c r="O408" s="115" t="e">
        <f>N408/N$503*100</f>
        <v>#DIV/0!</v>
      </c>
      <c r="P408" s="114"/>
      <c r="Q408" s="115" t="e">
        <f>P408/P$503*100</f>
        <v>#DIV/0!</v>
      </c>
      <c r="R408" s="32"/>
      <c r="S408" s="99" t="e">
        <f>R408/R$503*100</f>
        <v>#DIV/0!</v>
      </c>
      <c r="T408" s="113"/>
      <c r="U408" s="99" t="e">
        <f>T408/T$503*100</f>
        <v>#DIV/0!</v>
      </c>
      <c r="V408" s="114"/>
      <c r="W408" s="115" t="e">
        <f>V408/V$503*100</f>
        <v>#DIV/0!</v>
      </c>
      <c r="X408" s="114"/>
      <c r="Y408" s="115" t="e">
        <f>X408/X$503*100</f>
        <v>#DIV/0!</v>
      </c>
      <c r="Z408" s="32"/>
      <c r="AA408" s="116" t="e">
        <f>Z408/Z$503*100</f>
        <v>#DIV/0!</v>
      </c>
    </row>
    <row r="409" spans="1:27" s="117" customFormat="1" ht="13.5">
      <c r="A409" s="49" t="s">
        <v>130</v>
      </c>
      <c r="B409" s="58"/>
      <c r="C409" s="619" t="s">
        <v>821</v>
      </c>
      <c r="D409" s="113"/>
      <c r="E409" s="115" t="e">
        <f>D409/D$503*100</f>
        <v>#DIV/0!</v>
      </c>
      <c r="F409" s="114"/>
      <c r="G409" s="115" t="e">
        <f>F409/F$503*100</f>
        <v>#DIV/0!</v>
      </c>
      <c r="H409" s="114"/>
      <c r="I409" s="115" t="e">
        <f>H409/H$503*100</f>
        <v>#DIV/0!</v>
      </c>
      <c r="J409" s="32"/>
      <c r="K409" s="99" t="e">
        <f>J409/J$503*100</f>
        <v>#DIV/0!</v>
      </c>
      <c r="L409" s="113"/>
      <c r="M409" s="99" t="e">
        <f>L409/L$503*100</f>
        <v>#DIV/0!</v>
      </c>
      <c r="N409" s="114"/>
      <c r="O409" s="115" t="e">
        <f>N409/N$503*100</f>
        <v>#DIV/0!</v>
      </c>
      <c r="P409" s="114"/>
      <c r="Q409" s="115" t="e">
        <f>P409/P$503*100</f>
        <v>#DIV/0!</v>
      </c>
      <c r="R409" s="32"/>
      <c r="S409" s="99" t="e">
        <f>R409/R$503*100</f>
        <v>#DIV/0!</v>
      </c>
      <c r="T409" s="113"/>
      <c r="U409" s="99" t="e">
        <f>T409/T$503*100</f>
        <v>#DIV/0!</v>
      </c>
      <c r="V409" s="114"/>
      <c r="W409" s="115" t="e">
        <f>V409/V$503*100</f>
        <v>#DIV/0!</v>
      </c>
      <c r="X409" s="114"/>
      <c r="Y409" s="115" t="e">
        <f>X409/X$503*100</f>
        <v>#DIV/0!</v>
      </c>
      <c r="Z409" s="32"/>
      <c r="AA409" s="116" t="e">
        <f>Z409/Z$503*100</f>
        <v>#DIV/0!</v>
      </c>
    </row>
    <row r="410" spans="1:27" s="117" customFormat="1" ht="13.5">
      <c r="A410" s="49" t="s">
        <v>131</v>
      </c>
      <c r="B410" s="58"/>
      <c r="C410" s="619" t="s">
        <v>822</v>
      </c>
      <c r="D410" s="113">
        <f>SUM(D411:D414)</f>
        <v>0</v>
      </c>
      <c r="E410" s="115" t="e">
        <f>D410/D$503*100</f>
        <v>#DIV/0!</v>
      </c>
      <c r="F410" s="114">
        <f>SUM(F411:F414)</f>
        <v>0</v>
      </c>
      <c r="G410" s="115" t="e">
        <f>F410/F$503*100</f>
        <v>#DIV/0!</v>
      </c>
      <c r="H410" s="114">
        <f>SUM(H411:H414)</f>
        <v>0</v>
      </c>
      <c r="I410" s="115" t="e">
        <f>H410/H$503*100</f>
        <v>#DIV/0!</v>
      </c>
      <c r="J410" s="32">
        <f>SUM(J411:J414)</f>
        <v>0</v>
      </c>
      <c r="K410" s="99" t="e">
        <f>J410/J$503*100</f>
        <v>#DIV/0!</v>
      </c>
      <c r="L410" s="113">
        <f>SUM(L411:L414)</f>
        <v>0</v>
      </c>
      <c r="M410" s="99" t="e">
        <f>L410/L$503*100</f>
        <v>#DIV/0!</v>
      </c>
      <c r="N410" s="114">
        <f>SUM(N411:N414)</f>
        <v>0</v>
      </c>
      <c r="O410" s="115" t="e">
        <f>N410/N$503*100</f>
        <v>#DIV/0!</v>
      </c>
      <c r="P410" s="114">
        <f>SUM(P411:P414)</f>
        <v>0</v>
      </c>
      <c r="Q410" s="115" t="e">
        <f>P410/P$503*100</f>
        <v>#DIV/0!</v>
      </c>
      <c r="R410" s="32">
        <f>SUM(R411:R414)</f>
        <v>0</v>
      </c>
      <c r="S410" s="99" t="e">
        <f>R410/R$503*100</f>
        <v>#DIV/0!</v>
      </c>
      <c r="T410" s="113">
        <f>SUM(T411:T414)</f>
        <v>0</v>
      </c>
      <c r="U410" s="99" t="e">
        <f>T410/T$503*100</f>
        <v>#DIV/0!</v>
      </c>
      <c r="V410" s="114">
        <f>SUM(V411:V414)</f>
        <v>0</v>
      </c>
      <c r="W410" s="115" t="e">
        <f>V410/V$503*100</f>
        <v>#DIV/0!</v>
      </c>
      <c r="X410" s="114">
        <f>SUM(X411:X414)</f>
        <v>0</v>
      </c>
      <c r="Y410" s="115" t="e">
        <f>X410/X$503*100</f>
        <v>#DIV/0!</v>
      </c>
      <c r="Z410" s="32">
        <f>SUM(Z411:Z414)</f>
        <v>0</v>
      </c>
      <c r="AA410" s="116" t="e">
        <f>Z410/Z$503*100</f>
        <v>#DIV/0!</v>
      </c>
    </row>
    <row r="411" spans="1:27" s="573" customFormat="1" ht="11.25">
      <c r="A411" s="81"/>
      <c r="B411" s="572" t="s">
        <v>387</v>
      </c>
      <c r="C411" s="619" t="s">
        <v>823</v>
      </c>
      <c r="D411" s="85"/>
      <c r="E411" s="159"/>
      <c r="F411" s="86"/>
      <c r="G411" s="159"/>
      <c r="H411" s="86"/>
      <c r="I411" s="159"/>
      <c r="J411" s="87"/>
      <c r="K411" s="144"/>
      <c r="L411" s="85"/>
      <c r="M411" s="144"/>
      <c r="N411" s="86"/>
      <c r="O411" s="159"/>
      <c r="P411" s="86"/>
      <c r="Q411" s="159"/>
      <c r="R411" s="87"/>
      <c r="S411" s="144"/>
      <c r="T411" s="85"/>
      <c r="U411" s="144"/>
      <c r="V411" s="86"/>
      <c r="W411" s="159"/>
      <c r="X411" s="86"/>
      <c r="Y411" s="159"/>
      <c r="Z411" s="87"/>
      <c r="AA411" s="160"/>
    </row>
    <row r="412" spans="1:27" s="573" customFormat="1" ht="11.25">
      <c r="A412" s="81"/>
      <c r="B412" s="572" t="s">
        <v>388</v>
      </c>
      <c r="C412" s="619" t="s">
        <v>824</v>
      </c>
      <c r="D412" s="85"/>
      <c r="E412" s="159"/>
      <c r="F412" s="86"/>
      <c r="G412" s="159"/>
      <c r="H412" s="86"/>
      <c r="I412" s="159"/>
      <c r="J412" s="87"/>
      <c r="K412" s="144"/>
      <c r="L412" s="85"/>
      <c r="M412" s="144"/>
      <c r="N412" s="86"/>
      <c r="O412" s="159"/>
      <c r="P412" s="86"/>
      <c r="Q412" s="159"/>
      <c r="R412" s="87"/>
      <c r="S412" s="144"/>
      <c r="T412" s="85"/>
      <c r="U412" s="144"/>
      <c r="V412" s="86"/>
      <c r="W412" s="159"/>
      <c r="X412" s="86"/>
      <c r="Y412" s="159"/>
      <c r="Z412" s="87"/>
      <c r="AA412" s="160"/>
    </row>
    <row r="413" spans="1:27" s="573" customFormat="1" ht="11.25">
      <c r="A413" s="81"/>
      <c r="B413" s="572" t="s">
        <v>389</v>
      </c>
      <c r="C413" s="619" t="s">
        <v>825</v>
      </c>
      <c r="D413" s="85"/>
      <c r="E413" s="159"/>
      <c r="F413" s="86"/>
      <c r="G413" s="159"/>
      <c r="H413" s="86"/>
      <c r="I413" s="159"/>
      <c r="J413" s="87"/>
      <c r="K413" s="144"/>
      <c r="L413" s="85"/>
      <c r="M413" s="144"/>
      <c r="N413" s="86"/>
      <c r="O413" s="159"/>
      <c r="P413" s="86"/>
      <c r="Q413" s="159"/>
      <c r="R413" s="87"/>
      <c r="S413" s="144"/>
      <c r="T413" s="85"/>
      <c r="U413" s="144"/>
      <c r="V413" s="86"/>
      <c r="W413" s="159"/>
      <c r="X413" s="86"/>
      <c r="Y413" s="159"/>
      <c r="Z413" s="87"/>
      <c r="AA413" s="160"/>
    </row>
    <row r="414" spans="1:27" s="573" customFormat="1" ht="11.25">
      <c r="A414" s="81"/>
      <c r="B414" s="572" t="s">
        <v>497</v>
      </c>
      <c r="C414" s="619" t="s">
        <v>822</v>
      </c>
      <c r="D414" s="85"/>
      <c r="E414" s="159"/>
      <c r="F414" s="86"/>
      <c r="G414" s="159"/>
      <c r="H414" s="86"/>
      <c r="I414" s="159"/>
      <c r="J414" s="87"/>
      <c r="K414" s="144"/>
      <c r="L414" s="85"/>
      <c r="M414" s="144"/>
      <c r="N414" s="86"/>
      <c r="O414" s="159"/>
      <c r="P414" s="86"/>
      <c r="Q414" s="159"/>
      <c r="R414" s="87"/>
      <c r="S414" s="144"/>
      <c r="T414" s="85"/>
      <c r="U414" s="144"/>
      <c r="V414" s="86"/>
      <c r="W414" s="159"/>
      <c r="X414" s="86"/>
      <c r="Y414" s="159"/>
      <c r="Z414" s="87"/>
      <c r="AA414" s="160"/>
    </row>
    <row r="415" spans="1:27" s="117" customFormat="1" ht="13.5">
      <c r="A415" s="49" t="s">
        <v>132</v>
      </c>
      <c r="B415" s="58"/>
      <c r="C415" s="619" t="s">
        <v>826</v>
      </c>
      <c r="D415" s="113">
        <f>SUM(D416)</f>
        <v>0</v>
      </c>
      <c r="E415" s="115" t="e">
        <f>D415/D$503*100</f>
        <v>#DIV/0!</v>
      </c>
      <c r="F415" s="114">
        <f>SUM(F416)</f>
        <v>0</v>
      </c>
      <c r="G415" s="115" t="e">
        <f>F415/F$503*100</f>
        <v>#DIV/0!</v>
      </c>
      <c r="H415" s="114">
        <f>SUM(H416)</f>
        <v>0</v>
      </c>
      <c r="I415" s="115" t="e">
        <f>H415/H$503*100</f>
        <v>#DIV/0!</v>
      </c>
      <c r="J415" s="32">
        <f>SUM(J416)</f>
        <v>0</v>
      </c>
      <c r="K415" s="99" t="e">
        <f>J415/J$503*100</f>
        <v>#DIV/0!</v>
      </c>
      <c r="L415" s="113">
        <f>SUM(L416)</f>
        <v>0</v>
      </c>
      <c r="M415" s="99" t="e">
        <f>L415/L$503*100</f>
        <v>#DIV/0!</v>
      </c>
      <c r="N415" s="114">
        <f>SUM(N416)</f>
        <v>0</v>
      </c>
      <c r="O415" s="115" t="e">
        <f>N415/N$503*100</f>
        <v>#DIV/0!</v>
      </c>
      <c r="P415" s="114">
        <f>SUM(P416)</f>
        <v>0</v>
      </c>
      <c r="Q415" s="115" t="e">
        <f>P415/P$503*100</f>
        <v>#DIV/0!</v>
      </c>
      <c r="R415" s="32">
        <f>SUM(R416)</f>
        <v>0</v>
      </c>
      <c r="S415" s="99" t="e">
        <f>R415/R$503*100</f>
        <v>#DIV/0!</v>
      </c>
      <c r="T415" s="113">
        <f>SUM(T416)</f>
        <v>0</v>
      </c>
      <c r="U415" s="99" t="e">
        <f>T415/T$503*100</f>
        <v>#DIV/0!</v>
      </c>
      <c r="V415" s="114">
        <f>SUM(V416)</f>
        <v>0</v>
      </c>
      <c r="W415" s="115" t="e">
        <f>V415/V$503*100</f>
        <v>#DIV/0!</v>
      </c>
      <c r="X415" s="114">
        <f>SUM(X416)</f>
        <v>0</v>
      </c>
      <c r="Y415" s="115" t="e">
        <f>X415/X$503*100</f>
        <v>#DIV/0!</v>
      </c>
      <c r="Z415" s="32">
        <f>SUM(Z416)</f>
        <v>0</v>
      </c>
      <c r="AA415" s="116" t="e">
        <f>Z415/Z$503*100</f>
        <v>#DIV/0!</v>
      </c>
    </row>
    <row r="416" spans="1:27" s="573" customFormat="1" ht="11.25">
      <c r="A416" s="81"/>
      <c r="B416" s="572" t="s">
        <v>390</v>
      </c>
      <c r="C416" s="619" t="s">
        <v>827</v>
      </c>
      <c r="D416" s="85"/>
      <c r="E416" s="159"/>
      <c r="F416" s="86"/>
      <c r="G416" s="159"/>
      <c r="H416" s="86"/>
      <c r="I416" s="159"/>
      <c r="J416" s="87"/>
      <c r="K416" s="144"/>
      <c r="L416" s="85"/>
      <c r="M416" s="144"/>
      <c r="N416" s="86"/>
      <c r="O416" s="159"/>
      <c r="P416" s="86"/>
      <c r="Q416" s="159"/>
      <c r="R416" s="87"/>
      <c r="S416" s="144"/>
      <c r="T416" s="85"/>
      <c r="U416" s="144"/>
      <c r="V416" s="86"/>
      <c r="W416" s="159"/>
      <c r="X416" s="86"/>
      <c r="Y416" s="159"/>
      <c r="Z416" s="87"/>
      <c r="AA416" s="160"/>
    </row>
    <row r="417" spans="1:27" s="117" customFormat="1" ht="13.5">
      <c r="A417" s="49" t="s">
        <v>133</v>
      </c>
      <c r="B417" s="58"/>
      <c r="C417" s="619" t="s">
        <v>828</v>
      </c>
      <c r="D417" s="113">
        <f>SUM(D418:D420)</f>
        <v>0</v>
      </c>
      <c r="E417" s="115" t="e">
        <f>D417/D$503*100</f>
        <v>#DIV/0!</v>
      </c>
      <c r="F417" s="114">
        <f>SUM(F418:F420)</f>
        <v>0</v>
      </c>
      <c r="G417" s="115" t="e">
        <f>F417/F$503*100</f>
        <v>#DIV/0!</v>
      </c>
      <c r="H417" s="114">
        <f>SUM(H418:H420)</f>
        <v>0</v>
      </c>
      <c r="I417" s="115" t="e">
        <f>H417/H$503*100</f>
        <v>#DIV/0!</v>
      </c>
      <c r="J417" s="32">
        <f>SUM(J418:J420)</f>
        <v>0</v>
      </c>
      <c r="K417" s="99" t="e">
        <f>J417/J$503*100</f>
        <v>#DIV/0!</v>
      </c>
      <c r="L417" s="113">
        <f>SUM(L418:L420)</f>
        <v>0</v>
      </c>
      <c r="M417" s="99" t="e">
        <f>L417/L$503*100</f>
        <v>#DIV/0!</v>
      </c>
      <c r="N417" s="114">
        <f>SUM(N418:N420)</f>
        <v>0</v>
      </c>
      <c r="O417" s="115" t="e">
        <f>N417/N$503*100</f>
        <v>#DIV/0!</v>
      </c>
      <c r="P417" s="114">
        <f>SUM(P418:P420)</f>
        <v>0</v>
      </c>
      <c r="Q417" s="115" t="e">
        <f>P417/P$503*100</f>
        <v>#DIV/0!</v>
      </c>
      <c r="R417" s="32">
        <f>SUM(R418:R420)</f>
        <v>0</v>
      </c>
      <c r="S417" s="99" t="e">
        <f>R417/R$503*100</f>
        <v>#DIV/0!</v>
      </c>
      <c r="T417" s="113">
        <f>SUM(T418:T420)</f>
        <v>0</v>
      </c>
      <c r="U417" s="99" t="e">
        <f>T417/T$503*100</f>
        <v>#DIV/0!</v>
      </c>
      <c r="V417" s="114">
        <f>SUM(V418:V420)</f>
        <v>0</v>
      </c>
      <c r="W417" s="115" t="e">
        <f>V417/V$503*100</f>
        <v>#DIV/0!</v>
      </c>
      <c r="X417" s="114">
        <f>SUM(X418:X420)</f>
        <v>0</v>
      </c>
      <c r="Y417" s="115" t="e">
        <f>X417/X$503*100</f>
        <v>#DIV/0!</v>
      </c>
      <c r="Z417" s="32">
        <f>SUM(Z418:Z420)</f>
        <v>0</v>
      </c>
      <c r="AA417" s="116" t="e">
        <f>Z417/Z$503*100</f>
        <v>#DIV/0!</v>
      </c>
    </row>
    <row r="418" spans="1:27" s="573" customFormat="1" ht="11.25">
      <c r="A418" s="81"/>
      <c r="B418" s="572" t="s">
        <v>391</v>
      </c>
      <c r="C418" s="619" t="s">
        <v>829</v>
      </c>
      <c r="D418" s="85"/>
      <c r="E418" s="159"/>
      <c r="F418" s="86"/>
      <c r="G418" s="159"/>
      <c r="H418" s="86"/>
      <c r="I418" s="159"/>
      <c r="J418" s="87"/>
      <c r="K418" s="144"/>
      <c r="L418" s="85"/>
      <c r="M418" s="144"/>
      <c r="N418" s="86"/>
      <c r="O418" s="159"/>
      <c r="P418" s="86"/>
      <c r="Q418" s="159"/>
      <c r="R418" s="87"/>
      <c r="S418" s="144"/>
      <c r="T418" s="85"/>
      <c r="U418" s="144"/>
      <c r="V418" s="86"/>
      <c r="W418" s="159"/>
      <c r="X418" s="86"/>
      <c r="Y418" s="159"/>
      <c r="Z418" s="87"/>
      <c r="AA418" s="160"/>
    </row>
    <row r="419" spans="1:27" s="573" customFormat="1" ht="11.25">
      <c r="A419" s="81"/>
      <c r="B419" s="572" t="s">
        <v>392</v>
      </c>
      <c r="C419" s="619" t="s">
        <v>830</v>
      </c>
      <c r="D419" s="85"/>
      <c r="E419" s="159"/>
      <c r="F419" s="86"/>
      <c r="G419" s="159"/>
      <c r="H419" s="86"/>
      <c r="I419" s="159"/>
      <c r="J419" s="87"/>
      <c r="K419" s="144"/>
      <c r="L419" s="85"/>
      <c r="M419" s="144"/>
      <c r="N419" s="86"/>
      <c r="O419" s="159"/>
      <c r="P419" s="86"/>
      <c r="Q419" s="159"/>
      <c r="R419" s="87"/>
      <c r="S419" s="144"/>
      <c r="T419" s="85"/>
      <c r="U419" s="144"/>
      <c r="V419" s="86"/>
      <c r="W419" s="159"/>
      <c r="X419" s="86"/>
      <c r="Y419" s="159"/>
      <c r="Z419" s="87"/>
      <c r="AA419" s="160"/>
    </row>
    <row r="420" spans="1:27" s="573" customFormat="1" ht="11.25">
      <c r="A420" s="81"/>
      <c r="B420" s="572" t="s">
        <v>498</v>
      </c>
      <c r="C420" s="619" t="s">
        <v>828</v>
      </c>
      <c r="D420" s="85"/>
      <c r="E420" s="159"/>
      <c r="F420" s="86"/>
      <c r="G420" s="159"/>
      <c r="H420" s="86"/>
      <c r="I420" s="159"/>
      <c r="J420" s="87"/>
      <c r="K420" s="144"/>
      <c r="L420" s="85"/>
      <c r="M420" s="144"/>
      <c r="N420" s="86"/>
      <c r="O420" s="159"/>
      <c r="P420" s="86"/>
      <c r="Q420" s="159"/>
      <c r="R420" s="87"/>
      <c r="S420" s="144"/>
      <c r="T420" s="85"/>
      <c r="U420" s="144"/>
      <c r="V420" s="86"/>
      <c r="W420" s="159"/>
      <c r="X420" s="86"/>
      <c r="Y420" s="159"/>
      <c r="Z420" s="87"/>
      <c r="AA420" s="160"/>
    </row>
    <row r="421" spans="1:27" s="117" customFormat="1" ht="13.5">
      <c r="A421" s="49" t="s">
        <v>134</v>
      </c>
      <c r="B421" s="58"/>
      <c r="C421" s="619" t="s">
        <v>831</v>
      </c>
      <c r="D421" s="113">
        <f>SUM(D422)</f>
        <v>0</v>
      </c>
      <c r="E421" s="115" t="e">
        <f>D421/D$503*100</f>
        <v>#DIV/0!</v>
      </c>
      <c r="F421" s="114">
        <f>SUM(F422)</f>
        <v>0</v>
      </c>
      <c r="G421" s="115" t="e">
        <f>F421/F$503*100</f>
        <v>#DIV/0!</v>
      </c>
      <c r="H421" s="114">
        <f>SUM(H422)</f>
        <v>0</v>
      </c>
      <c r="I421" s="115" t="e">
        <f>H421/H$503*100</f>
        <v>#DIV/0!</v>
      </c>
      <c r="J421" s="32">
        <f>SUM(J422)</f>
        <v>0</v>
      </c>
      <c r="K421" s="99" t="e">
        <f>J421/J$503*100</f>
        <v>#DIV/0!</v>
      </c>
      <c r="L421" s="113">
        <f>SUM(L422)</f>
        <v>0</v>
      </c>
      <c r="M421" s="99" t="e">
        <f>L421/L$503*100</f>
        <v>#DIV/0!</v>
      </c>
      <c r="N421" s="114">
        <f>SUM(N422)</f>
        <v>0</v>
      </c>
      <c r="O421" s="115" t="e">
        <f>N421/N$503*100</f>
        <v>#DIV/0!</v>
      </c>
      <c r="P421" s="114">
        <f>SUM(P422)</f>
        <v>0</v>
      </c>
      <c r="Q421" s="115" t="e">
        <f>P421/P$503*100</f>
        <v>#DIV/0!</v>
      </c>
      <c r="R421" s="32">
        <f>SUM(R422)</f>
        <v>0</v>
      </c>
      <c r="S421" s="99" t="e">
        <f>R421/R$503*100</f>
        <v>#DIV/0!</v>
      </c>
      <c r="T421" s="113">
        <f>SUM(T422)</f>
        <v>0</v>
      </c>
      <c r="U421" s="99" t="e">
        <f>T421/T$503*100</f>
        <v>#DIV/0!</v>
      </c>
      <c r="V421" s="114">
        <f>SUM(V422)</f>
        <v>0</v>
      </c>
      <c r="W421" s="115" t="e">
        <f>V421/V$503*100</f>
        <v>#DIV/0!</v>
      </c>
      <c r="X421" s="114">
        <f>SUM(X422)</f>
        <v>0</v>
      </c>
      <c r="Y421" s="115" t="e">
        <f>X421/X$503*100</f>
        <v>#DIV/0!</v>
      </c>
      <c r="Z421" s="32">
        <f>SUM(Z422)</f>
        <v>0</v>
      </c>
      <c r="AA421" s="116" t="e">
        <f>Z421/Z$503*100</f>
        <v>#DIV/0!</v>
      </c>
    </row>
    <row r="422" spans="1:27" s="573" customFormat="1" ht="11.25">
      <c r="A422" s="81"/>
      <c r="B422" s="572" t="s">
        <v>398</v>
      </c>
      <c r="C422" s="619" t="s">
        <v>832</v>
      </c>
      <c r="D422" s="85"/>
      <c r="E422" s="159"/>
      <c r="F422" s="86"/>
      <c r="G422" s="159"/>
      <c r="H422" s="86"/>
      <c r="I422" s="159"/>
      <c r="J422" s="87"/>
      <c r="K422" s="144"/>
      <c r="L422" s="85"/>
      <c r="M422" s="144"/>
      <c r="N422" s="86"/>
      <c r="O422" s="159"/>
      <c r="P422" s="86"/>
      <c r="Q422" s="159"/>
      <c r="R422" s="87"/>
      <c r="S422" s="144"/>
      <c r="T422" s="85"/>
      <c r="U422" s="144"/>
      <c r="V422" s="86"/>
      <c r="W422" s="159"/>
      <c r="X422" s="86"/>
      <c r="Y422" s="159"/>
      <c r="Z422" s="87"/>
      <c r="AA422" s="160"/>
    </row>
    <row r="423" spans="1:27" s="117" customFormat="1" ht="13.5">
      <c r="A423" s="49" t="s">
        <v>135</v>
      </c>
      <c r="B423" s="58"/>
      <c r="C423" s="619" t="s">
        <v>833</v>
      </c>
      <c r="D423" s="113">
        <f>SUM(D424)</f>
        <v>0</v>
      </c>
      <c r="E423" s="115" t="e">
        <f>D423/D$503*100</f>
        <v>#DIV/0!</v>
      </c>
      <c r="F423" s="114">
        <f>SUM(F424)</f>
        <v>0</v>
      </c>
      <c r="G423" s="115" t="e">
        <f>F423/F$503*100</f>
        <v>#DIV/0!</v>
      </c>
      <c r="H423" s="114">
        <f>SUM(H424)</f>
        <v>0</v>
      </c>
      <c r="I423" s="115" t="e">
        <f>H423/H$503*100</f>
        <v>#DIV/0!</v>
      </c>
      <c r="J423" s="32">
        <f>SUM(J424)</f>
        <v>0</v>
      </c>
      <c r="K423" s="99" t="e">
        <f>J423/J$503*100</f>
        <v>#DIV/0!</v>
      </c>
      <c r="L423" s="113">
        <f>SUM(L424)</f>
        <v>0</v>
      </c>
      <c r="M423" s="99" t="e">
        <f>L423/L$503*100</f>
        <v>#DIV/0!</v>
      </c>
      <c r="N423" s="114">
        <f>SUM(N424)</f>
        <v>0</v>
      </c>
      <c r="O423" s="115" t="e">
        <f>N423/N$503*100</f>
        <v>#DIV/0!</v>
      </c>
      <c r="P423" s="114">
        <f>SUM(P424)</f>
        <v>0</v>
      </c>
      <c r="Q423" s="115" t="e">
        <f>P423/P$503*100</f>
        <v>#DIV/0!</v>
      </c>
      <c r="R423" s="32">
        <f>SUM(R424)</f>
        <v>0</v>
      </c>
      <c r="S423" s="99" t="e">
        <f>R423/R$503*100</f>
        <v>#DIV/0!</v>
      </c>
      <c r="T423" s="113">
        <f>SUM(T424)</f>
        <v>0</v>
      </c>
      <c r="U423" s="99" t="e">
        <f>T423/T$503*100</f>
        <v>#DIV/0!</v>
      </c>
      <c r="V423" s="114">
        <f>SUM(V424)</f>
        <v>0</v>
      </c>
      <c r="W423" s="115" t="e">
        <f>V423/V$503*100</f>
        <v>#DIV/0!</v>
      </c>
      <c r="X423" s="114">
        <f>SUM(X424)</f>
        <v>0</v>
      </c>
      <c r="Y423" s="115" t="e">
        <f>X423/X$503*100</f>
        <v>#DIV/0!</v>
      </c>
      <c r="Z423" s="32">
        <f>SUM(Z424)</f>
        <v>0</v>
      </c>
      <c r="AA423" s="116" t="e">
        <f>Z423/Z$503*100</f>
        <v>#DIV/0!</v>
      </c>
    </row>
    <row r="424" spans="1:27" s="573" customFormat="1" ht="11.25">
      <c r="A424" s="582"/>
      <c r="B424" s="583" t="s">
        <v>400</v>
      </c>
      <c r="C424" s="620" t="s">
        <v>834</v>
      </c>
      <c r="D424" s="85"/>
      <c r="E424" s="159"/>
      <c r="F424" s="86"/>
      <c r="G424" s="159"/>
      <c r="H424" s="86"/>
      <c r="I424" s="159"/>
      <c r="J424" s="87"/>
      <c r="K424" s="144"/>
      <c r="L424" s="85"/>
      <c r="M424" s="144"/>
      <c r="N424" s="86"/>
      <c r="O424" s="159"/>
      <c r="P424" s="86"/>
      <c r="Q424" s="159"/>
      <c r="R424" s="87"/>
      <c r="S424" s="144"/>
      <c r="T424" s="85"/>
      <c r="U424" s="144"/>
      <c r="V424" s="86"/>
      <c r="W424" s="159"/>
      <c r="X424" s="86"/>
      <c r="Y424" s="159"/>
      <c r="Z424" s="87"/>
      <c r="AA424" s="160"/>
    </row>
    <row r="425" spans="1:27" ht="12.75">
      <c r="A425" s="64" t="s">
        <v>136</v>
      </c>
      <c r="B425" s="63"/>
      <c r="C425" s="621" t="s">
        <v>1331</v>
      </c>
      <c r="D425" s="26">
        <f>D427+D429+D431+D433+D435+D442+D449+D451+D455+D456+D458+D461+D463+D467+D469+D473+D426+D460</f>
        <v>0</v>
      </c>
      <c r="E425" s="29" t="e">
        <f>(D425/D$503)*100</f>
        <v>#DIV/0!</v>
      </c>
      <c r="F425" s="28">
        <f>F427+F429+F431+F433+F435+F442+F449+F451+F455+F456+F458+F461+F463+F467+F469+F473+F426+F460</f>
        <v>0</v>
      </c>
      <c r="G425" s="29" t="e">
        <f>(F425/F$503)*100</f>
        <v>#DIV/0!</v>
      </c>
      <c r="H425" s="28">
        <f>H427+H429+H431+H433+H435+H442+H449+H451+H455+H456+H458+H461+H463+H467+H469+H473+H426+H460</f>
        <v>0</v>
      </c>
      <c r="I425" s="29" t="e">
        <f>(H425/H$503)*100</f>
        <v>#DIV/0!</v>
      </c>
      <c r="J425" s="30">
        <f>J427+J429+J431+J433+J435+J442+J449+J451+J455+J456+J458+J461+J463+J467+J469+J473+J426+J460</f>
        <v>0</v>
      </c>
      <c r="K425" s="27" t="e">
        <f>(J425/J$503)*100</f>
        <v>#DIV/0!</v>
      </c>
      <c r="L425" s="26">
        <f>L427+L429+L431+L433+L435+L442+L449+L451+L455+L456+L458+L461+L463+L467+L469+L473+L426+L460</f>
        <v>0</v>
      </c>
      <c r="M425" s="27" t="e">
        <f>(L425/L$503)*100</f>
        <v>#DIV/0!</v>
      </c>
      <c r="N425" s="28">
        <f>N427+N429+N431+N433+N435+N442+N449+N451+N455+N456+N458+N461+N463+N467+N469+N473+N426+N460</f>
        <v>0</v>
      </c>
      <c r="O425" s="29" t="e">
        <f>(N425/N$503)*100</f>
        <v>#DIV/0!</v>
      </c>
      <c r="P425" s="28">
        <f>P427+P429+P431+P433+P435+P442+P449+P451+P455+P456+P458+P461+P463+P467+P469+P473+P426+P460</f>
        <v>0</v>
      </c>
      <c r="Q425" s="29" t="e">
        <f>(P425/P$503)*100</f>
        <v>#DIV/0!</v>
      </c>
      <c r="R425" s="30">
        <f>R427+R429+R431+R433+R435+R442+R449+R451+R455+R456+R458+R461+R463+R467+R469+R473+R426+R460</f>
        <v>0</v>
      </c>
      <c r="S425" s="27" t="e">
        <f>(R425/R$503)*100</f>
        <v>#DIV/0!</v>
      </c>
      <c r="T425" s="26">
        <f>T427+T429+T431+T433+T435+T442+T449+T451+T455+T456+T458+T461+T463+T467+T469+T473+T426+T460</f>
        <v>0</v>
      </c>
      <c r="U425" s="27" t="e">
        <f>(T425/T$503)*100</f>
        <v>#DIV/0!</v>
      </c>
      <c r="V425" s="28">
        <f>V427+V429+V431+V433+V435+V442+V449+V451+V455+V456+V458+V461+V463+V467+V469+V473+V426+V460</f>
        <v>0</v>
      </c>
      <c r="W425" s="29" t="e">
        <f>(V425/V$503)*100</f>
        <v>#DIV/0!</v>
      </c>
      <c r="X425" s="28">
        <f>X427+X429+X431+X433+X435+X442+X449+X451+X455+X456+X458+X461+X463+X467+X469+X473+X426+X460</f>
        <v>0</v>
      </c>
      <c r="Y425" s="29" t="e">
        <f>(X425/X$503)*100</f>
        <v>#DIV/0!</v>
      </c>
      <c r="Z425" s="30">
        <f>Z427+Z429+Z431+Z433+Z435+Z442+Z449+Z451+Z455+Z456+Z458+Z461+Z463+Z467+Z469+Z473+Z426+Z460</f>
        <v>0</v>
      </c>
      <c r="AA425" s="31" t="e">
        <f>(Z425/Z$503)*100</f>
        <v>#DIV/0!</v>
      </c>
    </row>
    <row r="426" spans="1:27" s="507" customFormat="1" ht="13.5">
      <c r="A426" s="509" t="s">
        <v>1265</v>
      </c>
      <c r="B426" s="510"/>
      <c r="C426" s="625" t="s">
        <v>1332</v>
      </c>
      <c r="D426" s="511"/>
      <c r="E426" s="512" t="e">
        <f>D426/D$503*100</f>
        <v>#DIV/0!</v>
      </c>
      <c r="F426" s="513"/>
      <c r="G426" s="512" t="e">
        <f>F426/F$503*100</f>
        <v>#DIV/0!</v>
      </c>
      <c r="H426" s="513"/>
      <c r="I426" s="512" t="e">
        <f>H426/H$503*100</f>
        <v>#DIV/0!</v>
      </c>
      <c r="J426" s="514"/>
      <c r="K426" s="515" t="e">
        <f>J426/J$503*100</f>
        <v>#DIV/0!</v>
      </c>
      <c r="L426" s="511"/>
      <c r="M426" s="515" t="e">
        <f>L426/L$503*100</f>
        <v>#DIV/0!</v>
      </c>
      <c r="N426" s="513"/>
      <c r="O426" s="512" t="e">
        <f>N426/N$503*100</f>
        <v>#DIV/0!</v>
      </c>
      <c r="P426" s="513"/>
      <c r="Q426" s="512" t="e">
        <f>P426/P$503*100</f>
        <v>#DIV/0!</v>
      </c>
      <c r="R426" s="514"/>
      <c r="S426" s="515" t="e">
        <f>R426/R$503*100</f>
        <v>#DIV/0!</v>
      </c>
      <c r="T426" s="511"/>
      <c r="U426" s="515" t="e">
        <f>T426/T$503*100</f>
        <v>#DIV/0!</v>
      </c>
      <c r="V426" s="513"/>
      <c r="W426" s="512" t="e">
        <f>V426/V$503*100</f>
        <v>#DIV/0!</v>
      </c>
      <c r="X426" s="513"/>
      <c r="Y426" s="512" t="e">
        <f>X426/X$503*100</f>
        <v>#DIV/0!</v>
      </c>
      <c r="Z426" s="514"/>
      <c r="AA426" s="516" t="e">
        <f>Z426/Z$503*100</f>
        <v>#DIV/0!</v>
      </c>
    </row>
    <row r="427" spans="1:27" s="117" customFormat="1" ht="13.5">
      <c r="A427" s="49" t="s">
        <v>137</v>
      </c>
      <c r="B427" s="58"/>
      <c r="C427" s="619" t="s">
        <v>835</v>
      </c>
      <c r="D427" s="113">
        <f>SUM(D428)</f>
        <v>0</v>
      </c>
      <c r="E427" s="115" t="e">
        <f>D427/D$503*100</f>
        <v>#DIV/0!</v>
      </c>
      <c r="F427" s="114">
        <f>SUM(F428)</f>
        <v>0</v>
      </c>
      <c r="G427" s="115" t="e">
        <f>F427/F$503*100</f>
        <v>#DIV/0!</v>
      </c>
      <c r="H427" s="114">
        <f>SUM(H428)</f>
        <v>0</v>
      </c>
      <c r="I427" s="115" t="e">
        <f>H427/H$503*100</f>
        <v>#DIV/0!</v>
      </c>
      <c r="J427" s="32">
        <f>SUM(J428)</f>
        <v>0</v>
      </c>
      <c r="K427" s="99" t="e">
        <f>J427/J$503*100</f>
        <v>#DIV/0!</v>
      </c>
      <c r="L427" s="113">
        <f>SUM(L428)</f>
        <v>0</v>
      </c>
      <c r="M427" s="99" t="e">
        <f>L427/L$503*100</f>
        <v>#DIV/0!</v>
      </c>
      <c r="N427" s="114">
        <f>SUM(N428)</f>
        <v>0</v>
      </c>
      <c r="O427" s="115" t="e">
        <f>N427/N$503*100</f>
        <v>#DIV/0!</v>
      </c>
      <c r="P427" s="114">
        <f>SUM(P428)</f>
        <v>0</v>
      </c>
      <c r="Q427" s="115" t="e">
        <f>P427/P$503*100</f>
        <v>#DIV/0!</v>
      </c>
      <c r="R427" s="32">
        <f>SUM(R428)</f>
        <v>0</v>
      </c>
      <c r="S427" s="99" t="e">
        <f>R427/R$503*100</f>
        <v>#DIV/0!</v>
      </c>
      <c r="T427" s="113">
        <f>SUM(T428)</f>
        <v>0</v>
      </c>
      <c r="U427" s="99" t="e">
        <f>T427/T$503*100</f>
        <v>#DIV/0!</v>
      </c>
      <c r="V427" s="114">
        <f>SUM(V428)</f>
        <v>0</v>
      </c>
      <c r="W427" s="115" t="e">
        <f>V427/V$503*100</f>
        <v>#DIV/0!</v>
      </c>
      <c r="X427" s="114">
        <f>SUM(X428)</f>
        <v>0</v>
      </c>
      <c r="Y427" s="115" t="e">
        <f>X427/X$503*100</f>
        <v>#DIV/0!</v>
      </c>
      <c r="Z427" s="32">
        <f>SUM(Z428)</f>
        <v>0</v>
      </c>
      <c r="AA427" s="116" t="e">
        <f>Z427/Z$503*100</f>
        <v>#DIV/0!</v>
      </c>
    </row>
    <row r="428" spans="1:27" s="573" customFormat="1" ht="11.25">
      <c r="A428" s="81"/>
      <c r="B428" s="572" t="s">
        <v>412</v>
      </c>
      <c r="C428" s="619" t="s">
        <v>836</v>
      </c>
      <c r="D428" s="85"/>
      <c r="E428" s="159"/>
      <c r="F428" s="86"/>
      <c r="G428" s="159"/>
      <c r="H428" s="86"/>
      <c r="I428" s="159"/>
      <c r="J428" s="87"/>
      <c r="K428" s="144"/>
      <c r="L428" s="85"/>
      <c r="M428" s="144"/>
      <c r="N428" s="86"/>
      <c r="O428" s="159"/>
      <c r="P428" s="86"/>
      <c r="Q428" s="159"/>
      <c r="R428" s="87"/>
      <c r="S428" s="144"/>
      <c r="T428" s="85"/>
      <c r="U428" s="144"/>
      <c r="V428" s="86"/>
      <c r="W428" s="159"/>
      <c r="X428" s="86"/>
      <c r="Y428" s="159"/>
      <c r="Z428" s="87"/>
      <c r="AA428" s="160"/>
    </row>
    <row r="429" spans="1:27" s="117" customFormat="1" ht="13.5">
      <c r="A429" s="49" t="s">
        <v>138</v>
      </c>
      <c r="B429" s="58"/>
      <c r="C429" s="619" t="s">
        <v>837</v>
      </c>
      <c r="D429" s="113">
        <f>SUM(D430)</f>
        <v>0</v>
      </c>
      <c r="E429" s="115" t="e">
        <f>D429/D$503*100</f>
        <v>#DIV/0!</v>
      </c>
      <c r="F429" s="114">
        <f>SUM(F430)</f>
        <v>0</v>
      </c>
      <c r="G429" s="115" t="e">
        <f>F429/F$503*100</f>
        <v>#DIV/0!</v>
      </c>
      <c r="H429" s="114">
        <f>SUM(H430)</f>
        <v>0</v>
      </c>
      <c r="I429" s="115" t="e">
        <f>H429/H$503*100</f>
        <v>#DIV/0!</v>
      </c>
      <c r="J429" s="32">
        <f>SUM(J430)</f>
        <v>0</v>
      </c>
      <c r="K429" s="99" t="e">
        <f>J429/J$503*100</f>
        <v>#DIV/0!</v>
      </c>
      <c r="L429" s="113">
        <f>SUM(L430)</f>
        <v>0</v>
      </c>
      <c r="M429" s="99" t="e">
        <f>L429/L$503*100</f>
        <v>#DIV/0!</v>
      </c>
      <c r="N429" s="114">
        <f>SUM(N430)</f>
        <v>0</v>
      </c>
      <c r="O429" s="115" t="e">
        <f>N429/N$503*100</f>
        <v>#DIV/0!</v>
      </c>
      <c r="P429" s="114">
        <f>SUM(P430)</f>
        <v>0</v>
      </c>
      <c r="Q429" s="115" t="e">
        <f>P429/P$503*100</f>
        <v>#DIV/0!</v>
      </c>
      <c r="R429" s="32">
        <f>SUM(R430)</f>
        <v>0</v>
      </c>
      <c r="S429" s="99" t="e">
        <f>R429/R$503*100</f>
        <v>#DIV/0!</v>
      </c>
      <c r="T429" s="113">
        <f>SUM(T430)</f>
        <v>0</v>
      </c>
      <c r="U429" s="99" t="e">
        <f>T429/T$503*100</f>
        <v>#DIV/0!</v>
      </c>
      <c r="V429" s="114">
        <f>SUM(V430)</f>
        <v>0</v>
      </c>
      <c r="W429" s="115" t="e">
        <f>V429/V$503*100</f>
        <v>#DIV/0!</v>
      </c>
      <c r="X429" s="114">
        <f>SUM(X430)</f>
        <v>0</v>
      </c>
      <c r="Y429" s="115" t="e">
        <f>X429/X$503*100</f>
        <v>#DIV/0!</v>
      </c>
      <c r="Z429" s="32">
        <f>SUM(Z430)</f>
        <v>0</v>
      </c>
      <c r="AA429" s="116" t="e">
        <f>Z429/Z$503*100</f>
        <v>#DIV/0!</v>
      </c>
    </row>
    <row r="430" spans="1:27" s="573" customFormat="1" ht="11.25">
      <c r="A430" s="81"/>
      <c r="B430" s="572" t="s">
        <v>411</v>
      </c>
      <c r="C430" s="619" t="s">
        <v>838</v>
      </c>
      <c r="D430" s="85"/>
      <c r="E430" s="159"/>
      <c r="F430" s="86"/>
      <c r="G430" s="159"/>
      <c r="H430" s="86"/>
      <c r="I430" s="159"/>
      <c r="J430" s="87"/>
      <c r="K430" s="144"/>
      <c r="L430" s="85"/>
      <c r="M430" s="144"/>
      <c r="N430" s="86"/>
      <c r="O430" s="159"/>
      <c r="P430" s="86"/>
      <c r="Q430" s="159"/>
      <c r="R430" s="87"/>
      <c r="S430" s="144"/>
      <c r="T430" s="85"/>
      <c r="U430" s="144"/>
      <c r="V430" s="86"/>
      <c r="W430" s="159"/>
      <c r="X430" s="86"/>
      <c r="Y430" s="159"/>
      <c r="Z430" s="87"/>
      <c r="AA430" s="160"/>
    </row>
    <row r="431" spans="1:27" s="117" customFormat="1" ht="13.5">
      <c r="A431" s="49" t="s">
        <v>139</v>
      </c>
      <c r="B431" s="58"/>
      <c r="C431" s="619" t="s">
        <v>839</v>
      </c>
      <c r="D431" s="113">
        <f>SUM(D432)</f>
        <v>0</v>
      </c>
      <c r="E431" s="115" t="e">
        <f>D431/D$503*100</f>
        <v>#DIV/0!</v>
      </c>
      <c r="F431" s="114">
        <f>SUM(F432)</f>
        <v>0</v>
      </c>
      <c r="G431" s="115" t="e">
        <f>F431/F$503*100</f>
        <v>#DIV/0!</v>
      </c>
      <c r="H431" s="114">
        <f>SUM(H432)</f>
        <v>0</v>
      </c>
      <c r="I431" s="115" t="e">
        <f>H431/H$503*100</f>
        <v>#DIV/0!</v>
      </c>
      <c r="J431" s="32">
        <f>SUM(J432)</f>
        <v>0</v>
      </c>
      <c r="K431" s="99" t="e">
        <f>J431/J$503*100</f>
        <v>#DIV/0!</v>
      </c>
      <c r="L431" s="113">
        <f>SUM(L432)</f>
        <v>0</v>
      </c>
      <c r="M431" s="99" t="e">
        <f>L431/L$503*100</f>
        <v>#DIV/0!</v>
      </c>
      <c r="N431" s="114">
        <f>SUM(N432)</f>
        <v>0</v>
      </c>
      <c r="O431" s="115" t="e">
        <f>N431/N$503*100</f>
        <v>#DIV/0!</v>
      </c>
      <c r="P431" s="114">
        <f>SUM(P432)</f>
        <v>0</v>
      </c>
      <c r="Q431" s="115" t="e">
        <f>P431/P$503*100</f>
        <v>#DIV/0!</v>
      </c>
      <c r="R431" s="32">
        <f>SUM(R432)</f>
        <v>0</v>
      </c>
      <c r="S431" s="99" t="e">
        <f>R431/R$503*100</f>
        <v>#DIV/0!</v>
      </c>
      <c r="T431" s="113">
        <f>SUM(T432)</f>
        <v>0</v>
      </c>
      <c r="U431" s="99" t="e">
        <f>T431/T$503*100</f>
        <v>#DIV/0!</v>
      </c>
      <c r="V431" s="114">
        <f>SUM(V432)</f>
        <v>0</v>
      </c>
      <c r="W431" s="115" t="e">
        <f>V431/V$503*100</f>
        <v>#DIV/0!</v>
      </c>
      <c r="X431" s="114">
        <f>SUM(X432)</f>
        <v>0</v>
      </c>
      <c r="Y431" s="115" t="e">
        <f>X431/X$503*100</f>
        <v>#DIV/0!</v>
      </c>
      <c r="Z431" s="32">
        <f>SUM(Z432)</f>
        <v>0</v>
      </c>
      <c r="AA431" s="116" t="e">
        <f>Z431/Z$503*100</f>
        <v>#DIV/0!</v>
      </c>
    </row>
    <row r="432" spans="1:27" s="573" customFormat="1" ht="11.25">
      <c r="A432" s="81"/>
      <c r="B432" s="572" t="s">
        <v>413</v>
      </c>
      <c r="C432" s="619" t="s">
        <v>840</v>
      </c>
      <c r="D432" s="85"/>
      <c r="E432" s="159"/>
      <c r="F432" s="86"/>
      <c r="G432" s="159"/>
      <c r="H432" s="86"/>
      <c r="I432" s="159"/>
      <c r="J432" s="87"/>
      <c r="K432" s="144"/>
      <c r="L432" s="85"/>
      <c r="M432" s="144"/>
      <c r="N432" s="86"/>
      <c r="O432" s="159"/>
      <c r="P432" s="86"/>
      <c r="Q432" s="159"/>
      <c r="R432" s="87"/>
      <c r="S432" s="144"/>
      <c r="T432" s="85"/>
      <c r="U432" s="144"/>
      <c r="V432" s="86"/>
      <c r="W432" s="159"/>
      <c r="X432" s="86"/>
      <c r="Y432" s="159"/>
      <c r="Z432" s="87"/>
      <c r="AA432" s="160"/>
    </row>
    <row r="433" spans="1:27" s="117" customFormat="1" ht="13.5">
      <c r="A433" s="49" t="s">
        <v>140</v>
      </c>
      <c r="B433" s="58"/>
      <c r="C433" s="619" t="s">
        <v>1333</v>
      </c>
      <c r="D433" s="113">
        <f>SUM(D434)</f>
        <v>0</v>
      </c>
      <c r="E433" s="115" t="e">
        <f>D433/D$503*100</f>
        <v>#DIV/0!</v>
      </c>
      <c r="F433" s="114">
        <f>SUM(F434)</f>
        <v>0</v>
      </c>
      <c r="G433" s="115" t="e">
        <f>F433/F$503*100</f>
        <v>#DIV/0!</v>
      </c>
      <c r="H433" s="114">
        <f>SUM(H434)</f>
        <v>0</v>
      </c>
      <c r="I433" s="115" t="e">
        <f>H433/H$503*100</f>
        <v>#DIV/0!</v>
      </c>
      <c r="J433" s="32">
        <f>SUM(J434)</f>
        <v>0</v>
      </c>
      <c r="K433" s="99" t="e">
        <f>J433/J$503*100</f>
        <v>#DIV/0!</v>
      </c>
      <c r="L433" s="113">
        <f>SUM(L434)</f>
        <v>0</v>
      </c>
      <c r="M433" s="99" t="e">
        <f>L433/L$503*100</f>
        <v>#DIV/0!</v>
      </c>
      <c r="N433" s="114">
        <f>SUM(N434)</f>
        <v>0</v>
      </c>
      <c r="O433" s="115" t="e">
        <f>N433/N$503*100</f>
        <v>#DIV/0!</v>
      </c>
      <c r="P433" s="114">
        <f>SUM(P434)</f>
        <v>0</v>
      </c>
      <c r="Q433" s="115" t="e">
        <f>P433/P$503*100</f>
        <v>#DIV/0!</v>
      </c>
      <c r="R433" s="32">
        <f>SUM(R434)</f>
        <v>0</v>
      </c>
      <c r="S433" s="99" t="e">
        <f>R433/R$503*100</f>
        <v>#DIV/0!</v>
      </c>
      <c r="T433" s="113">
        <f>SUM(T434)</f>
        <v>0</v>
      </c>
      <c r="U433" s="99" t="e">
        <f>T433/T$503*100</f>
        <v>#DIV/0!</v>
      </c>
      <c r="V433" s="114">
        <f>SUM(V434)</f>
        <v>0</v>
      </c>
      <c r="W433" s="115" t="e">
        <f>V433/V$503*100</f>
        <v>#DIV/0!</v>
      </c>
      <c r="X433" s="114">
        <f>SUM(X434)</f>
        <v>0</v>
      </c>
      <c r="Y433" s="115" t="e">
        <f>X433/X$503*100</f>
        <v>#DIV/0!</v>
      </c>
      <c r="Z433" s="32">
        <f>SUM(Z434)</f>
        <v>0</v>
      </c>
      <c r="AA433" s="116" t="e">
        <f>Z433/Z$503*100</f>
        <v>#DIV/0!</v>
      </c>
    </row>
    <row r="434" spans="1:27" s="573" customFormat="1" ht="11.25">
      <c r="A434" s="81"/>
      <c r="B434" s="572" t="s">
        <v>414</v>
      </c>
      <c r="C434" s="619" t="s">
        <v>841</v>
      </c>
      <c r="D434" s="85"/>
      <c r="E434" s="159"/>
      <c r="F434" s="86"/>
      <c r="G434" s="159"/>
      <c r="H434" s="86"/>
      <c r="I434" s="159"/>
      <c r="J434" s="87"/>
      <c r="K434" s="144"/>
      <c r="L434" s="85"/>
      <c r="M434" s="144"/>
      <c r="N434" s="86"/>
      <c r="O434" s="159"/>
      <c r="P434" s="86"/>
      <c r="Q434" s="159"/>
      <c r="R434" s="87"/>
      <c r="S434" s="144"/>
      <c r="T434" s="85"/>
      <c r="U434" s="144"/>
      <c r="V434" s="86"/>
      <c r="W434" s="159"/>
      <c r="X434" s="86"/>
      <c r="Y434" s="159"/>
      <c r="Z434" s="87"/>
      <c r="AA434" s="160"/>
    </row>
    <row r="435" spans="1:27" s="117" customFormat="1" ht="13.5">
      <c r="A435" s="49" t="s">
        <v>141</v>
      </c>
      <c r="B435" s="58"/>
      <c r="C435" s="619" t="s">
        <v>842</v>
      </c>
      <c r="D435" s="113">
        <f>SUM(D436:D441)</f>
        <v>0</v>
      </c>
      <c r="E435" s="115" t="e">
        <f>D435/D$503*100</f>
        <v>#DIV/0!</v>
      </c>
      <c r="F435" s="114">
        <f>SUM(F436:F441)</f>
        <v>0</v>
      </c>
      <c r="G435" s="115" t="e">
        <f>F435/F$503*100</f>
        <v>#DIV/0!</v>
      </c>
      <c r="H435" s="114">
        <f>SUM(H436:H441)</f>
        <v>0</v>
      </c>
      <c r="I435" s="115" t="e">
        <f>H435/H$503*100</f>
        <v>#DIV/0!</v>
      </c>
      <c r="J435" s="32">
        <f>SUM(J436:J441)</f>
        <v>0</v>
      </c>
      <c r="K435" s="99" t="e">
        <f>J435/J$503*100</f>
        <v>#DIV/0!</v>
      </c>
      <c r="L435" s="113">
        <f>SUM(L436:L441)</f>
        <v>0</v>
      </c>
      <c r="M435" s="99" t="e">
        <f>L435/L$503*100</f>
        <v>#DIV/0!</v>
      </c>
      <c r="N435" s="114">
        <f>SUM(N436:N441)</f>
        <v>0</v>
      </c>
      <c r="O435" s="115" t="e">
        <f>N435/N$503*100</f>
        <v>#DIV/0!</v>
      </c>
      <c r="P435" s="114">
        <f>SUM(P436:P441)</f>
        <v>0</v>
      </c>
      <c r="Q435" s="115" t="e">
        <f>P435/P$503*100</f>
        <v>#DIV/0!</v>
      </c>
      <c r="R435" s="32">
        <f>SUM(R436:R441)</f>
        <v>0</v>
      </c>
      <c r="S435" s="99" t="e">
        <f>R435/R$503*100</f>
        <v>#DIV/0!</v>
      </c>
      <c r="T435" s="113">
        <f>SUM(T436:T441)</f>
        <v>0</v>
      </c>
      <c r="U435" s="99" t="e">
        <f>T435/T$503*100</f>
        <v>#DIV/0!</v>
      </c>
      <c r="V435" s="114">
        <f>SUM(V436:V441)</f>
        <v>0</v>
      </c>
      <c r="W435" s="115" t="e">
        <f>V435/V$503*100</f>
        <v>#DIV/0!</v>
      </c>
      <c r="X435" s="114">
        <f>SUM(X436:X441)</f>
        <v>0</v>
      </c>
      <c r="Y435" s="115" t="e">
        <f>X435/X$503*100</f>
        <v>#DIV/0!</v>
      </c>
      <c r="Z435" s="32">
        <f>SUM(Z436:Z441)</f>
        <v>0</v>
      </c>
      <c r="AA435" s="116" t="e">
        <f>Z435/Z$503*100</f>
        <v>#DIV/0!</v>
      </c>
    </row>
    <row r="436" spans="1:27" s="573" customFormat="1" ht="11.25">
      <c r="A436" s="81"/>
      <c r="B436" s="572" t="s">
        <v>415</v>
      </c>
      <c r="C436" s="619" t="s">
        <v>843</v>
      </c>
      <c r="D436" s="85"/>
      <c r="E436" s="159"/>
      <c r="F436" s="86"/>
      <c r="G436" s="159"/>
      <c r="H436" s="86"/>
      <c r="I436" s="159"/>
      <c r="J436" s="87"/>
      <c r="K436" s="144"/>
      <c r="L436" s="85"/>
      <c r="M436" s="144"/>
      <c r="N436" s="86"/>
      <c r="O436" s="159"/>
      <c r="P436" s="86"/>
      <c r="Q436" s="159"/>
      <c r="R436" s="87"/>
      <c r="S436" s="144"/>
      <c r="T436" s="85"/>
      <c r="U436" s="144"/>
      <c r="V436" s="86"/>
      <c r="W436" s="159"/>
      <c r="X436" s="86"/>
      <c r="Y436" s="159"/>
      <c r="Z436" s="87"/>
      <c r="AA436" s="160"/>
    </row>
    <row r="437" spans="1:27" s="573" customFormat="1" ht="11.25">
      <c r="A437" s="81"/>
      <c r="B437" s="572" t="s">
        <v>416</v>
      </c>
      <c r="C437" s="619" t="s">
        <v>844</v>
      </c>
      <c r="D437" s="85"/>
      <c r="E437" s="159"/>
      <c r="F437" s="86"/>
      <c r="G437" s="159"/>
      <c r="H437" s="86"/>
      <c r="I437" s="159"/>
      <c r="J437" s="87"/>
      <c r="K437" s="144"/>
      <c r="L437" s="85"/>
      <c r="M437" s="144"/>
      <c r="N437" s="86"/>
      <c r="O437" s="159"/>
      <c r="P437" s="86"/>
      <c r="Q437" s="159"/>
      <c r="R437" s="87"/>
      <c r="S437" s="144"/>
      <c r="T437" s="85"/>
      <c r="U437" s="144"/>
      <c r="V437" s="86"/>
      <c r="W437" s="159"/>
      <c r="X437" s="86"/>
      <c r="Y437" s="159"/>
      <c r="Z437" s="87"/>
      <c r="AA437" s="160"/>
    </row>
    <row r="438" spans="1:27" s="573" customFormat="1" ht="11.25">
      <c r="A438" s="81"/>
      <c r="B438" s="572" t="s">
        <v>417</v>
      </c>
      <c r="C438" s="619" t="s">
        <v>845</v>
      </c>
      <c r="D438" s="85"/>
      <c r="E438" s="159"/>
      <c r="F438" s="86"/>
      <c r="G438" s="159"/>
      <c r="H438" s="86"/>
      <c r="I438" s="159"/>
      <c r="J438" s="87"/>
      <c r="K438" s="144"/>
      <c r="L438" s="85"/>
      <c r="M438" s="144"/>
      <c r="N438" s="86"/>
      <c r="O438" s="159"/>
      <c r="P438" s="86"/>
      <c r="Q438" s="159"/>
      <c r="R438" s="87"/>
      <c r="S438" s="144"/>
      <c r="T438" s="85"/>
      <c r="U438" s="144"/>
      <c r="V438" s="86"/>
      <c r="W438" s="159"/>
      <c r="X438" s="86"/>
      <c r="Y438" s="159"/>
      <c r="Z438" s="87"/>
      <c r="AA438" s="160"/>
    </row>
    <row r="439" spans="1:27" s="573" customFormat="1" ht="11.25">
      <c r="A439" s="81"/>
      <c r="B439" s="572" t="s">
        <v>418</v>
      </c>
      <c r="C439" s="619" t="s">
        <v>846</v>
      </c>
      <c r="D439" s="85"/>
      <c r="E439" s="159"/>
      <c r="F439" s="86"/>
      <c r="G439" s="159"/>
      <c r="H439" s="86"/>
      <c r="I439" s="159"/>
      <c r="J439" s="87"/>
      <c r="K439" s="144"/>
      <c r="L439" s="85"/>
      <c r="M439" s="144"/>
      <c r="N439" s="86"/>
      <c r="O439" s="159"/>
      <c r="P439" s="86"/>
      <c r="Q439" s="159"/>
      <c r="R439" s="87"/>
      <c r="S439" s="144"/>
      <c r="T439" s="85"/>
      <c r="U439" s="144"/>
      <c r="V439" s="86"/>
      <c r="W439" s="159"/>
      <c r="X439" s="86"/>
      <c r="Y439" s="159"/>
      <c r="Z439" s="87"/>
      <c r="AA439" s="160"/>
    </row>
    <row r="440" spans="1:27" s="573" customFormat="1" ht="11.25">
      <c r="A440" s="81"/>
      <c r="B440" s="572" t="s">
        <v>419</v>
      </c>
      <c r="C440" s="619" t="s">
        <v>847</v>
      </c>
      <c r="D440" s="85"/>
      <c r="E440" s="159"/>
      <c r="F440" s="86"/>
      <c r="G440" s="159"/>
      <c r="H440" s="86"/>
      <c r="I440" s="159"/>
      <c r="J440" s="87"/>
      <c r="K440" s="144"/>
      <c r="L440" s="85"/>
      <c r="M440" s="144"/>
      <c r="N440" s="86"/>
      <c r="O440" s="159"/>
      <c r="P440" s="86"/>
      <c r="Q440" s="159"/>
      <c r="R440" s="87"/>
      <c r="S440" s="144"/>
      <c r="T440" s="85"/>
      <c r="U440" s="144"/>
      <c r="V440" s="86"/>
      <c r="W440" s="159"/>
      <c r="X440" s="86"/>
      <c r="Y440" s="159"/>
      <c r="Z440" s="87"/>
      <c r="AA440" s="160"/>
    </row>
    <row r="441" spans="1:27" s="573" customFormat="1" ht="11.25">
      <c r="A441" s="81"/>
      <c r="B441" s="572" t="s">
        <v>499</v>
      </c>
      <c r="C441" s="619" t="s">
        <v>842</v>
      </c>
      <c r="D441" s="85"/>
      <c r="E441" s="159"/>
      <c r="F441" s="86"/>
      <c r="G441" s="159"/>
      <c r="H441" s="86"/>
      <c r="I441" s="159"/>
      <c r="J441" s="87"/>
      <c r="K441" s="144"/>
      <c r="L441" s="85"/>
      <c r="M441" s="144"/>
      <c r="N441" s="86"/>
      <c r="O441" s="159"/>
      <c r="P441" s="86"/>
      <c r="Q441" s="159"/>
      <c r="R441" s="87"/>
      <c r="S441" s="144"/>
      <c r="T441" s="85"/>
      <c r="U441" s="144"/>
      <c r="V441" s="86"/>
      <c r="W441" s="159"/>
      <c r="X441" s="86"/>
      <c r="Y441" s="159"/>
      <c r="Z441" s="87"/>
      <c r="AA441" s="160"/>
    </row>
    <row r="442" spans="1:27" s="117" customFormat="1" ht="13.5">
      <c r="A442" s="49" t="s">
        <v>142</v>
      </c>
      <c r="B442" s="58"/>
      <c r="C442" s="619" t="s">
        <v>848</v>
      </c>
      <c r="D442" s="113">
        <f>SUM(D443:D448)</f>
        <v>0</v>
      </c>
      <c r="E442" s="115" t="e">
        <f>D442/D$503*100</f>
        <v>#DIV/0!</v>
      </c>
      <c r="F442" s="114">
        <f>SUM(F443:F448)</f>
        <v>0</v>
      </c>
      <c r="G442" s="115" t="e">
        <f>F442/F$503*100</f>
        <v>#DIV/0!</v>
      </c>
      <c r="H442" s="114">
        <f>SUM(H443:H448)</f>
        <v>0</v>
      </c>
      <c r="I442" s="115" t="e">
        <f>H442/H$503*100</f>
        <v>#DIV/0!</v>
      </c>
      <c r="J442" s="32">
        <f>SUM(J443:J448)</f>
        <v>0</v>
      </c>
      <c r="K442" s="99" t="e">
        <f>J442/J$503*100</f>
        <v>#DIV/0!</v>
      </c>
      <c r="L442" s="113">
        <f>SUM(L443:L448)</f>
        <v>0</v>
      </c>
      <c r="M442" s="99" t="e">
        <f>L442/L$503*100</f>
        <v>#DIV/0!</v>
      </c>
      <c r="N442" s="114">
        <f>SUM(N443:N448)</f>
        <v>0</v>
      </c>
      <c r="O442" s="115" t="e">
        <f>N442/N$503*100</f>
        <v>#DIV/0!</v>
      </c>
      <c r="P442" s="114">
        <f>SUM(P443:P448)</f>
        <v>0</v>
      </c>
      <c r="Q442" s="115" t="e">
        <f>P442/P$503*100</f>
        <v>#DIV/0!</v>
      </c>
      <c r="R442" s="32">
        <f>SUM(R443:R448)</f>
        <v>0</v>
      </c>
      <c r="S442" s="99" t="e">
        <f>R442/R$503*100</f>
        <v>#DIV/0!</v>
      </c>
      <c r="T442" s="113">
        <f>SUM(T443:T448)</f>
        <v>0</v>
      </c>
      <c r="U442" s="99" t="e">
        <f>T442/T$503*100</f>
        <v>#DIV/0!</v>
      </c>
      <c r="V442" s="114">
        <f>SUM(V443:V448)</f>
        <v>0</v>
      </c>
      <c r="W442" s="115" t="e">
        <f>V442/V$503*100</f>
        <v>#DIV/0!</v>
      </c>
      <c r="X442" s="114">
        <f>SUM(X443:X448)</f>
        <v>0</v>
      </c>
      <c r="Y442" s="115" t="e">
        <f>X442/X$503*100</f>
        <v>#DIV/0!</v>
      </c>
      <c r="Z442" s="32">
        <f>SUM(Z443:Z448)</f>
        <v>0</v>
      </c>
      <c r="AA442" s="116" t="e">
        <f>Z442/Z$503*100</f>
        <v>#DIV/0!</v>
      </c>
    </row>
    <row r="443" spans="1:27" s="573" customFormat="1" ht="11.25">
      <c r="A443" s="81"/>
      <c r="B443" s="572" t="s">
        <v>420</v>
      </c>
      <c r="C443" s="619" t="s">
        <v>849</v>
      </c>
      <c r="D443" s="85"/>
      <c r="E443" s="159"/>
      <c r="F443" s="86"/>
      <c r="G443" s="159"/>
      <c r="H443" s="86"/>
      <c r="I443" s="159"/>
      <c r="J443" s="87"/>
      <c r="K443" s="144"/>
      <c r="L443" s="85"/>
      <c r="M443" s="144"/>
      <c r="N443" s="86"/>
      <c r="O443" s="159"/>
      <c r="P443" s="86"/>
      <c r="Q443" s="159"/>
      <c r="R443" s="87"/>
      <c r="S443" s="144"/>
      <c r="T443" s="85"/>
      <c r="U443" s="144"/>
      <c r="V443" s="86"/>
      <c r="W443" s="159"/>
      <c r="X443" s="86"/>
      <c r="Y443" s="159"/>
      <c r="Z443" s="87"/>
      <c r="AA443" s="160"/>
    </row>
    <row r="444" spans="1:27" s="573" customFormat="1" ht="11.25">
      <c r="A444" s="81"/>
      <c r="B444" s="572" t="s">
        <v>421</v>
      </c>
      <c r="C444" s="619" t="s">
        <v>850</v>
      </c>
      <c r="D444" s="85"/>
      <c r="E444" s="159"/>
      <c r="F444" s="86"/>
      <c r="G444" s="159"/>
      <c r="H444" s="86"/>
      <c r="I444" s="159"/>
      <c r="J444" s="87"/>
      <c r="K444" s="144"/>
      <c r="L444" s="85"/>
      <c r="M444" s="144"/>
      <c r="N444" s="86"/>
      <c r="O444" s="159"/>
      <c r="P444" s="86"/>
      <c r="Q444" s="159"/>
      <c r="R444" s="87"/>
      <c r="S444" s="144"/>
      <c r="T444" s="85"/>
      <c r="U444" s="144"/>
      <c r="V444" s="86"/>
      <c r="W444" s="159"/>
      <c r="X444" s="86"/>
      <c r="Y444" s="159"/>
      <c r="Z444" s="87"/>
      <c r="AA444" s="160"/>
    </row>
    <row r="445" spans="1:27" s="573" customFormat="1" ht="11.25">
      <c r="A445" s="81"/>
      <c r="B445" s="572" t="s">
        <v>422</v>
      </c>
      <c r="C445" s="619" t="s">
        <v>851</v>
      </c>
      <c r="D445" s="85"/>
      <c r="E445" s="159"/>
      <c r="F445" s="86"/>
      <c r="G445" s="159"/>
      <c r="H445" s="86"/>
      <c r="I445" s="159"/>
      <c r="J445" s="87"/>
      <c r="K445" s="144"/>
      <c r="L445" s="85"/>
      <c r="M445" s="144"/>
      <c r="N445" s="86"/>
      <c r="O445" s="159"/>
      <c r="P445" s="86"/>
      <c r="Q445" s="159"/>
      <c r="R445" s="87"/>
      <c r="S445" s="144"/>
      <c r="T445" s="85"/>
      <c r="U445" s="144"/>
      <c r="V445" s="86"/>
      <c r="W445" s="159"/>
      <c r="X445" s="86"/>
      <c r="Y445" s="159"/>
      <c r="Z445" s="87"/>
      <c r="AA445" s="160"/>
    </row>
    <row r="446" spans="1:27" s="573" customFormat="1" ht="11.25">
      <c r="A446" s="81"/>
      <c r="B446" s="572" t="s">
        <v>423</v>
      </c>
      <c r="C446" s="619" t="s">
        <v>852</v>
      </c>
      <c r="D446" s="85"/>
      <c r="E446" s="159"/>
      <c r="F446" s="86"/>
      <c r="G446" s="159"/>
      <c r="H446" s="86"/>
      <c r="I446" s="159"/>
      <c r="J446" s="87"/>
      <c r="K446" s="144"/>
      <c r="L446" s="85"/>
      <c r="M446" s="144"/>
      <c r="N446" s="86"/>
      <c r="O446" s="159"/>
      <c r="P446" s="86"/>
      <c r="Q446" s="159"/>
      <c r="R446" s="87"/>
      <c r="S446" s="144"/>
      <c r="T446" s="85"/>
      <c r="U446" s="144"/>
      <c r="V446" s="86"/>
      <c r="W446" s="159"/>
      <c r="X446" s="86"/>
      <c r="Y446" s="159"/>
      <c r="Z446" s="87"/>
      <c r="AA446" s="160"/>
    </row>
    <row r="447" spans="1:27" s="573" customFormat="1" ht="11.25">
      <c r="A447" s="81"/>
      <c r="B447" s="572" t="s">
        <v>424</v>
      </c>
      <c r="C447" s="619" t="s">
        <v>853</v>
      </c>
      <c r="D447" s="85"/>
      <c r="E447" s="159"/>
      <c r="F447" s="86"/>
      <c r="G447" s="159"/>
      <c r="H447" s="86"/>
      <c r="I447" s="159"/>
      <c r="J447" s="87"/>
      <c r="K447" s="144"/>
      <c r="L447" s="85"/>
      <c r="M447" s="144"/>
      <c r="N447" s="86"/>
      <c r="O447" s="159"/>
      <c r="P447" s="86"/>
      <c r="Q447" s="159"/>
      <c r="R447" s="87"/>
      <c r="S447" s="144"/>
      <c r="T447" s="85"/>
      <c r="U447" s="144"/>
      <c r="V447" s="86"/>
      <c r="W447" s="159"/>
      <c r="X447" s="86"/>
      <c r="Y447" s="159"/>
      <c r="Z447" s="87"/>
      <c r="AA447" s="160"/>
    </row>
    <row r="448" spans="1:27" s="573" customFormat="1" ht="11.25">
      <c r="A448" s="81"/>
      <c r="B448" s="572" t="s">
        <v>500</v>
      </c>
      <c r="C448" s="619" t="s">
        <v>848</v>
      </c>
      <c r="D448" s="85"/>
      <c r="E448" s="159"/>
      <c r="F448" s="86"/>
      <c r="G448" s="159"/>
      <c r="H448" s="86"/>
      <c r="I448" s="159"/>
      <c r="J448" s="87"/>
      <c r="K448" s="144"/>
      <c r="L448" s="85"/>
      <c r="M448" s="144"/>
      <c r="N448" s="86"/>
      <c r="O448" s="159"/>
      <c r="P448" s="86"/>
      <c r="Q448" s="159"/>
      <c r="R448" s="87"/>
      <c r="S448" s="144"/>
      <c r="T448" s="85"/>
      <c r="U448" s="144"/>
      <c r="V448" s="86"/>
      <c r="W448" s="159"/>
      <c r="X448" s="86"/>
      <c r="Y448" s="159"/>
      <c r="Z448" s="87"/>
      <c r="AA448" s="160"/>
    </row>
    <row r="449" spans="1:27" s="117" customFormat="1" ht="13.5">
      <c r="A449" s="49" t="s">
        <v>143</v>
      </c>
      <c r="B449" s="58"/>
      <c r="C449" s="619" t="s">
        <v>854</v>
      </c>
      <c r="D449" s="113">
        <f>SUM(D450)</f>
        <v>0</v>
      </c>
      <c r="E449" s="115" t="e">
        <f>D449/D$503*100</f>
        <v>#DIV/0!</v>
      </c>
      <c r="F449" s="114">
        <f>SUM(F450)</f>
        <v>0</v>
      </c>
      <c r="G449" s="115" t="e">
        <f>F449/F$503*100</f>
        <v>#DIV/0!</v>
      </c>
      <c r="H449" s="114">
        <f>SUM(H450)</f>
        <v>0</v>
      </c>
      <c r="I449" s="115" t="e">
        <f>H449/H$503*100</f>
        <v>#DIV/0!</v>
      </c>
      <c r="J449" s="32">
        <f>SUM(J450)</f>
        <v>0</v>
      </c>
      <c r="K449" s="99" t="e">
        <f>J449/J$503*100</f>
        <v>#DIV/0!</v>
      </c>
      <c r="L449" s="113">
        <f>SUM(L450)</f>
        <v>0</v>
      </c>
      <c r="M449" s="99" t="e">
        <f>L449/L$503*100</f>
        <v>#DIV/0!</v>
      </c>
      <c r="N449" s="114">
        <f>SUM(N450)</f>
        <v>0</v>
      </c>
      <c r="O449" s="115" t="e">
        <f>N449/N$503*100</f>
        <v>#DIV/0!</v>
      </c>
      <c r="P449" s="114">
        <f>SUM(P450)</f>
        <v>0</v>
      </c>
      <c r="Q449" s="115" t="e">
        <f>P449/P$503*100</f>
        <v>#DIV/0!</v>
      </c>
      <c r="R449" s="32">
        <f>SUM(R450)</f>
        <v>0</v>
      </c>
      <c r="S449" s="99" t="e">
        <f>R449/R$503*100</f>
        <v>#DIV/0!</v>
      </c>
      <c r="T449" s="113">
        <f>SUM(T450)</f>
        <v>0</v>
      </c>
      <c r="U449" s="99" t="e">
        <f>T449/T$503*100</f>
        <v>#DIV/0!</v>
      </c>
      <c r="V449" s="114">
        <f>SUM(V450)</f>
        <v>0</v>
      </c>
      <c r="W449" s="115" t="e">
        <f>V449/V$503*100</f>
        <v>#DIV/0!</v>
      </c>
      <c r="X449" s="114">
        <f>SUM(X450)</f>
        <v>0</v>
      </c>
      <c r="Y449" s="115" t="e">
        <f>X449/X$503*100</f>
        <v>#DIV/0!</v>
      </c>
      <c r="Z449" s="32">
        <f>SUM(Z450)</f>
        <v>0</v>
      </c>
      <c r="AA449" s="116" t="e">
        <f>Z449/Z$503*100</f>
        <v>#DIV/0!</v>
      </c>
    </row>
    <row r="450" spans="1:27" s="573" customFormat="1" ht="11.25">
      <c r="A450" s="81"/>
      <c r="B450" s="572" t="s">
        <v>425</v>
      </c>
      <c r="C450" s="619" t="s">
        <v>855</v>
      </c>
      <c r="D450" s="85"/>
      <c r="E450" s="159"/>
      <c r="F450" s="86"/>
      <c r="G450" s="159"/>
      <c r="H450" s="86"/>
      <c r="I450" s="159"/>
      <c r="J450" s="87"/>
      <c r="K450" s="144"/>
      <c r="L450" s="85"/>
      <c r="M450" s="144"/>
      <c r="N450" s="86"/>
      <c r="O450" s="159"/>
      <c r="P450" s="86"/>
      <c r="Q450" s="159"/>
      <c r="R450" s="87"/>
      <c r="S450" s="144"/>
      <c r="T450" s="85"/>
      <c r="U450" s="144"/>
      <c r="V450" s="86"/>
      <c r="W450" s="159"/>
      <c r="X450" s="86"/>
      <c r="Y450" s="159"/>
      <c r="Z450" s="87"/>
      <c r="AA450" s="160"/>
    </row>
    <row r="451" spans="1:27" s="117" customFormat="1" ht="13.5">
      <c r="A451" s="49" t="s">
        <v>144</v>
      </c>
      <c r="B451" s="58"/>
      <c r="C451" s="619" t="s">
        <v>856</v>
      </c>
      <c r="D451" s="113">
        <f>SUM(D452:D454)</f>
        <v>0</v>
      </c>
      <c r="E451" s="115" t="e">
        <f>D451/D$503*100</f>
        <v>#DIV/0!</v>
      </c>
      <c r="F451" s="114">
        <f>SUM(F452:F454)</f>
        <v>0</v>
      </c>
      <c r="G451" s="115" t="e">
        <f>F451/F$503*100</f>
        <v>#DIV/0!</v>
      </c>
      <c r="H451" s="114">
        <f>SUM(H452:H454)</f>
        <v>0</v>
      </c>
      <c r="I451" s="115" t="e">
        <f>H451/H$503*100</f>
        <v>#DIV/0!</v>
      </c>
      <c r="J451" s="32">
        <f>SUM(J452:J454)</f>
        <v>0</v>
      </c>
      <c r="K451" s="99" t="e">
        <f>J451/J$503*100</f>
        <v>#DIV/0!</v>
      </c>
      <c r="L451" s="113">
        <f>SUM(L452:L454)</f>
        <v>0</v>
      </c>
      <c r="M451" s="99" t="e">
        <f>L451/L$503*100</f>
        <v>#DIV/0!</v>
      </c>
      <c r="N451" s="114">
        <f>SUM(N452:N454)</f>
        <v>0</v>
      </c>
      <c r="O451" s="115" t="e">
        <f>N451/N$503*100</f>
        <v>#DIV/0!</v>
      </c>
      <c r="P451" s="114">
        <f>SUM(P452:P454)</f>
        <v>0</v>
      </c>
      <c r="Q451" s="115" t="e">
        <f>P451/P$503*100</f>
        <v>#DIV/0!</v>
      </c>
      <c r="R451" s="32">
        <f>SUM(R452:R454)</f>
        <v>0</v>
      </c>
      <c r="S451" s="99" t="e">
        <f>R451/R$503*100</f>
        <v>#DIV/0!</v>
      </c>
      <c r="T451" s="113">
        <f>SUM(T452:T454)</f>
        <v>0</v>
      </c>
      <c r="U451" s="99" t="e">
        <f>T451/T$503*100</f>
        <v>#DIV/0!</v>
      </c>
      <c r="V451" s="114">
        <f>SUM(V452:V454)</f>
        <v>0</v>
      </c>
      <c r="W451" s="115" t="e">
        <f>V451/V$503*100</f>
        <v>#DIV/0!</v>
      </c>
      <c r="X451" s="114">
        <f>SUM(X452:X454)</f>
        <v>0</v>
      </c>
      <c r="Y451" s="115" t="e">
        <f>X451/X$503*100</f>
        <v>#DIV/0!</v>
      </c>
      <c r="Z451" s="32">
        <f>SUM(Z452:Z454)</f>
        <v>0</v>
      </c>
      <c r="AA451" s="116" t="e">
        <f>Z451/Z$503*100</f>
        <v>#DIV/0!</v>
      </c>
    </row>
    <row r="452" spans="1:27" s="573" customFormat="1" ht="11.25">
      <c r="A452" s="81"/>
      <c r="B452" s="572" t="s">
        <v>426</v>
      </c>
      <c r="C452" s="619" t="s">
        <v>857</v>
      </c>
      <c r="D452" s="85"/>
      <c r="E452" s="159"/>
      <c r="F452" s="86"/>
      <c r="G452" s="159"/>
      <c r="H452" s="86"/>
      <c r="I452" s="159"/>
      <c r="J452" s="87"/>
      <c r="K452" s="144"/>
      <c r="L452" s="85"/>
      <c r="M452" s="144"/>
      <c r="N452" s="86"/>
      <c r="O452" s="159"/>
      <c r="P452" s="86"/>
      <c r="Q452" s="159"/>
      <c r="R452" s="87"/>
      <c r="S452" s="144"/>
      <c r="T452" s="85"/>
      <c r="U452" s="144"/>
      <c r="V452" s="86"/>
      <c r="W452" s="159"/>
      <c r="X452" s="86"/>
      <c r="Y452" s="159"/>
      <c r="Z452" s="87"/>
      <c r="AA452" s="160"/>
    </row>
    <row r="453" spans="1:27" s="573" customFormat="1" ht="11.25">
      <c r="A453" s="81"/>
      <c r="B453" s="572" t="s">
        <v>427</v>
      </c>
      <c r="C453" s="619" t="s">
        <v>858</v>
      </c>
      <c r="D453" s="85"/>
      <c r="E453" s="159"/>
      <c r="F453" s="86"/>
      <c r="G453" s="159"/>
      <c r="H453" s="86"/>
      <c r="I453" s="159"/>
      <c r="J453" s="87"/>
      <c r="K453" s="144"/>
      <c r="L453" s="85"/>
      <c r="M453" s="144"/>
      <c r="N453" s="86"/>
      <c r="O453" s="159"/>
      <c r="P453" s="86"/>
      <c r="Q453" s="159"/>
      <c r="R453" s="87"/>
      <c r="S453" s="144"/>
      <c r="T453" s="85"/>
      <c r="U453" s="144"/>
      <c r="V453" s="86"/>
      <c r="W453" s="159"/>
      <c r="X453" s="86"/>
      <c r="Y453" s="159"/>
      <c r="Z453" s="87"/>
      <c r="AA453" s="160"/>
    </row>
    <row r="454" spans="1:27" s="573" customFormat="1" ht="11.25">
      <c r="A454" s="81"/>
      <c r="B454" s="572" t="s">
        <v>501</v>
      </c>
      <c r="C454" s="619" t="s">
        <v>856</v>
      </c>
      <c r="D454" s="85"/>
      <c r="E454" s="159"/>
      <c r="F454" s="86"/>
      <c r="G454" s="159"/>
      <c r="H454" s="86"/>
      <c r="I454" s="159"/>
      <c r="J454" s="87"/>
      <c r="K454" s="144"/>
      <c r="L454" s="85"/>
      <c r="M454" s="144"/>
      <c r="N454" s="86"/>
      <c r="O454" s="159"/>
      <c r="P454" s="86"/>
      <c r="Q454" s="159"/>
      <c r="R454" s="87"/>
      <c r="S454" s="144"/>
      <c r="T454" s="85"/>
      <c r="U454" s="144"/>
      <c r="V454" s="86"/>
      <c r="W454" s="159"/>
      <c r="X454" s="86"/>
      <c r="Y454" s="159"/>
      <c r="Z454" s="87"/>
      <c r="AA454" s="160"/>
    </row>
    <row r="455" spans="1:27" s="117" customFormat="1" ht="13.5">
      <c r="A455" s="49" t="s">
        <v>145</v>
      </c>
      <c r="B455" s="58"/>
      <c r="C455" s="619" t="s">
        <v>859</v>
      </c>
      <c r="D455" s="113"/>
      <c r="E455" s="115" t="e">
        <f>D455/D$503*100</f>
        <v>#DIV/0!</v>
      </c>
      <c r="F455" s="114"/>
      <c r="G455" s="115" t="e">
        <f>F455/F$503*100</f>
        <v>#DIV/0!</v>
      </c>
      <c r="H455" s="114"/>
      <c r="I455" s="115" t="e">
        <f>H455/H$503*100</f>
        <v>#DIV/0!</v>
      </c>
      <c r="J455" s="32"/>
      <c r="K455" s="99" t="e">
        <f>J455/J$503*100</f>
        <v>#DIV/0!</v>
      </c>
      <c r="L455" s="113"/>
      <c r="M455" s="99" t="e">
        <f>L455/L$503*100</f>
        <v>#DIV/0!</v>
      </c>
      <c r="N455" s="114"/>
      <c r="O455" s="115" t="e">
        <f>N455/N$503*100</f>
        <v>#DIV/0!</v>
      </c>
      <c r="P455" s="114"/>
      <c r="Q455" s="115" t="e">
        <f>P455/P$503*100</f>
        <v>#DIV/0!</v>
      </c>
      <c r="R455" s="32"/>
      <c r="S455" s="99" t="e">
        <f>R455/R$503*100</f>
        <v>#DIV/0!</v>
      </c>
      <c r="T455" s="113"/>
      <c r="U455" s="99" t="e">
        <f>T455/T$503*100</f>
        <v>#DIV/0!</v>
      </c>
      <c r="V455" s="114"/>
      <c r="W455" s="115" t="e">
        <f>V455/V$503*100</f>
        <v>#DIV/0!</v>
      </c>
      <c r="X455" s="114"/>
      <c r="Y455" s="115" t="e">
        <f>X455/X$503*100</f>
        <v>#DIV/0!</v>
      </c>
      <c r="Z455" s="32"/>
      <c r="AA455" s="116" t="e">
        <f>Z455/Z$503*100</f>
        <v>#DIV/0!</v>
      </c>
    </row>
    <row r="456" spans="1:27" s="117" customFormat="1" ht="13.5">
      <c r="A456" s="49" t="s">
        <v>146</v>
      </c>
      <c r="B456" s="58"/>
      <c r="C456" s="619" t="s">
        <v>860</v>
      </c>
      <c r="D456" s="113">
        <f>SUM(D457)</f>
        <v>0</v>
      </c>
      <c r="E456" s="115" t="e">
        <f>D456/D$503*100</f>
        <v>#DIV/0!</v>
      </c>
      <c r="F456" s="114">
        <f>SUM(F457)</f>
        <v>0</v>
      </c>
      <c r="G456" s="115" t="e">
        <f>F456/F$503*100</f>
        <v>#DIV/0!</v>
      </c>
      <c r="H456" s="114">
        <f>SUM(H457)</f>
        <v>0</v>
      </c>
      <c r="I456" s="115" t="e">
        <f>H456/H$503*100</f>
        <v>#DIV/0!</v>
      </c>
      <c r="J456" s="32">
        <f>SUM(J457)</f>
        <v>0</v>
      </c>
      <c r="K456" s="99" t="e">
        <f>J456/J$503*100</f>
        <v>#DIV/0!</v>
      </c>
      <c r="L456" s="113">
        <f>SUM(L457)</f>
        <v>0</v>
      </c>
      <c r="M456" s="99" t="e">
        <f>L456/L$503*100</f>
        <v>#DIV/0!</v>
      </c>
      <c r="N456" s="114">
        <f>SUM(N457)</f>
        <v>0</v>
      </c>
      <c r="O456" s="115" t="e">
        <f>N456/N$503*100</f>
        <v>#DIV/0!</v>
      </c>
      <c r="P456" s="114">
        <f>SUM(P457)</f>
        <v>0</v>
      </c>
      <c r="Q456" s="115" t="e">
        <f>P456/P$503*100</f>
        <v>#DIV/0!</v>
      </c>
      <c r="R456" s="32">
        <f>SUM(R457)</f>
        <v>0</v>
      </c>
      <c r="S456" s="99" t="e">
        <f>R456/R$503*100</f>
        <v>#DIV/0!</v>
      </c>
      <c r="T456" s="113">
        <f>SUM(T457)</f>
        <v>0</v>
      </c>
      <c r="U456" s="99" t="e">
        <f>T456/T$503*100</f>
        <v>#DIV/0!</v>
      </c>
      <c r="V456" s="114">
        <f>SUM(V457)</f>
        <v>0</v>
      </c>
      <c r="W456" s="115" t="e">
        <f>V456/V$503*100</f>
        <v>#DIV/0!</v>
      </c>
      <c r="X456" s="114">
        <f>SUM(X457)</f>
        <v>0</v>
      </c>
      <c r="Y456" s="115" t="e">
        <f>X456/X$503*100</f>
        <v>#DIV/0!</v>
      </c>
      <c r="Z456" s="32">
        <f>SUM(Z457)</f>
        <v>0</v>
      </c>
      <c r="AA456" s="116" t="e">
        <f>Z456/Z$503*100</f>
        <v>#DIV/0!</v>
      </c>
    </row>
    <row r="457" spans="1:27" s="573" customFormat="1" ht="11.25">
      <c r="A457" s="81"/>
      <c r="B457" s="572" t="s">
        <v>428</v>
      </c>
      <c r="C457" s="619" t="s">
        <v>861</v>
      </c>
      <c r="D457" s="85"/>
      <c r="E457" s="159"/>
      <c r="F457" s="86"/>
      <c r="G457" s="159"/>
      <c r="H457" s="86"/>
      <c r="I457" s="159"/>
      <c r="J457" s="87"/>
      <c r="K457" s="144"/>
      <c r="L457" s="85"/>
      <c r="M457" s="144"/>
      <c r="N457" s="86"/>
      <c r="O457" s="159"/>
      <c r="P457" s="86"/>
      <c r="Q457" s="159"/>
      <c r="R457" s="87"/>
      <c r="S457" s="144"/>
      <c r="T457" s="85"/>
      <c r="U457" s="144"/>
      <c r="V457" s="86"/>
      <c r="W457" s="159"/>
      <c r="X457" s="86"/>
      <c r="Y457" s="159"/>
      <c r="Z457" s="87"/>
      <c r="AA457" s="160"/>
    </row>
    <row r="458" spans="1:27" s="117" customFormat="1" ht="13.5">
      <c r="A458" s="49" t="s">
        <v>147</v>
      </c>
      <c r="B458" s="58"/>
      <c r="C458" s="619" t="s">
        <v>862</v>
      </c>
      <c r="D458" s="113">
        <f>SUM(D459)</f>
        <v>0</v>
      </c>
      <c r="E458" s="115" t="e">
        <f>D458/D$503*100</f>
        <v>#DIV/0!</v>
      </c>
      <c r="F458" s="114">
        <f>SUM(F459)</f>
        <v>0</v>
      </c>
      <c r="G458" s="115" t="e">
        <f>F458/F$503*100</f>
        <v>#DIV/0!</v>
      </c>
      <c r="H458" s="114">
        <f>SUM(H459)</f>
        <v>0</v>
      </c>
      <c r="I458" s="115" t="e">
        <f>H458/H$503*100</f>
        <v>#DIV/0!</v>
      </c>
      <c r="J458" s="32">
        <f>SUM(J459)</f>
        <v>0</v>
      </c>
      <c r="K458" s="99" t="e">
        <f>J458/J$503*100</f>
        <v>#DIV/0!</v>
      </c>
      <c r="L458" s="113">
        <f>SUM(L459)</f>
        <v>0</v>
      </c>
      <c r="M458" s="99" t="e">
        <f>L458/L$503*100</f>
        <v>#DIV/0!</v>
      </c>
      <c r="N458" s="114">
        <f>SUM(N459)</f>
        <v>0</v>
      </c>
      <c r="O458" s="115" t="e">
        <f>N458/N$503*100</f>
        <v>#DIV/0!</v>
      </c>
      <c r="P458" s="114">
        <f>SUM(P459)</f>
        <v>0</v>
      </c>
      <c r="Q458" s="115" t="e">
        <f>P458/P$503*100</f>
        <v>#DIV/0!</v>
      </c>
      <c r="R458" s="32">
        <f>SUM(R459)</f>
        <v>0</v>
      </c>
      <c r="S458" s="99" t="e">
        <f>R458/R$503*100</f>
        <v>#DIV/0!</v>
      </c>
      <c r="T458" s="113">
        <f>SUM(T459)</f>
        <v>0</v>
      </c>
      <c r="U458" s="99" t="e">
        <f>T458/T$503*100</f>
        <v>#DIV/0!</v>
      </c>
      <c r="V458" s="114">
        <f>SUM(V459)</f>
        <v>0</v>
      </c>
      <c r="W458" s="115" t="e">
        <f>V458/V$503*100</f>
        <v>#DIV/0!</v>
      </c>
      <c r="X458" s="114">
        <f>SUM(X459)</f>
        <v>0</v>
      </c>
      <c r="Y458" s="115" t="e">
        <f>X458/X$503*100</f>
        <v>#DIV/0!</v>
      </c>
      <c r="Z458" s="32">
        <f>SUM(Z459)</f>
        <v>0</v>
      </c>
      <c r="AA458" s="116" t="e">
        <f>Z458/Z$503*100</f>
        <v>#DIV/0!</v>
      </c>
    </row>
    <row r="459" spans="1:27" s="573" customFormat="1" ht="11.25">
      <c r="A459" s="81"/>
      <c r="B459" s="572" t="s">
        <v>429</v>
      </c>
      <c r="C459" s="619" t="s">
        <v>863</v>
      </c>
      <c r="D459" s="85"/>
      <c r="E459" s="159"/>
      <c r="F459" s="86"/>
      <c r="G459" s="159"/>
      <c r="H459" s="86"/>
      <c r="I459" s="159"/>
      <c r="J459" s="87"/>
      <c r="K459" s="144"/>
      <c r="L459" s="85"/>
      <c r="M459" s="144"/>
      <c r="N459" s="86"/>
      <c r="O459" s="159"/>
      <c r="P459" s="86"/>
      <c r="Q459" s="159"/>
      <c r="R459" s="87"/>
      <c r="S459" s="144"/>
      <c r="T459" s="85"/>
      <c r="U459" s="144"/>
      <c r="V459" s="86"/>
      <c r="W459" s="159"/>
      <c r="X459" s="86"/>
      <c r="Y459" s="159"/>
      <c r="Z459" s="87"/>
      <c r="AA459" s="160"/>
    </row>
    <row r="460" spans="1:27" s="79" customFormat="1" ht="13.5">
      <c r="A460" s="505" t="s">
        <v>1264</v>
      </c>
      <c r="B460" s="506"/>
      <c r="C460" s="626" t="s">
        <v>1334</v>
      </c>
      <c r="D460" s="517"/>
      <c r="E460" s="538" t="e">
        <f>D460/D$503*100</f>
        <v>#DIV/0!</v>
      </c>
      <c r="F460" s="519"/>
      <c r="G460" s="518" t="e">
        <f>F460/F$503*100</f>
        <v>#DIV/0!</v>
      </c>
      <c r="H460" s="519"/>
      <c r="I460" s="518" t="e">
        <f>H460/H$503*100</f>
        <v>#DIV/0!</v>
      </c>
      <c r="J460" s="520"/>
      <c r="K460" s="521" t="e">
        <f>J460/J$503*100</f>
        <v>#DIV/0!</v>
      </c>
      <c r="L460" s="517"/>
      <c r="M460" s="521" t="e">
        <f>L460/L$503*100</f>
        <v>#DIV/0!</v>
      </c>
      <c r="N460" s="519"/>
      <c r="O460" s="518" t="e">
        <f>N460/N$503*100</f>
        <v>#DIV/0!</v>
      </c>
      <c r="P460" s="519"/>
      <c r="Q460" s="518" t="e">
        <f>P460/P$503*100</f>
        <v>#DIV/0!</v>
      </c>
      <c r="R460" s="520"/>
      <c r="S460" s="521" t="e">
        <f>R460/R$503*100</f>
        <v>#DIV/0!</v>
      </c>
      <c r="T460" s="517"/>
      <c r="U460" s="521" t="e">
        <f>T460/T$503*100</f>
        <v>#DIV/0!</v>
      </c>
      <c r="V460" s="519"/>
      <c r="W460" s="518" t="e">
        <f>V460/V$503*100</f>
        <v>#DIV/0!</v>
      </c>
      <c r="X460" s="519"/>
      <c r="Y460" s="518" t="e">
        <f>X460/X$503*100</f>
        <v>#DIV/0!</v>
      </c>
      <c r="Z460" s="520"/>
      <c r="AA460" s="522" t="e">
        <f>Z460/Z$503*100</f>
        <v>#DIV/0!</v>
      </c>
    </row>
    <row r="461" spans="1:27" s="117" customFormat="1" ht="13.5">
      <c r="A461" s="49" t="s">
        <v>148</v>
      </c>
      <c r="B461" s="58"/>
      <c r="C461" s="619" t="s">
        <v>864</v>
      </c>
      <c r="D461" s="113">
        <f>SUM(D462)</f>
        <v>0</v>
      </c>
      <c r="E461" s="115" t="e">
        <f>D461/D$503*100</f>
        <v>#DIV/0!</v>
      </c>
      <c r="F461" s="114">
        <f>SUM(F462)</f>
        <v>0</v>
      </c>
      <c r="G461" s="115" t="e">
        <f>F461/F$503*100</f>
        <v>#DIV/0!</v>
      </c>
      <c r="H461" s="114">
        <f>SUM(H462)</f>
        <v>0</v>
      </c>
      <c r="I461" s="115" t="e">
        <f>H461/H$503*100</f>
        <v>#DIV/0!</v>
      </c>
      <c r="J461" s="32">
        <f>SUM(J462)</f>
        <v>0</v>
      </c>
      <c r="K461" s="99" t="e">
        <f>J461/J$503*100</f>
        <v>#DIV/0!</v>
      </c>
      <c r="L461" s="113">
        <f>SUM(L462)</f>
        <v>0</v>
      </c>
      <c r="M461" s="99" t="e">
        <f>L461/L$503*100</f>
        <v>#DIV/0!</v>
      </c>
      <c r="N461" s="114">
        <f>SUM(N462)</f>
        <v>0</v>
      </c>
      <c r="O461" s="115" t="e">
        <f>N461/N$503*100</f>
        <v>#DIV/0!</v>
      </c>
      <c r="P461" s="114">
        <f>SUM(P462)</f>
        <v>0</v>
      </c>
      <c r="Q461" s="115" t="e">
        <f>P461/P$503*100</f>
        <v>#DIV/0!</v>
      </c>
      <c r="R461" s="32">
        <f>SUM(R462)</f>
        <v>0</v>
      </c>
      <c r="S461" s="99" t="e">
        <f>R461/R$503*100</f>
        <v>#DIV/0!</v>
      </c>
      <c r="T461" s="113">
        <f>SUM(T462)</f>
        <v>0</v>
      </c>
      <c r="U461" s="99" t="e">
        <f>T461/T$503*100</f>
        <v>#DIV/0!</v>
      </c>
      <c r="V461" s="114">
        <f>SUM(V462)</f>
        <v>0</v>
      </c>
      <c r="W461" s="115" t="e">
        <f>V461/V$503*100</f>
        <v>#DIV/0!</v>
      </c>
      <c r="X461" s="114">
        <f>SUM(X462)</f>
        <v>0</v>
      </c>
      <c r="Y461" s="115" t="e">
        <f>X461/X$503*100</f>
        <v>#DIV/0!</v>
      </c>
      <c r="Z461" s="32">
        <f>SUM(Z462)</f>
        <v>0</v>
      </c>
      <c r="AA461" s="116" t="e">
        <f>Z461/Z$503*100</f>
        <v>#DIV/0!</v>
      </c>
    </row>
    <row r="462" spans="1:27" s="573" customFormat="1" ht="11.25">
      <c r="A462" s="81"/>
      <c r="B462" s="572" t="s">
        <v>401</v>
      </c>
      <c r="C462" s="619" t="s">
        <v>865</v>
      </c>
      <c r="D462" s="85"/>
      <c r="E462" s="159"/>
      <c r="F462" s="86"/>
      <c r="G462" s="159"/>
      <c r="H462" s="86"/>
      <c r="I462" s="159"/>
      <c r="J462" s="87"/>
      <c r="K462" s="144"/>
      <c r="L462" s="85"/>
      <c r="M462" s="144"/>
      <c r="N462" s="86"/>
      <c r="O462" s="159"/>
      <c r="P462" s="86"/>
      <c r="Q462" s="159"/>
      <c r="R462" s="87"/>
      <c r="S462" s="144"/>
      <c r="T462" s="85"/>
      <c r="U462" s="144"/>
      <c r="V462" s="86"/>
      <c r="W462" s="159"/>
      <c r="X462" s="86"/>
      <c r="Y462" s="159"/>
      <c r="Z462" s="87"/>
      <c r="AA462" s="160"/>
    </row>
    <row r="463" spans="1:27" s="117" customFormat="1" ht="13.5">
      <c r="A463" s="49" t="s">
        <v>149</v>
      </c>
      <c r="B463" s="58"/>
      <c r="C463" s="619" t="s">
        <v>866</v>
      </c>
      <c r="D463" s="113">
        <f>SUM(D464:D466)</f>
        <v>0</v>
      </c>
      <c r="E463" s="115" t="e">
        <f>D463/D$503*100</f>
        <v>#DIV/0!</v>
      </c>
      <c r="F463" s="114">
        <f>SUM(F464:F466)</f>
        <v>0</v>
      </c>
      <c r="G463" s="115" t="e">
        <f>F463/F$503*100</f>
        <v>#DIV/0!</v>
      </c>
      <c r="H463" s="114">
        <f>SUM(H464:H466)</f>
        <v>0</v>
      </c>
      <c r="I463" s="115" t="e">
        <f>H463/H$503*100</f>
        <v>#DIV/0!</v>
      </c>
      <c r="J463" s="32">
        <f>SUM(J464:J466)</f>
        <v>0</v>
      </c>
      <c r="K463" s="99" t="e">
        <f>J463/J$503*100</f>
        <v>#DIV/0!</v>
      </c>
      <c r="L463" s="113">
        <f>SUM(L464:L466)</f>
        <v>0</v>
      </c>
      <c r="M463" s="99" t="e">
        <f>L463/L$503*100</f>
        <v>#DIV/0!</v>
      </c>
      <c r="N463" s="114">
        <f>SUM(N464:N466)</f>
        <v>0</v>
      </c>
      <c r="O463" s="115" t="e">
        <f>N463/N$503*100</f>
        <v>#DIV/0!</v>
      </c>
      <c r="P463" s="114">
        <f>SUM(P464:P466)</f>
        <v>0</v>
      </c>
      <c r="Q463" s="115" t="e">
        <f>P463/P$503*100</f>
        <v>#DIV/0!</v>
      </c>
      <c r="R463" s="32">
        <f>SUM(R464:R466)</f>
        <v>0</v>
      </c>
      <c r="S463" s="99" t="e">
        <f>R463/R$503*100</f>
        <v>#DIV/0!</v>
      </c>
      <c r="T463" s="113">
        <f>SUM(T464:T466)</f>
        <v>0</v>
      </c>
      <c r="U463" s="99" t="e">
        <f>T463/T$503*100</f>
        <v>#DIV/0!</v>
      </c>
      <c r="V463" s="114">
        <f>SUM(V464:V466)</f>
        <v>0</v>
      </c>
      <c r="W463" s="115" t="e">
        <f>V463/V$503*100</f>
        <v>#DIV/0!</v>
      </c>
      <c r="X463" s="114">
        <f>SUM(X464:X466)</f>
        <v>0</v>
      </c>
      <c r="Y463" s="115" t="e">
        <f>X463/X$503*100</f>
        <v>#DIV/0!</v>
      </c>
      <c r="Z463" s="32">
        <f>SUM(Z464:Z466)</f>
        <v>0</v>
      </c>
      <c r="AA463" s="116" t="e">
        <f>Z463/Z$503*100</f>
        <v>#DIV/0!</v>
      </c>
    </row>
    <row r="464" spans="1:27" s="573" customFormat="1" ht="11.25">
      <c r="A464" s="81"/>
      <c r="B464" s="572" t="s">
        <v>402</v>
      </c>
      <c r="C464" s="619" t="s">
        <v>867</v>
      </c>
      <c r="D464" s="85"/>
      <c r="E464" s="159"/>
      <c r="F464" s="86"/>
      <c r="G464" s="159"/>
      <c r="H464" s="86"/>
      <c r="I464" s="159"/>
      <c r="J464" s="87"/>
      <c r="K464" s="144"/>
      <c r="L464" s="85"/>
      <c r="M464" s="144"/>
      <c r="N464" s="86"/>
      <c r="O464" s="159"/>
      <c r="P464" s="86"/>
      <c r="Q464" s="159"/>
      <c r="R464" s="87"/>
      <c r="S464" s="144"/>
      <c r="T464" s="85"/>
      <c r="U464" s="144"/>
      <c r="V464" s="86"/>
      <c r="W464" s="159"/>
      <c r="X464" s="86"/>
      <c r="Y464" s="159"/>
      <c r="Z464" s="87"/>
      <c r="AA464" s="160"/>
    </row>
    <row r="465" spans="1:27" s="573" customFormat="1" ht="11.25">
      <c r="A465" s="81"/>
      <c r="B465" s="572" t="s">
        <v>403</v>
      </c>
      <c r="C465" s="619" t="s">
        <v>868</v>
      </c>
      <c r="D465" s="85"/>
      <c r="E465" s="159"/>
      <c r="F465" s="86"/>
      <c r="G465" s="159"/>
      <c r="H465" s="86"/>
      <c r="I465" s="159"/>
      <c r="J465" s="87"/>
      <c r="K465" s="144"/>
      <c r="L465" s="85"/>
      <c r="M465" s="144"/>
      <c r="N465" s="86"/>
      <c r="O465" s="159"/>
      <c r="P465" s="86"/>
      <c r="Q465" s="159"/>
      <c r="R465" s="87"/>
      <c r="S465" s="144"/>
      <c r="T465" s="85"/>
      <c r="U465" s="144"/>
      <c r="V465" s="86"/>
      <c r="W465" s="159"/>
      <c r="X465" s="86"/>
      <c r="Y465" s="159"/>
      <c r="Z465" s="87"/>
      <c r="AA465" s="160"/>
    </row>
    <row r="466" spans="1:27" s="573" customFormat="1" ht="11.25">
      <c r="A466" s="81"/>
      <c r="B466" s="572" t="s">
        <v>502</v>
      </c>
      <c r="C466" s="619" t="s">
        <v>866</v>
      </c>
      <c r="D466" s="85"/>
      <c r="E466" s="159"/>
      <c r="F466" s="86"/>
      <c r="G466" s="159"/>
      <c r="H466" s="86"/>
      <c r="I466" s="159"/>
      <c r="J466" s="87"/>
      <c r="K466" s="144"/>
      <c r="L466" s="85"/>
      <c r="M466" s="144"/>
      <c r="N466" s="86"/>
      <c r="O466" s="159"/>
      <c r="P466" s="86"/>
      <c r="Q466" s="159"/>
      <c r="R466" s="87"/>
      <c r="S466" s="144"/>
      <c r="T466" s="85"/>
      <c r="U466" s="144"/>
      <c r="V466" s="86"/>
      <c r="W466" s="159"/>
      <c r="X466" s="86"/>
      <c r="Y466" s="159"/>
      <c r="Z466" s="87"/>
      <c r="AA466" s="160"/>
    </row>
    <row r="467" spans="1:27" s="117" customFormat="1" ht="13.5">
      <c r="A467" s="49" t="s">
        <v>150</v>
      </c>
      <c r="B467" s="58"/>
      <c r="C467" s="619" t="s">
        <v>869</v>
      </c>
      <c r="D467" s="113">
        <f>SUM(D468)</f>
        <v>0</v>
      </c>
      <c r="E467" s="115" t="e">
        <f>D467/D$503*100</f>
        <v>#DIV/0!</v>
      </c>
      <c r="F467" s="114">
        <f>SUM(F468)</f>
        <v>0</v>
      </c>
      <c r="G467" s="115" t="e">
        <f>F467/F$503*100</f>
        <v>#DIV/0!</v>
      </c>
      <c r="H467" s="114">
        <f>SUM(H468)</f>
        <v>0</v>
      </c>
      <c r="I467" s="115" t="e">
        <f>H467/H$503*100</f>
        <v>#DIV/0!</v>
      </c>
      <c r="J467" s="32">
        <f>SUM(J468)</f>
        <v>0</v>
      </c>
      <c r="K467" s="99" t="e">
        <f>J467/J$503*100</f>
        <v>#DIV/0!</v>
      </c>
      <c r="L467" s="113">
        <f>SUM(L468)</f>
        <v>0</v>
      </c>
      <c r="M467" s="99" t="e">
        <f>L467/L$503*100</f>
        <v>#DIV/0!</v>
      </c>
      <c r="N467" s="114">
        <f>SUM(N468)</f>
        <v>0</v>
      </c>
      <c r="O467" s="115" t="e">
        <f>N467/N$503*100</f>
        <v>#DIV/0!</v>
      </c>
      <c r="P467" s="114">
        <f>SUM(P468)</f>
        <v>0</v>
      </c>
      <c r="Q467" s="115" t="e">
        <f>P467/P$503*100</f>
        <v>#DIV/0!</v>
      </c>
      <c r="R467" s="32">
        <f>SUM(R468)</f>
        <v>0</v>
      </c>
      <c r="S467" s="99" t="e">
        <f>R467/R$503*100</f>
        <v>#DIV/0!</v>
      </c>
      <c r="T467" s="113">
        <f>SUM(T468)</f>
        <v>0</v>
      </c>
      <c r="U467" s="99" t="e">
        <f>T467/T$503*100</f>
        <v>#DIV/0!</v>
      </c>
      <c r="V467" s="114">
        <f>SUM(V468)</f>
        <v>0</v>
      </c>
      <c r="W467" s="115" t="e">
        <f>V467/V$503*100</f>
        <v>#DIV/0!</v>
      </c>
      <c r="X467" s="114">
        <f>SUM(X468)</f>
        <v>0</v>
      </c>
      <c r="Y467" s="115" t="e">
        <f>X467/X$503*100</f>
        <v>#DIV/0!</v>
      </c>
      <c r="Z467" s="32">
        <f>SUM(Z468)</f>
        <v>0</v>
      </c>
      <c r="AA467" s="116" t="e">
        <f>Z467/Z$503*100</f>
        <v>#DIV/0!</v>
      </c>
    </row>
    <row r="468" spans="1:27" s="573" customFormat="1" ht="11.25">
      <c r="A468" s="81"/>
      <c r="B468" s="572" t="s">
        <v>404</v>
      </c>
      <c r="C468" s="619" t="s">
        <v>870</v>
      </c>
      <c r="D468" s="85"/>
      <c r="E468" s="159"/>
      <c r="F468" s="86"/>
      <c r="G468" s="159"/>
      <c r="H468" s="86"/>
      <c r="I468" s="159"/>
      <c r="J468" s="87"/>
      <c r="K468" s="144"/>
      <c r="L468" s="85"/>
      <c r="M468" s="144"/>
      <c r="N468" s="86"/>
      <c r="O468" s="159"/>
      <c r="P468" s="86"/>
      <c r="Q468" s="159"/>
      <c r="R468" s="87"/>
      <c r="S468" s="144"/>
      <c r="T468" s="85"/>
      <c r="U468" s="144"/>
      <c r="V468" s="86"/>
      <c r="W468" s="159"/>
      <c r="X468" s="86"/>
      <c r="Y468" s="159"/>
      <c r="Z468" s="87"/>
      <c r="AA468" s="160"/>
    </row>
    <row r="469" spans="1:27" s="117" customFormat="1" ht="13.5">
      <c r="A469" s="49" t="s">
        <v>151</v>
      </c>
      <c r="B469" s="58"/>
      <c r="C469" s="619" t="s">
        <v>1335</v>
      </c>
      <c r="D469" s="113">
        <f>SUM(D470:D472)</f>
        <v>0</v>
      </c>
      <c r="E469" s="115" t="e">
        <f>D469/D$503*100</f>
        <v>#DIV/0!</v>
      </c>
      <c r="F469" s="114">
        <f>SUM(F470:F472)</f>
        <v>0</v>
      </c>
      <c r="G469" s="115" t="e">
        <f>F469/F$503*100</f>
        <v>#DIV/0!</v>
      </c>
      <c r="H469" s="114">
        <f>SUM(H470:H472)</f>
        <v>0</v>
      </c>
      <c r="I469" s="115" t="e">
        <f>H469/H$503*100</f>
        <v>#DIV/0!</v>
      </c>
      <c r="J469" s="32">
        <f>SUM(J470:J472)</f>
        <v>0</v>
      </c>
      <c r="K469" s="99" t="e">
        <f>J469/J$503*100</f>
        <v>#DIV/0!</v>
      </c>
      <c r="L469" s="113">
        <f>SUM(L470:L472)</f>
        <v>0</v>
      </c>
      <c r="M469" s="99" t="e">
        <f>L469/L$503*100</f>
        <v>#DIV/0!</v>
      </c>
      <c r="N469" s="114">
        <f>SUM(N470:N472)</f>
        <v>0</v>
      </c>
      <c r="O469" s="115" t="e">
        <f>N469/N$503*100</f>
        <v>#DIV/0!</v>
      </c>
      <c r="P469" s="114">
        <f>SUM(P470:P472)</f>
        <v>0</v>
      </c>
      <c r="Q469" s="115" t="e">
        <f>P469/P$503*100</f>
        <v>#DIV/0!</v>
      </c>
      <c r="R469" s="32">
        <f>SUM(R470:R472)</f>
        <v>0</v>
      </c>
      <c r="S469" s="99" t="e">
        <f>R469/R$503*100</f>
        <v>#DIV/0!</v>
      </c>
      <c r="T469" s="113">
        <f>SUM(T470:T472)</f>
        <v>0</v>
      </c>
      <c r="U469" s="99" t="e">
        <f>T469/T$503*100</f>
        <v>#DIV/0!</v>
      </c>
      <c r="V469" s="114">
        <f>SUM(V470:V472)</f>
        <v>0</v>
      </c>
      <c r="W469" s="115" t="e">
        <f>V469/V$503*100</f>
        <v>#DIV/0!</v>
      </c>
      <c r="X469" s="114">
        <f>SUM(X470:X472)</f>
        <v>0</v>
      </c>
      <c r="Y469" s="115" t="e">
        <f>X469/X$503*100</f>
        <v>#DIV/0!</v>
      </c>
      <c r="Z469" s="32">
        <f>SUM(Z470:Z472)</f>
        <v>0</v>
      </c>
      <c r="AA469" s="116" t="e">
        <f>Z469/Z$503*100</f>
        <v>#DIV/0!</v>
      </c>
    </row>
    <row r="470" spans="1:27" s="79" customFormat="1" ht="11.25">
      <c r="A470" s="73"/>
      <c r="B470" s="105" t="s">
        <v>405</v>
      </c>
      <c r="C470" s="619" t="s">
        <v>871</v>
      </c>
      <c r="D470" s="74"/>
      <c r="E470" s="77"/>
      <c r="F470" s="76"/>
      <c r="G470" s="77"/>
      <c r="H470" s="76"/>
      <c r="I470" s="77"/>
      <c r="J470" s="78"/>
      <c r="K470" s="75"/>
      <c r="L470" s="74"/>
      <c r="M470" s="75"/>
      <c r="N470" s="76"/>
      <c r="O470" s="77"/>
      <c r="P470" s="76"/>
      <c r="Q470" s="77"/>
      <c r="R470" s="78"/>
      <c r="S470" s="75"/>
      <c r="T470" s="74"/>
      <c r="U470" s="75"/>
      <c r="V470" s="76"/>
      <c r="W470" s="77"/>
      <c r="X470" s="76"/>
      <c r="Y470" s="77"/>
      <c r="Z470" s="78"/>
      <c r="AA470" s="102"/>
    </row>
    <row r="471" spans="1:27" s="79" customFormat="1" ht="11.25">
      <c r="A471" s="73"/>
      <c r="B471" s="105" t="s">
        <v>406</v>
      </c>
      <c r="C471" s="619" t="s">
        <v>872</v>
      </c>
      <c r="D471" s="74"/>
      <c r="E471" s="77"/>
      <c r="F471" s="76"/>
      <c r="G471" s="77"/>
      <c r="H471" s="76"/>
      <c r="I471" s="77"/>
      <c r="J471" s="78"/>
      <c r="K471" s="75"/>
      <c r="L471" s="74"/>
      <c r="M471" s="75"/>
      <c r="N471" s="76"/>
      <c r="O471" s="77"/>
      <c r="P471" s="76"/>
      <c r="Q471" s="77"/>
      <c r="R471" s="78"/>
      <c r="S471" s="75"/>
      <c r="T471" s="74"/>
      <c r="U471" s="75"/>
      <c r="V471" s="76"/>
      <c r="W471" s="77"/>
      <c r="X471" s="76"/>
      <c r="Y471" s="77"/>
      <c r="Z471" s="78"/>
      <c r="AA471" s="102"/>
    </row>
    <row r="472" spans="1:27" s="79" customFormat="1" ht="11.25">
      <c r="A472" s="73"/>
      <c r="B472" s="105" t="s">
        <v>503</v>
      </c>
      <c r="C472" s="619" t="s">
        <v>1335</v>
      </c>
      <c r="D472" s="74"/>
      <c r="E472" s="77"/>
      <c r="F472" s="76"/>
      <c r="G472" s="77"/>
      <c r="H472" s="76"/>
      <c r="I472" s="77"/>
      <c r="J472" s="78"/>
      <c r="K472" s="75"/>
      <c r="L472" s="74"/>
      <c r="M472" s="75"/>
      <c r="N472" s="76"/>
      <c r="O472" s="77"/>
      <c r="P472" s="76"/>
      <c r="Q472" s="77"/>
      <c r="R472" s="78"/>
      <c r="S472" s="75"/>
      <c r="T472" s="74"/>
      <c r="U472" s="75"/>
      <c r="V472" s="76"/>
      <c r="W472" s="77"/>
      <c r="X472" s="76"/>
      <c r="Y472" s="77"/>
      <c r="Z472" s="78"/>
      <c r="AA472" s="102"/>
    </row>
    <row r="473" spans="1:27" s="6" customFormat="1" ht="13.5">
      <c r="A473" s="48" t="s">
        <v>152</v>
      </c>
      <c r="B473" s="57"/>
      <c r="C473" s="618" t="s">
        <v>873</v>
      </c>
      <c r="D473" s="68">
        <f>SUM(D474:D478)</f>
        <v>0</v>
      </c>
      <c r="E473" s="71" t="e">
        <f>D473/D$503*100</f>
        <v>#DIV/0!</v>
      </c>
      <c r="F473" s="70">
        <f>SUM(F474:F478)</f>
        <v>0</v>
      </c>
      <c r="G473" s="71" t="e">
        <f>F473/F$503*100</f>
        <v>#DIV/0!</v>
      </c>
      <c r="H473" s="70">
        <f>SUM(H474:H478)</f>
        <v>0</v>
      </c>
      <c r="I473" s="71" t="e">
        <f>H473/H$503*100</f>
        <v>#DIV/0!</v>
      </c>
      <c r="J473" s="72">
        <f>SUM(J474:J478)</f>
        <v>0</v>
      </c>
      <c r="K473" s="69" t="e">
        <f>J473/J$503*100</f>
        <v>#DIV/0!</v>
      </c>
      <c r="L473" s="68">
        <f>SUM(L474:L478)</f>
        <v>0</v>
      </c>
      <c r="M473" s="69" t="e">
        <f>L473/L$503*100</f>
        <v>#DIV/0!</v>
      </c>
      <c r="N473" s="70">
        <f>SUM(N474:N478)</f>
        <v>0</v>
      </c>
      <c r="O473" s="71" t="e">
        <f>N473/N$503*100</f>
        <v>#DIV/0!</v>
      </c>
      <c r="P473" s="70">
        <f>SUM(P474:P478)</f>
        <v>0</v>
      </c>
      <c r="Q473" s="71" t="e">
        <f>P473/P$503*100</f>
        <v>#DIV/0!</v>
      </c>
      <c r="R473" s="72">
        <f>SUM(R474:R478)</f>
        <v>0</v>
      </c>
      <c r="S473" s="69" t="e">
        <f>R473/R$503*100</f>
        <v>#DIV/0!</v>
      </c>
      <c r="T473" s="68">
        <f>SUM(T474:T478)</f>
        <v>0</v>
      </c>
      <c r="U473" s="69" t="e">
        <f>T473/T$503*100</f>
        <v>#DIV/0!</v>
      </c>
      <c r="V473" s="70">
        <f>SUM(V474:V478)</f>
        <v>0</v>
      </c>
      <c r="W473" s="71" t="e">
        <f>V473/V$503*100</f>
        <v>#DIV/0!</v>
      </c>
      <c r="X473" s="70">
        <f>SUM(X474:X478)</f>
        <v>0</v>
      </c>
      <c r="Y473" s="71" t="e">
        <f>X473/X$503*100</f>
        <v>#DIV/0!</v>
      </c>
      <c r="Z473" s="72">
        <f>SUM(Z474:Z478)</f>
        <v>0</v>
      </c>
      <c r="AA473" s="101" t="e">
        <f>Z473/Z$503*100</f>
        <v>#DIV/0!</v>
      </c>
    </row>
    <row r="474" spans="1:27" s="79" customFormat="1" ht="11.25">
      <c r="A474" s="73"/>
      <c r="B474" s="105" t="s">
        <v>407</v>
      </c>
      <c r="C474" s="618" t="s">
        <v>874</v>
      </c>
      <c r="D474" s="74"/>
      <c r="E474" s="77"/>
      <c r="F474" s="76"/>
      <c r="G474" s="77"/>
      <c r="H474" s="76"/>
      <c r="I474" s="77"/>
      <c r="J474" s="78"/>
      <c r="K474" s="75"/>
      <c r="L474" s="74"/>
      <c r="M474" s="75"/>
      <c r="N474" s="76"/>
      <c r="O474" s="77"/>
      <c r="P474" s="76"/>
      <c r="Q474" s="77"/>
      <c r="R474" s="78"/>
      <c r="S474" s="75"/>
      <c r="T474" s="74"/>
      <c r="U474" s="75"/>
      <c r="V474" s="76"/>
      <c r="W474" s="77"/>
      <c r="X474" s="76"/>
      <c r="Y474" s="77"/>
      <c r="Z474" s="78"/>
      <c r="AA474" s="102"/>
    </row>
    <row r="475" spans="1:27" s="79" customFormat="1" ht="11.25">
      <c r="A475" s="73"/>
      <c r="B475" s="105" t="s">
        <v>408</v>
      </c>
      <c r="C475" s="618" t="s">
        <v>875</v>
      </c>
      <c r="D475" s="74"/>
      <c r="E475" s="77"/>
      <c r="F475" s="76"/>
      <c r="G475" s="77"/>
      <c r="H475" s="76"/>
      <c r="I475" s="77"/>
      <c r="J475" s="78"/>
      <c r="K475" s="75"/>
      <c r="L475" s="74"/>
      <c r="M475" s="75"/>
      <c r="N475" s="76"/>
      <c r="O475" s="77"/>
      <c r="P475" s="76"/>
      <c r="Q475" s="77"/>
      <c r="R475" s="78"/>
      <c r="S475" s="75"/>
      <c r="T475" s="74"/>
      <c r="U475" s="75"/>
      <c r="V475" s="76"/>
      <c r="W475" s="77"/>
      <c r="X475" s="76"/>
      <c r="Y475" s="77"/>
      <c r="Z475" s="78"/>
      <c r="AA475" s="102"/>
    </row>
    <row r="476" spans="1:27" s="79" customFormat="1" ht="11.25">
      <c r="A476" s="73"/>
      <c r="B476" s="105" t="s">
        <v>409</v>
      </c>
      <c r="C476" s="618" t="s">
        <v>876</v>
      </c>
      <c r="D476" s="74"/>
      <c r="E476" s="77"/>
      <c r="F476" s="76"/>
      <c r="G476" s="77"/>
      <c r="H476" s="76"/>
      <c r="I476" s="77"/>
      <c r="J476" s="78"/>
      <c r="K476" s="75"/>
      <c r="L476" s="74"/>
      <c r="M476" s="75"/>
      <c r="N476" s="76"/>
      <c r="O476" s="77"/>
      <c r="P476" s="76"/>
      <c r="Q476" s="77"/>
      <c r="R476" s="78"/>
      <c r="S476" s="75"/>
      <c r="T476" s="74"/>
      <c r="U476" s="75"/>
      <c r="V476" s="76"/>
      <c r="W476" s="77"/>
      <c r="X476" s="76"/>
      <c r="Y476" s="77"/>
      <c r="Z476" s="78"/>
      <c r="AA476" s="102"/>
    </row>
    <row r="477" spans="1:27" s="79" customFormat="1" ht="11.25">
      <c r="A477" s="73"/>
      <c r="B477" s="105" t="s">
        <v>410</v>
      </c>
      <c r="C477" s="618" t="s">
        <v>877</v>
      </c>
      <c r="D477" s="74"/>
      <c r="E477" s="77"/>
      <c r="F477" s="76"/>
      <c r="G477" s="77"/>
      <c r="H477" s="76"/>
      <c r="I477" s="77"/>
      <c r="J477" s="78"/>
      <c r="K477" s="75"/>
      <c r="L477" s="74"/>
      <c r="M477" s="75"/>
      <c r="N477" s="76"/>
      <c r="O477" s="77"/>
      <c r="P477" s="76"/>
      <c r="Q477" s="77"/>
      <c r="R477" s="78"/>
      <c r="S477" s="75"/>
      <c r="T477" s="74"/>
      <c r="U477" s="75"/>
      <c r="V477" s="76"/>
      <c r="W477" s="77"/>
      <c r="X477" s="76"/>
      <c r="Y477" s="77"/>
      <c r="Z477" s="78"/>
      <c r="AA477" s="102"/>
    </row>
    <row r="478" spans="1:27" s="79" customFormat="1" ht="11.25">
      <c r="A478" s="80"/>
      <c r="B478" s="107" t="s">
        <v>504</v>
      </c>
      <c r="C478" s="627" t="s">
        <v>873</v>
      </c>
      <c r="D478" s="74"/>
      <c r="E478" s="77"/>
      <c r="F478" s="76"/>
      <c r="G478" s="77"/>
      <c r="H478" s="76"/>
      <c r="I478" s="77"/>
      <c r="J478" s="78"/>
      <c r="K478" s="75"/>
      <c r="L478" s="74"/>
      <c r="M478" s="75"/>
      <c r="N478" s="76"/>
      <c r="O478" s="77"/>
      <c r="P478" s="76"/>
      <c r="Q478" s="77"/>
      <c r="R478" s="78"/>
      <c r="S478" s="75"/>
      <c r="T478" s="74"/>
      <c r="U478" s="75"/>
      <c r="V478" s="76"/>
      <c r="W478" s="77"/>
      <c r="X478" s="76"/>
      <c r="Y478" s="77"/>
      <c r="Z478" s="78"/>
      <c r="AA478" s="102"/>
    </row>
    <row r="479" spans="1:27" ht="12.75">
      <c r="A479" s="64" t="s">
        <v>153</v>
      </c>
      <c r="B479" s="63"/>
      <c r="C479" s="621" t="s">
        <v>1336</v>
      </c>
      <c r="D479" s="26"/>
      <c r="E479" s="29" t="e">
        <f>(D479/D$503)*100</f>
        <v>#DIV/0!</v>
      </c>
      <c r="F479" s="28"/>
      <c r="G479" s="29" t="e">
        <f>(F479/F$503)*100</f>
        <v>#DIV/0!</v>
      </c>
      <c r="H479" s="28"/>
      <c r="I479" s="29" t="e">
        <f>(H479/H$503)*100</f>
        <v>#DIV/0!</v>
      </c>
      <c r="J479" s="30"/>
      <c r="K479" s="27" t="e">
        <f>(J479/J$503)*100</f>
        <v>#DIV/0!</v>
      </c>
      <c r="L479" s="26"/>
      <c r="M479" s="27" t="e">
        <f>(L479/L$503)*100</f>
        <v>#DIV/0!</v>
      </c>
      <c r="N479" s="28"/>
      <c r="O479" s="29" t="e">
        <f>(N479/N$503)*100</f>
        <v>#DIV/0!</v>
      </c>
      <c r="P479" s="28"/>
      <c r="Q479" s="29" t="e">
        <f>(P479/P$503)*100</f>
        <v>#DIV/0!</v>
      </c>
      <c r="R479" s="30"/>
      <c r="S479" s="27" t="e">
        <f>(R479/R$503)*100</f>
        <v>#DIV/0!</v>
      </c>
      <c r="T479" s="26"/>
      <c r="U479" s="27" t="e">
        <f>(T479/T$503)*100</f>
        <v>#DIV/0!</v>
      </c>
      <c r="V479" s="28"/>
      <c r="W479" s="29" t="e">
        <f>(V479/V$503)*100</f>
        <v>#DIV/0!</v>
      </c>
      <c r="X479" s="28"/>
      <c r="Y479" s="29" t="e">
        <f>(X479/X$503)*100</f>
        <v>#DIV/0!</v>
      </c>
      <c r="Z479" s="30"/>
      <c r="AA479" s="31" t="e">
        <f>(Z479/Z$503)*100</f>
        <v>#DIV/0!</v>
      </c>
    </row>
    <row r="480" spans="1:27" ht="12.75">
      <c r="A480" s="47" t="s">
        <v>154</v>
      </c>
      <c r="B480" s="60"/>
      <c r="C480" s="621" t="s">
        <v>1337</v>
      </c>
      <c r="D480" s="26">
        <f>SUM(D481:D486)</f>
        <v>0</v>
      </c>
      <c r="E480" s="29" t="e">
        <f>(D480/D$503)*100</f>
        <v>#DIV/0!</v>
      </c>
      <c r="F480" s="28">
        <f>SUM(F481:F486)</f>
        <v>0</v>
      </c>
      <c r="G480" s="29" t="e">
        <f>(F480/F$503)*100</f>
        <v>#DIV/0!</v>
      </c>
      <c r="H480" s="28">
        <f>SUM(H481:H486)</f>
        <v>0</v>
      </c>
      <c r="I480" s="29" t="e">
        <f>(H480/H$503)*100</f>
        <v>#DIV/0!</v>
      </c>
      <c r="J480" s="30">
        <f>SUM(J481:J486)</f>
        <v>0</v>
      </c>
      <c r="K480" s="27" t="e">
        <f>(J480/J$503)*100</f>
        <v>#DIV/0!</v>
      </c>
      <c r="L480" s="26">
        <f>SUM(L481:L486)</f>
        <v>0</v>
      </c>
      <c r="M480" s="27" t="e">
        <f>(L480/L$503)*100</f>
        <v>#DIV/0!</v>
      </c>
      <c r="N480" s="28">
        <f>SUM(N481:N486)</f>
        <v>0</v>
      </c>
      <c r="O480" s="29" t="e">
        <f>(N480/N$503)*100</f>
        <v>#DIV/0!</v>
      </c>
      <c r="P480" s="28">
        <f>SUM(P481:P486)</f>
        <v>0</v>
      </c>
      <c r="Q480" s="29" t="e">
        <f>(P480/P$503)*100</f>
        <v>#DIV/0!</v>
      </c>
      <c r="R480" s="30">
        <f>SUM(R481:R486)</f>
        <v>0</v>
      </c>
      <c r="S480" s="27" t="e">
        <f>(R480/R$503)*100</f>
        <v>#DIV/0!</v>
      </c>
      <c r="T480" s="26">
        <f>SUM(T481:T486)</f>
        <v>0</v>
      </c>
      <c r="U480" s="27" t="e">
        <f>(T480/T$503)*100</f>
        <v>#DIV/0!</v>
      </c>
      <c r="V480" s="28">
        <f>SUM(V481:V486)</f>
        <v>0</v>
      </c>
      <c r="W480" s="29" t="e">
        <f>(V480/V$503)*100</f>
        <v>#DIV/0!</v>
      </c>
      <c r="X480" s="28">
        <f>SUM(X481:X486)</f>
        <v>0</v>
      </c>
      <c r="Y480" s="29" t="e">
        <f>(X480/X$503)*100</f>
        <v>#DIV/0!</v>
      </c>
      <c r="Z480" s="30">
        <f>SUM(Z481:Z486)</f>
        <v>0</v>
      </c>
      <c r="AA480" s="31" t="e">
        <f>(Z480/Z$503)*100</f>
        <v>#DIV/0!</v>
      </c>
    </row>
    <row r="481" spans="1:27" s="539" customFormat="1" ht="13.5">
      <c r="A481" s="509" t="s">
        <v>1266</v>
      </c>
      <c r="B481" s="508"/>
      <c r="C481" s="625" t="s">
        <v>1337</v>
      </c>
      <c r="D481" s="511"/>
      <c r="E481" s="512" t="e">
        <f aca="true" t="shared" si="12" ref="E481:E486">D481/D$503*100</f>
        <v>#DIV/0!</v>
      </c>
      <c r="F481" s="513"/>
      <c r="G481" s="512" t="e">
        <f aca="true" t="shared" si="13" ref="G481:G486">F481/F$503*100</f>
        <v>#DIV/0!</v>
      </c>
      <c r="H481" s="513"/>
      <c r="I481" s="512" t="e">
        <f aca="true" t="shared" si="14" ref="I481:I486">H481/H$503*100</f>
        <v>#DIV/0!</v>
      </c>
      <c r="J481" s="514"/>
      <c r="K481" s="515" t="e">
        <f aca="true" t="shared" si="15" ref="K481:K486">J481/J$503*100</f>
        <v>#DIV/0!</v>
      </c>
      <c r="L481" s="511"/>
      <c r="M481" s="515" t="e">
        <f aca="true" t="shared" si="16" ref="M481:M486">L481/L$503*100</f>
        <v>#DIV/0!</v>
      </c>
      <c r="N481" s="513"/>
      <c r="O481" s="512" t="e">
        <f aca="true" t="shared" si="17" ref="O481:O486">N481/N$503*100</f>
        <v>#DIV/0!</v>
      </c>
      <c r="P481" s="513"/>
      <c r="Q481" s="512" t="e">
        <f aca="true" t="shared" si="18" ref="Q481:Q486">P481/P$503*100</f>
        <v>#DIV/0!</v>
      </c>
      <c r="R481" s="514"/>
      <c r="S481" s="515" t="e">
        <f aca="true" t="shared" si="19" ref="S481:S486">R481/R$503*100</f>
        <v>#DIV/0!</v>
      </c>
      <c r="T481" s="511"/>
      <c r="U481" s="515" t="e">
        <f aca="true" t="shared" si="20" ref="U481:U486">T481/T$503*100</f>
        <v>#DIV/0!</v>
      </c>
      <c r="V481" s="513"/>
      <c r="W481" s="512" t="e">
        <f aca="true" t="shared" si="21" ref="W481:W486">V481/V$503*100</f>
        <v>#DIV/0!</v>
      </c>
      <c r="X481" s="513"/>
      <c r="Y481" s="512" t="e">
        <f aca="true" t="shared" si="22" ref="Y481:Y486">X481/X$503*100</f>
        <v>#DIV/0!</v>
      </c>
      <c r="Z481" s="514"/>
      <c r="AA481" s="516" t="e">
        <f aca="true" t="shared" si="23" ref="AA481:AA486">Z481/Z$503*100</f>
        <v>#DIV/0!</v>
      </c>
    </row>
    <row r="482" spans="1:27" s="6" customFormat="1" ht="13.5">
      <c r="A482" s="49" t="s">
        <v>155</v>
      </c>
      <c r="B482" s="58"/>
      <c r="C482" s="618" t="s">
        <v>878</v>
      </c>
      <c r="D482" s="68"/>
      <c r="E482" s="71" t="e">
        <f t="shared" si="12"/>
        <v>#DIV/0!</v>
      </c>
      <c r="F482" s="70"/>
      <c r="G482" s="71" t="e">
        <f t="shared" si="13"/>
        <v>#DIV/0!</v>
      </c>
      <c r="H482" s="70"/>
      <c r="I482" s="71" t="e">
        <f t="shared" si="14"/>
        <v>#DIV/0!</v>
      </c>
      <c r="J482" s="72"/>
      <c r="K482" s="69" t="e">
        <f t="shared" si="15"/>
        <v>#DIV/0!</v>
      </c>
      <c r="L482" s="68"/>
      <c r="M482" s="69" t="e">
        <f t="shared" si="16"/>
        <v>#DIV/0!</v>
      </c>
      <c r="N482" s="70"/>
      <c r="O482" s="71" t="e">
        <f t="shared" si="17"/>
        <v>#DIV/0!</v>
      </c>
      <c r="P482" s="70"/>
      <c r="Q482" s="71" t="e">
        <f t="shared" si="18"/>
        <v>#DIV/0!</v>
      </c>
      <c r="R482" s="72"/>
      <c r="S482" s="69" t="e">
        <f t="shared" si="19"/>
        <v>#DIV/0!</v>
      </c>
      <c r="T482" s="68"/>
      <c r="U482" s="69" t="e">
        <f t="shared" si="20"/>
        <v>#DIV/0!</v>
      </c>
      <c r="V482" s="70"/>
      <c r="W482" s="71" t="e">
        <f t="shared" si="21"/>
        <v>#DIV/0!</v>
      </c>
      <c r="X482" s="70"/>
      <c r="Y482" s="71" t="e">
        <f t="shared" si="22"/>
        <v>#DIV/0!</v>
      </c>
      <c r="Z482" s="72"/>
      <c r="AA482" s="101" t="e">
        <f t="shared" si="23"/>
        <v>#DIV/0!</v>
      </c>
    </row>
    <row r="483" spans="1:27" s="6" customFormat="1" ht="13.5">
      <c r="A483" s="48" t="s">
        <v>156</v>
      </c>
      <c r="B483" s="57"/>
      <c r="C483" s="618" t="s">
        <v>879</v>
      </c>
      <c r="D483" s="68"/>
      <c r="E483" s="71" t="e">
        <f t="shared" si="12"/>
        <v>#DIV/0!</v>
      </c>
      <c r="F483" s="70"/>
      <c r="G483" s="71" t="e">
        <f t="shared" si="13"/>
        <v>#DIV/0!</v>
      </c>
      <c r="H483" s="70"/>
      <c r="I483" s="71" t="e">
        <f t="shared" si="14"/>
        <v>#DIV/0!</v>
      </c>
      <c r="J483" s="72"/>
      <c r="K483" s="69" t="e">
        <f t="shared" si="15"/>
        <v>#DIV/0!</v>
      </c>
      <c r="L483" s="68"/>
      <c r="M483" s="69" t="e">
        <f t="shared" si="16"/>
        <v>#DIV/0!</v>
      </c>
      <c r="N483" s="70"/>
      <c r="O483" s="71" t="e">
        <f t="shared" si="17"/>
        <v>#DIV/0!</v>
      </c>
      <c r="P483" s="70"/>
      <c r="Q483" s="71" t="e">
        <f t="shared" si="18"/>
        <v>#DIV/0!</v>
      </c>
      <c r="R483" s="72"/>
      <c r="S483" s="69" t="e">
        <f t="shared" si="19"/>
        <v>#DIV/0!</v>
      </c>
      <c r="T483" s="68"/>
      <c r="U483" s="69" t="e">
        <f t="shared" si="20"/>
        <v>#DIV/0!</v>
      </c>
      <c r="V483" s="70"/>
      <c r="W483" s="71" t="e">
        <f t="shared" si="21"/>
        <v>#DIV/0!</v>
      </c>
      <c r="X483" s="70"/>
      <c r="Y483" s="71" t="e">
        <f t="shared" si="22"/>
        <v>#DIV/0!</v>
      </c>
      <c r="Z483" s="72"/>
      <c r="AA483" s="101" t="e">
        <f t="shared" si="23"/>
        <v>#DIV/0!</v>
      </c>
    </row>
    <row r="484" spans="1:27" s="6" customFormat="1" ht="13.5">
      <c r="A484" s="48" t="s">
        <v>157</v>
      </c>
      <c r="B484" s="57"/>
      <c r="C484" s="618" t="s">
        <v>880</v>
      </c>
      <c r="D484" s="68"/>
      <c r="E484" s="71" t="e">
        <f t="shared" si="12"/>
        <v>#DIV/0!</v>
      </c>
      <c r="F484" s="70"/>
      <c r="G484" s="71" t="e">
        <f t="shared" si="13"/>
        <v>#DIV/0!</v>
      </c>
      <c r="H484" s="70"/>
      <c r="I484" s="71" t="e">
        <f t="shared" si="14"/>
        <v>#DIV/0!</v>
      </c>
      <c r="J484" s="72"/>
      <c r="K484" s="69" t="e">
        <f t="shared" si="15"/>
        <v>#DIV/0!</v>
      </c>
      <c r="L484" s="68"/>
      <c r="M484" s="69" t="e">
        <f t="shared" si="16"/>
        <v>#DIV/0!</v>
      </c>
      <c r="N484" s="70"/>
      <c r="O484" s="71" t="e">
        <f t="shared" si="17"/>
        <v>#DIV/0!</v>
      </c>
      <c r="P484" s="70"/>
      <c r="Q484" s="71" t="e">
        <f t="shared" si="18"/>
        <v>#DIV/0!</v>
      </c>
      <c r="R484" s="72"/>
      <c r="S484" s="69" t="e">
        <f t="shared" si="19"/>
        <v>#DIV/0!</v>
      </c>
      <c r="T484" s="68"/>
      <c r="U484" s="69" t="e">
        <f t="shared" si="20"/>
        <v>#DIV/0!</v>
      </c>
      <c r="V484" s="70"/>
      <c r="W484" s="71" t="e">
        <f t="shared" si="21"/>
        <v>#DIV/0!</v>
      </c>
      <c r="X484" s="70"/>
      <c r="Y484" s="71" t="e">
        <f t="shared" si="22"/>
        <v>#DIV/0!</v>
      </c>
      <c r="Z484" s="72"/>
      <c r="AA484" s="101" t="e">
        <f t="shared" si="23"/>
        <v>#DIV/0!</v>
      </c>
    </row>
    <row r="485" spans="1:27" s="6" customFormat="1" ht="13.5">
      <c r="A485" s="48" t="s">
        <v>158</v>
      </c>
      <c r="B485" s="57"/>
      <c r="C485" s="618" t="s">
        <v>881</v>
      </c>
      <c r="D485" s="68"/>
      <c r="E485" s="71" t="e">
        <f t="shared" si="12"/>
        <v>#DIV/0!</v>
      </c>
      <c r="F485" s="70"/>
      <c r="G485" s="71" t="e">
        <f t="shared" si="13"/>
        <v>#DIV/0!</v>
      </c>
      <c r="H485" s="70"/>
      <c r="I485" s="71" t="e">
        <f t="shared" si="14"/>
        <v>#DIV/0!</v>
      </c>
      <c r="J485" s="72"/>
      <c r="K485" s="69" t="e">
        <f t="shared" si="15"/>
        <v>#DIV/0!</v>
      </c>
      <c r="L485" s="68"/>
      <c r="M485" s="69" t="e">
        <f t="shared" si="16"/>
        <v>#DIV/0!</v>
      </c>
      <c r="N485" s="70"/>
      <c r="O485" s="71" t="e">
        <f t="shared" si="17"/>
        <v>#DIV/0!</v>
      </c>
      <c r="P485" s="70"/>
      <c r="Q485" s="71" t="e">
        <f t="shared" si="18"/>
        <v>#DIV/0!</v>
      </c>
      <c r="R485" s="72"/>
      <c r="S485" s="69" t="e">
        <f t="shared" si="19"/>
        <v>#DIV/0!</v>
      </c>
      <c r="T485" s="68"/>
      <c r="U485" s="69" t="e">
        <f t="shared" si="20"/>
        <v>#DIV/0!</v>
      </c>
      <c r="V485" s="70"/>
      <c r="W485" s="71" t="e">
        <f t="shared" si="21"/>
        <v>#DIV/0!</v>
      </c>
      <c r="X485" s="70"/>
      <c r="Y485" s="71" t="e">
        <f t="shared" si="22"/>
        <v>#DIV/0!</v>
      </c>
      <c r="Z485" s="72"/>
      <c r="AA485" s="101" t="e">
        <f t="shared" si="23"/>
        <v>#DIV/0!</v>
      </c>
    </row>
    <row r="486" spans="1:27" s="6" customFormat="1" ht="13.5">
      <c r="A486" s="52" t="s">
        <v>159</v>
      </c>
      <c r="B486" s="57"/>
      <c r="C486" s="627" t="s">
        <v>882</v>
      </c>
      <c r="D486" s="68"/>
      <c r="E486" s="71" t="e">
        <f t="shared" si="12"/>
        <v>#DIV/0!</v>
      </c>
      <c r="F486" s="70"/>
      <c r="G486" s="71" t="e">
        <f t="shared" si="13"/>
        <v>#DIV/0!</v>
      </c>
      <c r="H486" s="70"/>
      <c r="I486" s="71" t="e">
        <f t="shared" si="14"/>
        <v>#DIV/0!</v>
      </c>
      <c r="J486" s="72"/>
      <c r="K486" s="69" t="e">
        <f t="shared" si="15"/>
        <v>#DIV/0!</v>
      </c>
      <c r="L486" s="68"/>
      <c r="M486" s="69" t="e">
        <f t="shared" si="16"/>
        <v>#DIV/0!</v>
      </c>
      <c r="N486" s="70"/>
      <c r="O486" s="71" t="e">
        <f t="shared" si="17"/>
        <v>#DIV/0!</v>
      </c>
      <c r="P486" s="70"/>
      <c r="Q486" s="71" t="e">
        <f t="shared" si="18"/>
        <v>#DIV/0!</v>
      </c>
      <c r="R486" s="72"/>
      <c r="S486" s="69" t="e">
        <f t="shared" si="19"/>
        <v>#DIV/0!</v>
      </c>
      <c r="T486" s="68"/>
      <c r="U486" s="69" t="e">
        <f t="shared" si="20"/>
        <v>#DIV/0!</v>
      </c>
      <c r="V486" s="70"/>
      <c r="W486" s="71" t="e">
        <f t="shared" si="21"/>
        <v>#DIV/0!</v>
      </c>
      <c r="X486" s="70"/>
      <c r="Y486" s="71" t="e">
        <f t="shared" si="22"/>
        <v>#DIV/0!</v>
      </c>
      <c r="Z486" s="72"/>
      <c r="AA486" s="101" t="e">
        <f t="shared" si="23"/>
        <v>#DIV/0!</v>
      </c>
    </row>
    <row r="487" spans="1:27" ht="12.75">
      <c r="A487" s="47" t="s">
        <v>160</v>
      </c>
      <c r="B487" s="60"/>
      <c r="C487" s="621" t="s">
        <v>883</v>
      </c>
      <c r="D487" s="26">
        <f>SUM(D488:D491)</f>
        <v>0</v>
      </c>
      <c r="E487" s="29" t="e">
        <f>(D487/D$503)*100</f>
        <v>#DIV/0!</v>
      </c>
      <c r="F487" s="28">
        <f>SUM(F488:F491)</f>
        <v>0</v>
      </c>
      <c r="G487" s="29" t="e">
        <f>(F487/F$503)*100</f>
        <v>#DIV/0!</v>
      </c>
      <c r="H487" s="28">
        <f>SUM(H488:H491)</f>
        <v>0</v>
      </c>
      <c r="I487" s="29" t="e">
        <f>(H487/H$503)*100</f>
        <v>#DIV/0!</v>
      </c>
      <c r="J487" s="30">
        <f>SUM(J488:J491)</f>
        <v>0</v>
      </c>
      <c r="K487" s="27" t="e">
        <f>(J487/J$503)*100</f>
        <v>#DIV/0!</v>
      </c>
      <c r="L487" s="26">
        <f>SUM(L488:L491)</f>
        <v>0</v>
      </c>
      <c r="M487" s="27" t="e">
        <f>(L487/L$503)*100</f>
        <v>#DIV/0!</v>
      </c>
      <c r="N487" s="28">
        <f>SUM(N488:N491)</f>
        <v>0</v>
      </c>
      <c r="O487" s="29" t="e">
        <f>(N487/N$503)*100</f>
        <v>#DIV/0!</v>
      </c>
      <c r="P487" s="28">
        <f>SUM(P488:P491)</f>
        <v>0</v>
      </c>
      <c r="Q487" s="29" t="e">
        <f>(P487/P$503)*100</f>
        <v>#DIV/0!</v>
      </c>
      <c r="R487" s="30">
        <f>SUM(R488:R491)</f>
        <v>0</v>
      </c>
      <c r="S487" s="27" t="e">
        <f>(R487/R$503)*100</f>
        <v>#DIV/0!</v>
      </c>
      <c r="T487" s="26">
        <f>SUM(T488:T491)</f>
        <v>0</v>
      </c>
      <c r="U487" s="27" t="e">
        <f>(T487/T$503)*100</f>
        <v>#DIV/0!</v>
      </c>
      <c r="V487" s="28">
        <f>SUM(V488:V491)</f>
        <v>0</v>
      </c>
      <c r="W487" s="29" t="e">
        <f>(V487/V$503)*100</f>
        <v>#DIV/0!</v>
      </c>
      <c r="X487" s="28">
        <f>SUM(X488:X491)</f>
        <v>0</v>
      </c>
      <c r="Y487" s="29" t="e">
        <f>(X487/X$503)*100</f>
        <v>#DIV/0!</v>
      </c>
      <c r="Z487" s="30">
        <f>SUM(Z488:Z491)</f>
        <v>0</v>
      </c>
      <c r="AA487" s="31" t="e">
        <f>(Z487/Z$503)*100</f>
        <v>#DIV/0!</v>
      </c>
    </row>
    <row r="488" spans="1:27" s="539" customFormat="1" ht="13.5">
      <c r="A488" s="509" t="s">
        <v>1267</v>
      </c>
      <c r="B488" s="508"/>
      <c r="C488" s="625" t="s">
        <v>883</v>
      </c>
      <c r="D488" s="511"/>
      <c r="E488" s="512" t="e">
        <f>D488/D$503*100</f>
        <v>#DIV/0!</v>
      </c>
      <c r="F488" s="513"/>
      <c r="G488" s="512" t="e">
        <f>F488/F$503*100</f>
        <v>#DIV/0!</v>
      </c>
      <c r="H488" s="513"/>
      <c r="I488" s="512" t="e">
        <f>H488/H$503*100</f>
        <v>#DIV/0!</v>
      </c>
      <c r="J488" s="514"/>
      <c r="K488" s="515" t="e">
        <f>J488/J$503*100</f>
        <v>#DIV/0!</v>
      </c>
      <c r="L488" s="511"/>
      <c r="M488" s="515" t="e">
        <f>L488/L$503*100</f>
        <v>#DIV/0!</v>
      </c>
      <c r="N488" s="513"/>
      <c r="O488" s="512" t="e">
        <f>N488/N$503*100</f>
        <v>#DIV/0!</v>
      </c>
      <c r="P488" s="513"/>
      <c r="Q488" s="512" t="e">
        <f>P488/P$503*100</f>
        <v>#DIV/0!</v>
      </c>
      <c r="R488" s="514"/>
      <c r="S488" s="515" t="e">
        <f>R488/R$503*100</f>
        <v>#DIV/0!</v>
      </c>
      <c r="T488" s="511"/>
      <c r="U488" s="515" t="e">
        <f>T488/T$503*100</f>
        <v>#DIV/0!</v>
      </c>
      <c r="V488" s="513"/>
      <c r="W488" s="512" t="e">
        <f>V488/V$503*100</f>
        <v>#DIV/0!</v>
      </c>
      <c r="X488" s="513"/>
      <c r="Y488" s="512" t="e">
        <f>X488/X$503*100</f>
        <v>#DIV/0!</v>
      </c>
      <c r="Z488" s="514"/>
      <c r="AA488" s="516" t="e">
        <f>Z488/Z$503*100</f>
        <v>#DIV/0!</v>
      </c>
    </row>
    <row r="489" spans="1:27" s="6" customFormat="1" ht="13.5">
      <c r="A489" s="48" t="s">
        <v>161</v>
      </c>
      <c r="B489" s="57"/>
      <c r="C489" s="618" t="s">
        <v>884</v>
      </c>
      <c r="D489" s="68"/>
      <c r="E489" s="71" t="e">
        <f>D489/D$503*100</f>
        <v>#DIV/0!</v>
      </c>
      <c r="F489" s="70"/>
      <c r="G489" s="71" t="e">
        <f>F489/F$503*100</f>
        <v>#DIV/0!</v>
      </c>
      <c r="H489" s="70"/>
      <c r="I489" s="71" t="e">
        <f>H489/H$503*100</f>
        <v>#DIV/0!</v>
      </c>
      <c r="J489" s="72"/>
      <c r="K489" s="69" t="e">
        <f>J489/J$503*100</f>
        <v>#DIV/0!</v>
      </c>
      <c r="L489" s="68"/>
      <c r="M489" s="69" t="e">
        <f>L489/L$503*100</f>
        <v>#DIV/0!</v>
      </c>
      <c r="N489" s="70"/>
      <c r="O489" s="71" t="e">
        <f>N489/N$503*100</f>
        <v>#DIV/0!</v>
      </c>
      <c r="P489" s="70"/>
      <c r="Q489" s="71" t="e">
        <f>P489/P$503*100</f>
        <v>#DIV/0!</v>
      </c>
      <c r="R489" s="72"/>
      <c r="S489" s="69" t="e">
        <f>R489/R$503*100</f>
        <v>#DIV/0!</v>
      </c>
      <c r="T489" s="68"/>
      <c r="U489" s="69" t="e">
        <f>T489/T$503*100</f>
        <v>#DIV/0!</v>
      </c>
      <c r="V489" s="70"/>
      <c r="W489" s="71" t="e">
        <f>V489/V$503*100</f>
        <v>#DIV/0!</v>
      </c>
      <c r="X489" s="70"/>
      <c r="Y489" s="71" t="e">
        <f>X489/X$503*100</f>
        <v>#DIV/0!</v>
      </c>
      <c r="Z489" s="72"/>
      <c r="AA489" s="101" t="e">
        <f>Z489/Z$503*100</f>
        <v>#DIV/0!</v>
      </c>
    </row>
    <row r="490" spans="1:27" s="6" customFormat="1" ht="13.5">
      <c r="A490" s="48" t="s">
        <v>162</v>
      </c>
      <c r="B490" s="57"/>
      <c r="C490" s="618" t="s">
        <v>885</v>
      </c>
      <c r="D490" s="68"/>
      <c r="E490" s="71" t="e">
        <f>D490/D$503*100</f>
        <v>#DIV/0!</v>
      </c>
      <c r="F490" s="70"/>
      <c r="G490" s="71" t="e">
        <f>F490/F$503*100</f>
        <v>#DIV/0!</v>
      </c>
      <c r="H490" s="70"/>
      <c r="I490" s="71" t="e">
        <f>H490/H$503*100</f>
        <v>#DIV/0!</v>
      </c>
      <c r="J490" s="72"/>
      <c r="K490" s="69" t="e">
        <f>J490/J$503*100</f>
        <v>#DIV/0!</v>
      </c>
      <c r="L490" s="68"/>
      <c r="M490" s="69" t="e">
        <f>L490/L$503*100</f>
        <v>#DIV/0!</v>
      </c>
      <c r="N490" s="70"/>
      <c r="O490" s="71" t="e">
        <f>N490/N$503*100</f>
        <v>#DIV/0!</v>
      </c>
      <c r="P490" s="70"/>
      <c r="Q490" s="71" t="e">
        <f>P490/P$503*100</f>
        <v>#DIV/0!</v>
      </c>
      <c r="R490" s="72"/>
      <c r="S490" s="69" t="e">
        <f>R490/R$503*100</f>
        <v>#DIV/0!</v>
      </c>
      <c r="T490" s="68"/>
      <c r="U490" s="69" t="e">
        <f>T490/T$503*100</f>
        <v>#DIV/0!</v>
      </c>
      <c r="V490" s="70"/>
      <c r="W490" s="71" t="e">
        <f>V490/V$503*100</f>
        <v>#DIV/0!</v>
      </c>
      <c r="X490" s="70"/>
      <c r="Y490" s="71" t="e">
        <f>X490/X$503*100</f>
        <v>#DIV/0!</v>
      </c>
      <c r="Z490" s="72"/>
      <c r="AA490" s="101" t="e">
        <f>Z490/Z$503*100</f>
        <v>#DIV/0!</v>
      </c>
    </row>
    <row r="491" spans="1:27" s="6" customFormat="1" ht="13.5">
      <c r="A491" s="52" t="s">
        <v>163</v>
      </c>
      <c r="B491" s="57"/>
      <c r="C491" s="627" t="s">
        <v>886</v>
      </c>
      <c r="D491" s="68"/>
      <c r="E491" s="71" t="e">
        <f>D491/D$503*100</f>
        <v>#DIV/0!</v>
      </c>
      <c r="F491" s="70"/>
      <c r="G491" s="71" t="e">
        <f>F491/F$503*100</f>
        <v>#DIV/0!</v>
      </c>
      <c r="H491" s="70"/>
      <c r="I491" s="71" t="e">
        <f>H491/H$503*100</f>
        <v>#DIV/0!</v>
      </c>
      <c r="J491" s="72"/>
      <c r="K491" s="69" t="e">
        <f>J491/J$503*100</f>
        <v>#DIV/0!</v>
      </c>
      <c r="L491" s="68"/>
      <c r="M491" s="69" t="e">
        <f>L491/L$503*100</f>
        <v>#DIV/0!</v>
      </c>
      <c r="N491" s="70"/>
      <c r="O491" s="71" t="e">
        <f>N491/N$503*100</f>
        <v>#DIV/0!</v>
      </c>
      <c r="P491" s="70"/>
      <c r="Q491" s="71" t="e">
        <f>P491/P$503*100</f>
        <v>#DIV/0!</v>
      </c>
      <c r="R491" s="72"/>
      <c r="S491" s="69" t="e">
        <f>R491/R$503*100</f>
        <v>#DIV/0!</v>
      </c>
      <c r="T491" s="68"/>
      <c r="U491" s="69" t="e">
        <f>T491/T$503*100</f>
        <v>#DIV/0!</v>
      </c>
      <c r="V491" s="70"/>
      <c r="W491" s="71" t="e">
        <f>V491/V$503*100</f>
        <v>#DIV/0!</v>
      </c>
      <c r="X491" s="70"/>
      <c r="Y491" s="71" t="e">
        <f>X491/X$503*100</f>
        <v>#DIV/0!</v>
      </c>
      <c r="Z491" s="72"/>
      <c r="AA491" s="101" t="e">
        <f>Z491/Z$503*100</f>
        <v>#DIV/0!</v>
      </c>
    </row>
    <row r="492" spans="1:27" ht="12.75">
      <c r="A492" s="50" t="s">
        <v>164</v>
      </c>
      <c r="B492" s="62"/>
      <c r="C492" s="621" t="s">
        <v>1338</v>
      </c>
      <c r="D492" s="26">
        <f>SUM(D493:D495)</f>
        <v>0</v>
      </c>
      <c r="E492" s="29" t="e">
        <f>(D492/D$503)*100</f>
        <v>#DIV/0!</v>
      </c>
      <c r="F492" s="28">
        <f>SUM(F493:F495)</f>
        <v>0</v>
      </c>
      <c r="G492" s="29" t="e">
        <f>(F492/F$503)*100</f>
        <v>#DIV/0!</v>
      </c>
      <c r="H492" s="28">
        <f>SUM(H493:H495)</f>
        <v>0</v>
      </c>
      <c r="I492" s="29" t="e">
        <f>(H492/H$503)*100</f>
        <v>#DIV/0!</v>
      </c>
      <c r="J492" s="30">
        <f>SUM(J493:J495)</f>
        <v>0</v>
      </c>
      <c r="K492" s="27" t="e">
        <f>(J492/J$503)*100</f>
        <v>#DIV/0!</v>
      </c>
      <c r="L492" s="26">
        <f>SUM(L493:L495)</f>
        <v>0</v>
      </c>
      <c r="M492" s="27" t="e">
        <f>(L492/L$503)*100</f>
        <v>#DIV/0!</v>
      </c>
      <c r="N492" s="28">
        <f>SUM(N493:N495)</f>
        <v>0</v>
      </c>
      <c r="O492" s="29" t="e">
        <f>(N492/N$503)*100</f>
        <v>#DIV/0!</v>
      </c>
      <c r="P492" s="28">
        <f>SUM(P493:P495)</f>
        <v>0</v>
      </c>
      <c r="Q492" s="29" t="e">
        <f>(P492/P$503)*100</f>
        <v>#DIV/0!</v>
      </c>
      <c r="R492" s="30">
        <f>SUM(R493:R495)</f>
        <v>0</v>
      </c>
      <c r="S492" s="27" t="e">
        <f>(R492/R$503)*100</f>
        <v>#DIV/0!</v>
      </c>
      <c r="T492" s="26">
        <f>SUM(T493:T495)</f>
        <v>0</v>
      </c>
      <c r="U492" s="27" t="e">
        <f>(T492/T$503)*100</f>
        <v>#DIV/0!</v>
      </c>
      <c r="V492" s="28">
        <f>SUM(V493:V495)</f>
        <v>0</v>
      </c>
      <c r="W492" s="29" t="e">
        <f>(V492/V$503)*100</f>
        <v>#DIV/0!</v>
      </c>
      <c r="X492" s="28">
        <f>SUM(X493:X495)</f>
        <v>0</v>
      </c>
      <c r="Y492" s="29" t="e">
        <f>(X492/X$503)*100</f>
        <v>#DIV/0!</v>
      </c>
      <c r="Z492" s="30">
        <f>SUM(Z493:Z495)</f>
        <v>0</v>
      </c>
      <c r="AA492" s="31" t="e">
        <f>(Z492/Z$503)*100</f>
        <v>#DIV/0!</v>
      </c>
    </row>
    <row r="493" spans="1:27" s="539" customFormat="1" ht="13.5">
      <c r="A493" s="509" t="s">
        <v>1268</v>
      </c>
      <c r="B493" s="508"/>
      <c r="C493" s="625" t="s">
        <v>1338</v>
      </c>
      <c r="D493" s="511"/>
      <c r="E493" s="512" t="e">
        <f>D493/D$503*100</f>
        <v>#DIV/0!</v>
      </c>
      <c r="F493" s="513"/>
      <c r="G493" s="512" t="e">
        <f>F493/F$503*100</f>
        <v>#DIV/0!</v>
      </c>
      <c r="H493" s="513"/>
      <c r="I493" s="512" t="e">
        <f>H493/H$503*100</f>
        <v>#DIV/0!</v>
      </c>
      <c r="J493" s="514"/>
      <c r="K493" s="515" t="e">
        <f>J493/J$503*100</f>
        <v>#DIV/0!</v>
      </c>
      <c r="L493" s="511"/>
      <c r="M493" s="515" t="e">
        <f>L493/L$503*100</f>
        <v>#DIV/0!</v>
      </c>
      <c r="N493" s="513"/>
      <c r="O493" s="512" t="e">
        <f>N493/N$503*100</f>
        <v>#DIV/0!</v>
      </c>
      <c r="P493" s="513"/>
      <c r="Q493" s="512" t="e">
        <f>P493/P$503*100</f>
        <v>#DIV/0!</v>
      </c>
      <c r="R493" s="514"/>
      <c r="S493" s="515" t="e">
        <f>R493/R$503*100</f>
        <v>#DIV/0!</v>
      </c>
      <c r="T493" s="511"/>
      <c r="U493" s="515" t="e">
        <f>T493/T$503*100</f>
        <v>#DIV/0!</v>
      </c>
      <c r="V493" s="513"/>
      <c r="W493" s="512" t="e">
        <f>V493/V$503*100</f>
        <v>#DIV/0!</v>
      </c>
      <c r="X493" s="513"/>
      <c r="Y493" s="512" t="e">
        <f>X493/X$503*100</f>
        <v>#DIV/0!</v>
      </c>
      <c r="Z493" s="514"/>
      <c r="AA493" s="516" t="e">
        <f>Z493/Z$503*100</f>
        <v>#DIV/0!</v>
      </c>
    </row>
    <row r="494" spans="1:27" s="117" customFormat="1" ht="13.5">
      <c r="A494" s="49" t="s">
        <v>165</v>
      </c>
      <c r="B494" s="58"/>
      <c r="C494" s="618" t="s">
        <v>1339</v>
      </c>
      <c r="D494" s="113"/>
      <c r="E494" s="115" t="e">
        <f>D494/D$503*100</f>
        <v>#DIV/0!</v>
      </c>
      <c r="F494" s="114"/>
      <c r="G494" s="115" t="e">
        <f>F494/F$503*100</f>
        <v>#DIV/0!</v>
      </c>
      <c r="H494" s="114"/>
      <c r="I494" s="115" t="e">
        <f>H494/H$503*100</f>
        <v>#DIV/0!</v>
      </c>
      <c r="J494" s="32"/>
      <c r="K494" s="99" t="e">
        <f>J494/J$503*100</f>
        <v>#DIV/0!</v>
      </c>
      <c r="L494" s="113"/>
      <c r="M494" s="99" t="e">
        <f>L494/L$503*100</f>
        <v>#DIV/0!</v>
      </c>
      <c r="N494" s="114"/>
      <c r="O494" s="115" t="e">
        <f>N494/N$503*100</f>
        <v>#DIV/0!</v>
      </c>
      <c r="P494" s="114"/>
      <c r="Q494" s="115" t="e">
        <f>P494/P$503*100</f>
        <v>#DIV/0!</v>
      </c>
      <c r="R494" s="32"/>
      <c r="S494" s="99" t="e">
        <f>R494/R$503*100</f>
        <v>#DIV/0!</v>
      </c>
      <c r="T494" s="113"/>
      <c r="U494" s="99" t="e">
        <f>T494/T$503*100</f>
        <v>#DIV/0!</v>
      </c>
      <c r="V494" s="114"/>
      <c r="W494" s="115" t="e">
        <f>V494/V$503*100</f>
        <v>#DIV/0!</v>
      </c>
      <c r="X494" s="114"/>
      <c r="Y494" s="115" t="e">
        <f>X494/X$503*100</f>
        <v>#DIV/0!</v>
      </c>
      <c r="Z494" s="32"/>
      <c r="AA494" s="116" t="e">
        <f>Z494/Z$503*100</f>
        <v>#DIV/0!</v>
      </c>
    </row>
    <row r="495" spans="1:27" s="117" customFormat="1" ht="13.5">
      <c r="A495" s="51" t="s">
        <v>166</v>
      </c>
      <c r="B495" s="59"/>
      <c r="C495" s="627" t="s">
        <v>1340</v>
      </c>
      <c r="D495" s="94"/>
      <c r="E495" s="115" t="e">
        <f>D495/D$503*100</f>
        <v>#DIV/0!</v>
      </c>
      <c r="F495" s="95"/>
      <c r="G495" s="115" t="e">
        <f>F495/F$503*100</f>
        <v>#DIV/0!</v>
      </c>
      <c r="H495" s="95"/>
      <c r="I495" s="115" t="e">
        <f>H495/H$503*100</f>
        <v>#DIV/0!</v>
      </c>
      <c r="J495" s="96"/>
      <c r="K495" s="99" t="e">
        <f>J495/J$503*100</f>
        <v>#DIV/0!</v>
      </c>
      <c r="L495" s="94"/>
      <c r="M495" s="99" t="e">
        <f>L495/L$503*100</f>
        <v>#DIV/0!</v>
      </c>
      <c r="N495" s="95"/>
      <c r="O495" s="115" t="e">
        <f>N495/N$503*100</f>
        <v>#DIV/0!</v>
      </c>
      <c r="P495" s="95"/>
      <c r="Q495" s="115" t="e">
        <f>P495/P$503*100</f>
        <v>#DIV/0!</v>
      </c>
      <c r="R495" s="96"/>
      <c r="S495" s="99" t="e">
        <f>R495/R$503*100</f>
        <v>#DIV/0!</v>
      </c>
      <c r="T495" s="94"/>
      <c r="U495" s="99" t="e">
        <f>T495/T$503*100</f>
        <v>#DIV/0!</v>
      </c>
      <c r="V495" s="95"/>
      <c r="W495" s="115" t="e">
        <f>V495/V$503*100</f>
        <v>#DIV/0!</v>
      </c>
      <c r="X495" s="95"/>
      <c r="Y495" s="115" t="e">
        <f>X495/X$503*100</f>
        <v>#DIV/0!</v>
      </c>
      <c r="Z495" s="96"/>
      <c r="AA495" s="116" t="e">
        <f>Z495/Z$503*100</f>
        <v>#DIV/0!</v>
      </c>
    </row>
    <row r="496" spans="1:27" ht="12.75">
      <c r="A496" s="47" t="s">
        <v>167</v>
      </c>
      <c r="B496" s="60"/>
      <c r="C496" s="621" t="s">
        <v>887</v>
      </c>
      <c r="D496" s="26"/>
      <c r="E496" s="29" t="e">
        <f>(D496/D$503)*100</f>
        <v>#DIV/0!</v>
      </c>
      <c r="F496" s="28"/>
      <c r="G496" s="29" t="e">
        <f>(F496/F$503)*100</f>
        <v>#DIV/0!</v>
      </c>
      <c r="H496" s="28"/>
      <c r="I496" s="29" t="e">
        <f>(H496/H$503)*100</f>
        <v>#DIV/0!</v>
      </c>
      <c r="J496" s="30"/>
      <c r="K496" s="27" t="e">
        <f>(J496/J$503)*100</f>
        <v>#DIV/0!</v>
      </c>
      <c r="L496" s="26"/>
      <c r="M496" s="27" t="e">
        <f>(L496/L$503)*100</f>
        <v>#DIV/0!</v>
      </c>
      <c r="N496" s="28"/>
      <c r="O496" s="29" t="e">
        <f>(N496/N$503)*100</f>
        <v>#DIV/0!</v>
      </c>
      <c r="P496" s="28"/>
      <c r="Q496" s="29" t="e">
        <f>(P496/P$503)*100</f>
        <v>#DIV/0!</v>
      </c>
      <c r="R496" s="30"/>
      <c r="S496" s="27" t="e">
        <f>(R496/R$503)*100</f>
        <v>#DIV/0!</v>
      </c>
      <c r="T496" s="26"/>
      <c r="U496" s="27" t="e">
        <f>(T496/T$503)*100</f>
        <v>#DIV/0!</v>
      </c>
      <c r="V496" s="28"/>
      <c r="W496" s="29" t="e">
        <f>(V496/V$503)*100</f>
        <v>#DIV/0!</v>
      </c>
      <c r="X496" s="28"/>
      <c r="Y496" s="29" t="e">
        <f>(X496/X$503)*100</f>
        <v>#DIV/0!</v>
      </c>
      <c r="Z496" s="30"/>
      <c r="AA496" s="31" t="e">
        <f>(Z496/Z$503)*100</f>
        <v>#DIV/0!</v>
      </c>
    </row>
    <row r="497" spans="1:27" ht="12.75">
      <c r="A497" s="47" t="s">
        <v>168</v>
      </c>
      <c r="B497" s="60"/>
      <c r="C497" s="621" t="s">
        <v>1341</v>
      </c>
      <c r="D497" s="26"/>
      <c r="E497" s="27" t="e">
        <f>(D497/D$503)*100</f>
        <v>#DIV/0!</v>
      </c>
      <c r="F497" s="28"/>
      <c r="G497" s="29" t="e">
        <f>(F497/F$503)*100</f>
        <v>#DIV/0!</v>
      </c>
      <c r="H497" s="28"/>
      <c r="I497" s="29" t="e">
        <f>(H497/H$503)*100</f>
        <v>#DIV/0!</v>
      </c>
      <c r="J497" s="30"/>
      <c r="K497" s="27" t="e">
        <f>(J497/J$503)*100</f>
        <v>#DIV/0!</v>
      </c>
      <c r="L497" s="26"/>
      <c r="M497" s="27" t="e">
        <f>(L497/L$503)*100</f>
        <v>#DIV/0!</v>
      </c>
      <c r="N497" s="28"/>
      <c r="O497" s="29" t="e">
        <f>(N497/N$503)*100</f>
        <v>#DIV/0!</v>
      </c>
      <c r="P497" s="28"/>
      <c r="Q497" s="29" t="e">
        <f>(P497/P$503)*100</f>
        <v>#DIV/0!</v>
      </c>
      <c r="R497" s="30"/>
      <c r="S497" s="27" t="e">
        <f>(R497/R$503)*100</f>
        <v>#DIV/0!</v>
      </c>
      <c r="T497" s="26"/>
      <c r="U497" s="27" t="e">
        <f>(T497/T$503)*100</f>
        <v>#DIV/0!</v>
      </c>
      <c r="V497" s="28"/>
      <c r="W497" s="29" t="e">
        <f>(V497/V$503)*100</f>
        <v>#DIV/0!</v>
      </c>
      <c r="X497" s="28"/>
      <c r="Y497" s="29" t="e">
        <f>(X497/X$503)*100</f>
        <v>#DIV/0!</v>
      </c>
      <c r="Z497" s="30"/>
      <c r="AA497" s="31" t="e">
        <f>(Z497/Z$503)*100</f>
        <v>#DIV/0!</v>
      </c>
    </row>
    <row r="498" spans="1:27" ht="12.75">
      <c r="A498" s="47" t="s">
        <v>169</v>
      </c>
      <c r="B498" s="60"/>
      <c r="C498" s="621" t="s">
        <v>1342</v>
      </c>
      <c r="D498" s="26"/>
      <c r="E498" s="27" t="e">
        <f>(D498/D$503)*100</f>
        <v>#DIV/0!</v>
      </c>
      <c r="F498" s="28"/>
      <c r="G498" s="29" t="e">
        <f>(F498/F$503)*100</f>
        <v>#DIV/0!</v>
      </c>
      <c r="H498" s="28"/>
      <c r="I498" s="29" t="e">
        <f>(H498/H$503)*100</f>
        <v>#DIV/0!</v>
      </c>
      <c r="J498" s="30"/>
      <c r="K498" s="27" t="e">
        <f>(J498/J$503)*100</f>
        <v>#DIV/0!</v>
      </c>
      <c r="L498" s="26"/>
      <c r="M498" s="27" t="e">
        <f>(L498/L$503)*100</f>
        <v>#DIV/0!</v>
      </c>
      <c r="N498" s="28"/>
      <c r="O498" s="29" t="e">
        <f>(N498/N$503)*100</f>
        <v>#DIV/0!</v>
      </c>
      <c r="P498" s="28"/>
      <c r="Q498" s="29" t="e">
        <f>(P498/P$503)*100</f>
        <v>#DIV/0!</v>
      </c>
      <c r="R498" s="30"/>
      <c r="S498" s="27" t="e">
        <f>(R498/R$503)*100</f>
        <v>#DIV/0!</v>
      </c>
      <c r="T498" s="26"/>
      <c r="U498" s="27" t="e">
        <f>(T498/T$503)*100</f>
        <v>#DIV/0!</v>
      </c>
      <c r="V498" s="28"/>
      <c r="W498" s="29" t="e">
        <f>(V498/V$503)*100</f>
        <v>#DIV/0!</v>
      </c>
      <c r="X498" s="28"/>
      <c r="Y498" s="29" t="e">
        <f>(X498/X$503)*100</f>
        <v>#DIV/0!</v>
      </c>
      <c r="Z498" s="30"/>
      <c r="AA498" s="31" t="e">
        <f>(Z498/Z$503)*100</f>
        <v>#DIV/0!</v>
      </c>
    </row>
    <row r="499" spans="1:27" ht="12.75">
      <c r="A499" s="118" t="s">
        <v>170</v>
      </c>
      <c r="B499" s="119"/>
      <c r="C499" s="621" t="s">
        <v>1343</v>
      </c>
      <c r="D499" s="120"/>
      <c r="E499" s="121" t="e">
        <f>(D499/D$503)*100</f>
        <v>#DIV/0!</v>
      </c>
      <c r="F499" s="122"/>
      <c r="G499" s="123" t="e">
        <f>(F499/F$503)*100</f>
        <v>#DIV/0!</v>
      </c>
      <c r="H499" s="122"/>
      <c r="I499" s="123" t="e">
        <f>(H499/H$503)*100</f>
        <v>#DIV/0!</v>
      </c>
      <c r="J499" s="124"/>
      <c r="K499" s="121" t="e">
        <f>(J499/J$503)*100</f>
        <v>#DIV/0!</v>
      </c>
      <c r="L499" s="120"/>
      <c r="M499" s="121" t="e">
        <f>(L499/L$503)*100</f>
        <v>#DIV/0!</v>
      </c>
      <c r="N499" s="122"/>
      <c r="O499" s="123" t="e">
        <f>(N499/N$503)*100</f>
        <v>#DIV/0!</v>
      </c>
      <c r="P499" s="122"/>
      <c r="Q499" s="123" t="e">
        <f>(P499/P$503)*100</f>
        <v>#DIV/0!</v>
      </c>
      <c r="R499" s="124"/>
      <c r="S499" s="121" t="e">
        <f>(R499/R$503)*100</f>
        <v>#DIV/0!</v>
      </c>
      <c r="T499" s="120"/>
      <c r="U499" s="121" t="e">
        <f>(T499/T$503)*100</f>
        <v>#DIV/0!</v>
      </c>
      <c r="V499" s="122"/>
      <c r="W499" s="123" t="e">
        <f>(V499/V$503)*100</f>
        <v>#DIV/0!</v>
      </c>
      <c r="X499" s="122"/>
      <c r="Y499" s="123" t="e">
        <f>(X499/X$503)*100</f>
        <v>#DIV/0!</v>
      </c>
      <c r="Z499" s="124"/>
      <c r="AA499" s="125" t="e">
        <f>(Z499/Z$503)*100</f>
        <v>#DIV/0!</v>
      </c>
    </row>
    <row r="500" spans="1:27" ht="12.75">
      <c r="A500" s="47" t="s">
        <v>171</v>
      </c>
      <c r="B500" s="60"/>
      <c r="C500" s="621" t="s">
        <v>1344</v>
      </c>
      <c r="D500" s="26">
        <f>D501</f>
        <v>0</v>
      </c>
      <c r="E500" s="27" t="e">
        <f>(D500/D$503)*100</f>
        <v>#DIV/0!</v>
      </c>
      <c r="F500" s="28">
        <f>F501</f>
        <v>0</v>
      </c>
      <c r="G500" s="29" t="e">
        <f>(F500/F$503)*100</f>
        <v>#DIV/0!</v>
      </c>
      <c r="H500" s="28">
        <f>H501</f>
        <v>0</v>
      </c>
      <c r="I500" s="29" t="e">
        <f>(H500/H$503)*100</f>
        <v>#DIV/0!</v>
      </c>
      <c r="J500" s="30">
        <f>J501</f>
        <v>0</v>
      </c>
      <c r="K500" s="27" t="e">
        <f>(J500/J$503)*100</f>
        <v>#DIV/0!</v>
      </c>
      <c r="L500" s="26">
        <f>L501</f>
        <v>0</v>
      </c>
      <c r="M500" s="27" t="e">
        <f>(L500/L$503)*100</f>
        <v>#DIV/0!</v>
      </c>
      <c r="N500" s="28">
        <f>N501</f>
        <v>0</v>
      </c>
      <c r="O500" s="29" t="e">
        <f>(N500/N$503)*100</f>
        <v>#DIV/0!</v>
      </c>
      <c r="P500" s="28">
        <f>P501</f>
        <v>0</v>
      </c>
      <c r="Q500" s="29" t="e">
        <f>(P500/P$503)*100</f>
        <v>#DIV/0!</v>
      </c>
      <c r="R500" s="30">
        <f>R501</f>
        <v>0</v>
      </c>
      <c r="S500" s="27" t="e">
        <f>(R500/R$503)*100</f>
        <v>#DIV/0!</v>
      </c>
      <c r="T500" s="26">
        <f>T501</f>
        <v>0</v>
      </c>
      <c r="U500" s="27" t="e">
        <f>(T500/T$503)*100</f>
        <v>#DIV/0!</v>
      </c>
      <c r="V500" s="28">
        <f>V501</f>
        <v>0</v>
      </c>
      <c r="W500" s="29" t="e">
        <f>(V500/V$503)*100</f>
        <v>#DIV/0!</v>
      </c>
      <c r="X500" s="28">
        <f>X501</f>
        <v>0</v>
      </c>
      <c r="Y500" s="29" t="e">
        <f>(X500/X$503)*100</f>
        <v>#DIV/0!</v>
      </c>
      <c r="Z500" s="30">
        <f>Z501</f>
        <v>0</v>
      </c>
      <c r="AA500" s="31" t="e">
        <f>(Z500/Z$503)*100</f>
        <v>#DIV/0!</v>
      </c>
    </row>
    <row r="501" spans="1:27" s="112" customFormat="1" ht="13.5" thickBot="1">
      <c r="A501" s="126"/>
      <c r="B501" s="133" t="s">
        <v>505</v>
      </c>
      <c r="C501" s="628" t="s">
        <v>888</v>
      </c>
      <c r="D501" s="127"/>
      <c r="E501" s="128"/>
      <c r="F501" s="129"/>
      <c r="G501" s="130"/>
      <c r="H501" s="129"/>
      <c r="I501" s="130"/>
      <c r="J501" s="131"/>
      <c r="K501" s="128"/>
      <c r="L501" s="127"/>
      <c r="M501" s="128"/>
      <c r="N501" s="129"/>
      <c r="O501" s="130"/>
      <c r="P501" s="129"/>
      <c r="Q501" s="130"/>
      <c r="R501" s="131"/>
      <c r="S501" s="128"/>
      <c r="T501" s="127"/>
      <c r="U501" s="128"/>
      <c r="V501" s="129"/>
      <c r="W501" s="130"/>
      <c r="X501" s="129"/>
      <c r="Y501" s="130"/>
      <c r="Z501" s="131"/>
      <c r="AA501" s="132"/>
    </row>
    <row r="502" spans="1:27" s="100" customFormat="1" ht="13.5" thickBot="1">
      <c r="A502" s="56"/>
      <c r="B502" s="61"/>
      <c r="C502" s="34"/>
      <c r="D502" s="98"/>
      <c r="E502" s="97"/>
      <c r="F502" s="98"/>
      <c r="G502" s="97"/>
      <c r="H502" s="98"/>
      <c r="I502" s="97"/>
      <c r="J502" s="32"/>
      <c r="K502" s="99"/>
      <c r="L502" s="32"/>
      <c r="M502" s="99"/>
      <c r="N502" s="98"/>
      <c r="O502" s="97"/>
      <c r="P502" s="98"/>
      <c r="Q502" s="97"/>
      <c r="R502" s="32"/>
      <c r="S502" s="99"/>
      <c r="T502" s="32"/>
      <c r="U502" s="99"/>
      <c r="V502" s="98"/>
      <c r="W502" s="97"/>
      <c r="X502" s="98"/>
      <c r="Y502" s="97"/>
      <c r="Z502" s="32"/>
      <c r="AA502" s="99"/>
    </row>
    <row r="503" spans="1:27" ht="13.5" thickBot="1">
      <c r="A503" s="782" t="s">
        <v>172</v>
      </c>
      <c r="B503" s="783"/>
      <c r="C503" s="784"/>
      <c r="D503" s="109">
        <f aca="true" t="shared" si="24" ref="D503:AA503">SUM(D496:D501)+D492+D487+D480+D479+D425+D395+D391+D370+D363+D360+D316+D246+D221+D168+D52+D10</f>
        <v>0</v>
      </c>
      <c r="E503" s="34" t="e">
        <f t="shared" si="24"/>
        <v>#DIV/0!</v>
      </c>
      <c r="F503" s="109">
        <f t="shared" si="24"/>
        <v>0</v>
      </c>
      <c r="G503" s="110" t="e">
        <f t="shared" si="24"/>
        <v>#DIV/0!</v>
      </c>
      <c r="H503" s="109">
        <f t="shared" si="24"/>
        <v>0</v>
      </c>
      <c r="I503" s="110" t="e">
        <f t="shared" si="24"/>
        <v>#DIV/0!</v>
      </c>
      <c r="J503" s="34">
        <f t="shared" si="24"/>
        <v>0</v>
      </c>
      <c r="K503" s="34" t="e">
        <f t="shared" si="24"/>
        <v>#DIV/0!</v>
      </c>
      <c r="L503" s="33">
        <f t="shared" si="24"/>
        <v>0</v>
      </c>
      <c r="M503" s="34" t="e">
        <f t="shared" si="24"/>
        <v>#DIV/0!</v>
      </c>
      <c r="N503" s="109">
        <f t="shared" si="24"/>
        <v>0</v>
      </c>
      <c r="O503" s="110" t="e">
        <f t="shared" si="24"/>
        <v>#DIV/0!</v>
      </c>
      <c r="P503" s="109">
        <f t="shared" si="24"/>
        <v>0</v>
      </c>
      <c r="Q503" s="110" t="e">
        <f t="shared" si="24"/>
        <v>#DIV/0!</v>
      </c>
      <c r="R503" s="34">
        <f t="shared" si="24"/>
        <v>0</v>
      </c>
      <c r="S503" s="34" t="e">
        <f t="shared" si="24"/>
        <v>#DIV/0!</v>
      </c>
      <c r="T503" s="33">
        <f t="shared" si="24"/>
        <v>0</v>
      </c>
      <c r="U503" s="34" t="e">
        <f t="shared" si="24"/>
        <v>#DIV/0!</v>
      </c>
      <c r="V503" s="109">
        <f t="shared" si="24"/>
        <v>0</v>
      </c>
      <c r="W503" s="110" t="e">
        <f t="shared" si="24"/>
        <v>#DIV/0!</v>
      </c>
      <c r="X503" s="34">
        <f t="shared" si="24"/>
        <v>0</v>
      </c>
      <c r="Y503" s="110" t="e">
        <f t="shared" si="24"/>
        <v>#DIV/0!</v>
      </c>
      <c r="Z503" s="34">
        <f t="shared" si="24"/>
        <v>0</v>
      </c>
      <c r="AA503" s="35" t="e">
        <f t="shared" si="24"/>
        <v>#DIV/0!</v>
      </c>
    </row>
    <row r="504" spans="1:27" ht="16.5" thickBot="1">
      <c r="A504" s="782" t="s">
        <v>434</v>
      </c>
      <c r="B504" s="783"/>
      <c r="C504" s="784"/>
      <c r="D504" s="800">
        <f>D503*20</f>
        <v>0</v>
      </c>
      <c r="E504" s="792"/>
      <c r="F504" s="791">
        <f>F503*20</f>
        <v>0</v>
      </c>
      <c r="G504" s="792"/>
      <c r="H504" s="791">
        <f>H503*20</f>
        <v>0</v>
      </c>
      <c r="I504" s="792"/>
      <c r="J504" s="793">
        <f>J503*20</f>
        <v>0</v>
      </c>
      <c r="K504" s="799"/>
      <c r="L504" s="800">
        <f>L503*20</f>
        <v>0</v>
      </c>
      <c r="M504" s="793"/>
      <c r="N504" s="791">
        <f>N503*20</f>
        <v>0</v>
      </c>
      <c r="O504" s="792"/>
      <c r="P504" s="791">
        <f>P503*20</f>
        <v>0</v>
      </c>
      <c r="Q504" s="792"/>
      <c r="R504" s="793">
        <f>R503*20</f>
        <v>0</v>
      </c>
      <c r="S504" s="799"/>
      <c r="T504" s="800">
        <f>T503*20</f>
        <v>0</v>
      </c>
      <c r="U504" s="793"/>
      <c r="V504" s="791">
        <f>V503*20</f>
        <v>0</v>
      </c>
      <c r="W504" s="792"/>
      <c r="X504" s="793">
        <f>X503*20</f>
        <v>0</v>
      </c>
      <c r="Y504" s="792"/>
      <c r="Z504" s="793">
        <f>Z503*20</f>
        <v>0</v>
      </c>
      <c r="AA504" s="799"/>
    </row>
    <row r="505" spans="1:27" s="6" customFormat="1" ht="12.75">
      <c r="A505" s="553"/>
      <c r="B505" s="554"/>
      <c r="C505" s="555" t="s">
        <v>1269</v>
      </c>
      <c r="D505" s="814"/>
      <c r="E505" s="815"/>
      <c r="F505" s="812"/>
      <c r="G505" s="815"/>
      <c r="H505" s="812"/>
      <c r="I505" s="815"/>
      <c r="J505" s="812"/>
      <c r="K505" s="813"/>
      <c r="L505" s="814"/>
      <c r="M505" s="815"/>
      <c r="N505" s="812"/>
      <c r="O505" s="815"/>
      <c r="P505" s="812"/>
      <c r="Q505" s="815"/>
      <c r="R505" s="812"/>
      <c r="S505" s="813"/>
      <c r="T505" s="814"/>
      <c r="U505" s="815"/>
      <c r="V505" s="812"/>
      <c r="W505" s="815"/>
      <c r="X505" s="812"/>
      <c r="Y505" s="815"/>
      <c r="Z505" s="812"/>
      <c r="AA505" s="813"/>
    </row>
    <row r="506" spans="1:27" s="6" customFormat="1" ht="13.5" thickBot="1">
      <c r="A506" s="553"/>
      <c r="B506" s="554"/>
      <c r="C506" s="555" t="s">
        <v>1270</v>
      </c>
      <c r="D506" s="556"/>
      <c r="E506" s="557"/>
      <c r="F506" s="558"/>
      <c r="G506" s="557"/>
      <c r="H506" s="558"/>
      <c r="I506" s="557"/>
      <c r="J506" s="558"/>
      <c r="K506" s="559"/>
      <c r="L506" s="556"/>
      <c r="M506" s="557"/>
      <c r="N506" s="558"/>
      <c r="O506" s="557"/>
      <c r="P506" s="547"/>
      <c r="Q506" s="548"/>
      <c r="R506" s="546"/>
      <c r="S506" s="546"/>
      <c r="T506" s="545"/>
      <c r="U506" s="546"/>
      <c r="V506" s="547"/>
      <c r="W506" s="548"/>
      <c r="X506" s="547"/>
      <c r="Y506" s="548"/>
      <c r="Z506" s="546"/>
      <c r="AA506" s="549"/>
    </row>
    <row r="507" spans="1:27" s="6" customFormat="1" ht="12.75">
      <c r="A507" s="809" t="s">
        <v>435</v>
      </c>
      <c r="B507" s="810"/>
      <c r="C507" s="811"/>
      <c r="D507" s="798">
        <f>SUM(D508:E516)</f>
        <v>0</v>
      </c>
      <c r="E507" s="795"/>
      <c r="F507" s="794">
        <f>SUM(F508:G516)</f>
        <v>0</v>
      </c>
      <c r="G507" s="795"/>
      <c r="H507" s="794">
        <f>SUM(H508:I516)</f>
        <v>0</v>
      </c>
      <c r="I507" s="795"/>
      <c r="J507" s="796">
        <f>SUM(J508:K516)</f>
        <v>0</v>
      </c>
      <c r="K507" s="797"/>
      <c r="L507" s="798">
        <f>SUM(L508:M516)</f>
        <v>0</v>
      </c>
      <c r="M507" s="796"/>
      <c r="N507" s="794">
        <f>SUM(N508:O516)</f>
        <v>0</v>
      </c>
      <c r="O507" s="795"/>
      <c r="P507" s="794">
        <f>SUM(P508:Q516)</f>
        <v>0</v>
      </c>
      <c r="Q507" s="795"/>
      <c r="R507" s="796">
        <f>SUM(R508:S516)</f>
        <v>0</v>
      </c>
      <c r="S507" s="797"/>
      <c r="T507" s="798">
        <f>SUM(T508:U516)</f>
        <v>0</v>
      </c>
      <c r="U507" s="796"/>
      <c r="V507" s="794">
        <f>SUM(V508:W516)</f>
        <v>0</v>
      </c>
      <c r="W507" s="795"/>
      <c r="X507" s="796">
        <f>SUM(X508:Y516)</f>
        <v>0</v>
      </c>
      <c r="Y507" s="795"/>
      <c r="Z507" s="796">
        <f>SUM(Z508:AA516)</f>
        <v>0</v>
      </c>
      <c r="AA507" s="797"/>
    </row>
    <row r="508" spans="1:27" s="103" customFormat="1" ht="12.75">
      <c r="A508" s="785" t="s">
        <v>436</v>
      </c>
      <c r="B508" s="786"/>
      <c r="C508" s="787"/>
      <c r="D508" s="781">
        <f>COUNTA(D12:D15,D17:D21,D23:D30,D32:D35,D37:D40,D42:D45,D47:D51)</f>
        <v>0</v>
      </c>
      <c r="E508" s="778"/>
      <c r="F508" s="777">
        <f>COUNTA(F12:F15,F17:F21,F23:F30,F32:F35,F37:F40,F42:F45,F47:F51)</f>
        <v>0</v>
      </c>
      <c r="G508" s="778"/>
      <c r="H508" s="777">
        <f>COUNTA(H12:H15,H17:H21,H23:H30,H32:H35,H37:H40,H42:H45,H47:H51)</f>
        <v>0</v>
      </c>
      <c r="I508" s="778"/>
      <c r="J508" s="779">
        <f>COUNTA(J12:J15,J17:J21,J23:J30,J32:J35,J37:J40,J42:J45,J47:J51)</f>
        <v>0</v>
      </c>
      <c r="K508" s="780"/>
      <c r="L508" s="781">
        <f>COUNTA(L12:L15,L17:L21,L23:L30,L32:L35,L37:L40,L42:L45,L47:L51)</f>
        <v>0</v>
      </c>
      <c r="M508" s="779"/>
      <c r="N508" s="777">
        <f>COUNTA(N12:N15,N17:N21,N23:N30,N32:N35,N37:N40,N42:N45,N47:N51)</f>
        <v>0</v>
      </c>
      <c r="O508" s="778"/>
      <c r="P508" s="777">
        <f>COUNTA(P12:P15,P17:P21,P23:P30,P32:P35,P37:P40,P42:P45,P47:P51)</f>
        <v>0</v>
      </c>
      <c r="Q508" s="778"/>
      <c r="R508" s="779">
        <f>COUNTA(R12:R15,R17:R21,R23:R30,R32:R35,R37:R40,R42:R45,R47:R51)</f>
        <v>0</v>
      </c>
      <c r="S508" s="780"/>
      <c r="T508" s="781">
        <f>COUNTA(T12:T15,T17:T21,T23:T30,T32:T35,T37:T40,T42:T45,T47:T51)</f>
        <v>0</v>
      </c>
      <c r="U508" s="779"/>
      <c r="V508" s="777">
        <f>COUNTA(V12:V15,V17:V21,V23:V30,V32:V35,V37:V40,V42:V45,V47:V51)</f>
        <v>0</v>
      </c>
      <c r="W508" s="778"/>
      <c r="X508" s="779">
        <f>COUNTA(X12:X15,X17:X21,X23:X30,X32:X35,X37:X40,X42:X45,X47:X51)</f>
        <v>0</v>
      </c>
      <c r="Y508" s="778"/>
      <c r="Z508" s="779">
        <f>COUNTA(Z12:Z15,Z17:Z21,Z23:Z30,Z32:Z35,Z37:Z40,Z42:Z45,Z47:Z51)</f>
        <v>0</v>
      </c>
      <c r="AA508" s="780"/>
    </row>
    <row r="509" spans="1:27" s="103" customFormat="1" ht="12.75">
      <c r="A509" s="785" t="s">
        <v>437</v>
      </c>
      <c r="B509" s="786"/>
      <c r="C509" s="787"/>
      <c r="D509" s="781">
        <f>COUNTA(D54:D57,D59,D61:D64,D66:D70,D72:D77,D80:D83,D85:D88,D90:D94,D96:D106,D108:D118,D120:D125,D127:D132,D134,D136:D140,D142:D145,D147,D149:D151,D153,D155:D157,D159:D165,D167)</f>
        <v>0</v>
      </c>
      <c r="E509" s="778"/>
      <c r="F509" s="777">
        <f>COUNTA(F54:F57,F59,F61:F64,F66:F70,F72:F77,F80:F83,F85:F88,F90:F94,F96:F106,F108:F118,F120:F125,F127:F132,F134,F136:F140,F142:F145,F147,F149:F151,F153,F155:F157,F159:F165,F167)</f>
        <v>0</v>
      </c>
      <c r="G509" s="778"/>
      <c r="H509" s="777">
        <f>COUNTA(H54:H57,H59,H61:H64,H66:H70,H72:H77,H80:H83,H85:H88,H90:H94,H96:H106,H108:H118,H120:H125,H127:H132,H134,H136:H140,H142:H145,H147,H149:H151,H153,H155:H157,H159:H165,H167)</f>
        <v>0</v>
      </c>
      <c r="I509" s="778"/>
      <c r="J509" s="779">
        <f>COUNTA(J54:J57,J59,J61:J64,J66:J70,J72:J77,J80:J83,J85:J88,J90:J94,J96:J106,J108:J118,J120:J125,J127:J132,J134,J136:J140,J142:J145,J147,J149:J151,J153,J155:J157,J159:J165,J167)</f>
        <v>0</v>
      </c>
      <c r="K509" s="780"/>
      <c r="L509" s="781">
        <f>COUNTA(L54:L57,L59,L61:L64,L66:L70,L72:L77,L80:L83,L85:L88,L90:L94,L96:L106,L108:L118,L120:L125,L127:L132,L134,L136:L140,L142:L145,L147,L149:L151,L153,L155:L157,L159:L165,L167)</f>
        <v>0</v>
      </c>
      <c r="M509" s="779"/>
      <c r="N509" s="777">
        <f>COUNTA(N54:N57,N59,N61:N64,N66:N70,N72:N77,N80:N83,N85:N88,N90:N94,N96:N106,N108:N118,N120:N125,N127:N132,N134,N136:N140,N142:N145,N147,N149:N151,N153,N155:N157,N159:N165,N167)</f>
        <v>0</v>
      </c>
      <c r="O509" s="778"/>
      <c r="P509" s="777">
        <f>COUNTA(P54:P57,P59,P61:P64,P66:P70,P72:P77,P80:P83,P85:P88,P90:P94,P96:P106,P108:P118,P120:P125,P127:P132,P134,P136:P140,P142:P145,P147,P149:P151,P153,P155:P157,P159:P165,P167)</f>
        <v>0</v>
      </c>
      <c r="Q509" s="778"/>
      <c r="R509" s="779">
        <f>COUNTA(R54:R57,R59,R61:R64,R66:R70,R72:R77,R80:R83,R85:R88,R90:R94,R96:R106,R108:R118,R120:R125,R127:R132,R134,R136:R140,R142:R145,R147,R149:R151,R153,R155:R157,R159:R165,R167)</f>
        <v>0</v>
      </c>
      <c r="S509" s="780"/>
      <c r="T509" s="781">
        <f>COUNTA(T54:T57,T59,T61:T64,T66:T70,T72:T77,T80:T83,T85:T88,T90:T94,T96:T106,T108:T118,T120:T125,T127:T132,T134,T136:T140,T142:T145,T147,T149:T151,T153,T155:T157,T159:T165,T167)</f>
        <v>0</v>
      </c>
      <c r="U509" s="779"/>
      <c r="V509" s="777">
        <f>COUNTA(V54:V57,V59,V61:V64,V66:V70,V72:V77,V80:V83,V85:V88,V90:V94,V96:V106,V108:V118,V120:V125,V127:V132,V134,V136:V140,V142:V145,V147,V149:V151,V153,V155:V157,V159:V165,V167)</f>
        <v>0</v>
      </c>
      <c r="W509" s="778"/>
      <c r="X509" s="779">
        <f>COUNTA(X54:X57,X59,X61:X64,X66:X70,X72:X77,X80:X83,X85:X88,X90:X94,X96:X106,X108:X118,X120:X125,X127:X132,X134,X136:X140,X142:X145,X147,X149:X151,X153,X155:X157,X159:X165,X167)</f>
        <v>0</v>
      </c>
      <c r="Y509" s="778"/>
      <c r="Z509" s="779">
        <f>COUNTA(Z54:Z57,Z59,Z61:Z64,Z66:Z70,Z72:Z77,Z80:Z83,Z85:Z88,Z90:Z94,Z96:Z106,Z108:Z118,Z120:Z125,Z127:Z132,Z134,Z136:Z140,Z142:Z145,Z147,Z149:Z151,Z153,Z155:Z157,Z159:Z165,Z167)</f>
        <v>0</v>
      </c>
      <c r="AA509" s="780"/>
    </row>
    <row r="510" spans="1:27" s="103" customFormat="1" ht="12.75">
      <c r="A510" s="785" t="s">
        <v>438</v>
      </c>
      <c r="B510" s="786"/>
      <c r="C510" s="787"/>
      <c r="D510" s="781">
        <f>COUNTA(D170:D176,D178,D180:D185,D187,D189,D191:D193,D195:D202,D204:D206,D208:D210,D212,D214,D216,D218,D220)</f>
        <v>0</v>
      </c>
      <c r="E510" s="778"/>
      <c r="F510" s="777">
        <f>COUNTA(F170:F176,F178,F180:F185,F187,F189,F191:F193,F195:F202,F204:F206,F208:F210,F212,F214,F216,F218,F220)</f>
        <v>0</v>
      </c>
      <c r="G510" s="778"/>
      <c r="H510" s="777">
        <f>COUNTA(H170:H176,H178,H180:H185,H187,H189,H191:H193,H195:H202,H204:H206,H208:H210,H212,H214,H216,H218,H220)</f>
        <v>0</v>
      </c>
      <c r="I510" s="778"/>
      <c r="J510" s="779">
        <f>COUNTA(J170:J176,J178,J180:J185,J187,J189,J191:J193,J195:J202,J204:J206,J208:J210,J212,J214,J216,J218,J220)</f>
        <v>0</v>
      </c>
      <c r="K510" s="780"/>
      <c r="L510" s="781">
        <f>COUNTA(L170:L176,L178,L180:L185,L187,L189,L191:L193,L195:L202,L204:L206,L208:L210,L212,L214,L216,L218,L220)</f>
        <v>0</v>
      </c>
      <c r="M510" s="779"/>
      <c r="N510" s="777">
        <f>COUNTA(N170:N176,N178,N180:N185,N187,N189,N191:N193,N195:N202,N204:N206,N208:N210,N212,N214,N216,N218,N220)</f>
        <v>0</v>
      </c>
      <c r="O510" s="778"/>
      <c r="P510" s="777">
        <f>COUNTA(P170:P176,P178,P180:P185,P187,P189,P191:P193,P195:P202,P204:P206,P208:P210,P212,P214,P216,P218,P220)</f>
        <v>0</v>
      </c>
      <c r="Q510" s="778"/>
      <c r="R510" s="779">
        <f>COUNTA(R170:R176,R178,R180:R185,R187,R189,R191:R193,R195:R202,R204:R206,R208:R210,R212,R214,R216,R218,R220)</f>
        <v>0</v>
      </c>
      <c r="S510" s="780"/>
      <c r="T510" s="781">
        <f>COUNTA(T170:T176,T178,T180:T185,T187,T189,T191:T193,T195:T202,T204:T206,T208:T210,T212,T214,T216,T218,T220)</f>
        <v>0</v>
      </c>
      <c r="U510" s="779"/>
      <c r="V510" s="777">
        <f>COUNTA(V170:V176,V178,V180:V185,V187,V189,V191:V193,V195:V202,V204:V206,V208:V210,V212,V214,V216,V218,V220)</f>
        <v>0</v>
      </c>
      <c r="W510" s="778"/>
      <c r="X510" s="779">
        <f>COUNTA(X170:X176,X178,X180:X185,X187,X189,X191:X193,X195:X202,X204:X206,X208:X210,X212,X214,X216,X218,X220)</f>
        <v>0</v>
      </c>
      <c r="Y510" s="778"/>
      <c r="Z510" s="779">
        <f>COUNTA(Z170:Z176,Z178,Z180:Z185,Z187,Z189,Z191:Z193,Z195:Z202,Z204:Z206,Z208:Z210,Z212,Z214,Z216,Z218,Z220)</f>
        <v>0</v>
      </c>
      <c r="AA510" s="780"/>
    </row>
    <row r="511" spans="1:27" s="103" customFormat="1" ht="12.75">
      <c r="A511" s="785" t="s">
        <v>439</v>
      </c>
      <c r="B511" s="786"/>
      <c r="C511" s="787"/>
      <c r="D511" s="781">
        <f>COUNTA(D222:D245)</f>
        <v>0</v>
      </c>
      <c r="E511" s="778"/>
      <c r="F511" s="777">
        <f>COUNTA(F222:F245)</f>
        <v>0</v>
      </c>
      <c r="G511" s="778"/>
      <c r="H511" s="777">
        <f>COUNTA(H222:H245)</f>
        <v>0</v>
      </c>
      <c r="I511" s="778"/>
      <c r="J511" s="779">
        <f>COUNTA(J222:J245)</f>
        <v>0</v>
      </c>
      <c r="K511" s="780"/>
      <c r="L511" s="781">
        <f>COUNTA(L222:L245)</f>
        <v>0</v>
      </c>
      <c r="M511" s="779"/>
      <c r="N511" s="777">
        <f>COUNTA(N222:N245)</f>
        <v>0</v>
      </c>
      <c r="O511" s="778"/>
      <c r="P511" s="777">
        <f>COUNTA(P222:P245)</f>
        <v>0</v>
      </c>
      <c r="Q511" s="778"/>
      <c r="R511" s="779">
        <f>COUNTA(R222:R245)</f>
        <v>0</v>
      </c>
      <c r="S511" s="780"/>
      <c r="T511" s="781">
        <f>COUNTA(T222:T245)</f>
        <v>0</v>
      </c>
      <c r="U511" s="779"/>
      <c r="V511" s="777">
        <f>COUNTA(V222:V245)</f>
        <v>0</v>
      </c>
      <c r="W511" s="778"/>
      <c r="X511" s="779">
        <f>COUNTA(X222:X245)</f>
        <v>0</v>
      </c>
      <c r="Y511" s="778"/>
      <c r="Z511" s="779">
        <f>COUNTA(Z222:Z245)</f>
        <v>0</v>
      </c>
      <c r="AA511" s="780"/>
    </row>
    <row r="512" spans="1:27" s="103" customFormat="1" ht="12.75">
      <c r="A512" s="785" t="s">
        <v>440</v>
      </c>
      <c r="B512" s="786"/>
      <c r="C512" s="787"/>
      <c r="D512" s="781">
        <f>COUNTA(D247,D249:D252,D254:D256,D258:D263,D265:D275,D277:D280,D282:D285,D287:D292,D294,D296:D299,D301,D303:D305,D307,D309,D311,D313,D315)</f>
        <v>0</v>
      </c>
      <c r="E512" s="778"/>
      <c r="F512" s="777">
        <f>COUNTA(F247,F249:F252,F254:F256,F258:F263,F265:F275,F277:F280,F282:F285,F287:F292,F294,F296:F299,F301,F303:F305,F307,F309,F311,F313,F315)</f>
        <v>0</v>
      </c>
      <c r="G512" s="778"/>
      <c r="H512" s="777">
        <f>COUNTA(H247,H249:H252,H254:H256,H258:H263,H265:H275,H277:H280,H282:H285,H287:H292,H294,H296:H299,H301,H303:H305,H307,H309,H311,H313,H315)</f>
        <v>0</v>
      </c>
      <c r="I512" s="778"/>
      <c r="J512" s="779">
        <f>COUNTA(J247,J249:J252,J254:J256,J258:J263,J265:J275,J277:J280,J282:J285,J287:J292,J294,J296:J299,J301,J303:J305,J307,J309,J311,J313,J315)</f>
        <v>0</v>
      </c>
      <c r="K512" s="780"/>
      <c r="L512" s="781">
        <f>COUNTA(L247,L249:L252,L254:L256,L258:L263,L265:L275,L277:L280,L282:L285,L287:L292,L294,L296:L299,L301,L303:L305,L307,L309,L311,L313,L315)</f>
        <v>0</v>
      </c>
      <c r="M512" s="779"/>
      <c r="N512" s="777">
        <f>COUNTA(N247,N249:N252,N254:N256,N258:N263,N265:N275,N277:N280,N282:N285,N287:N292,N294,N296:N299,N301,N303:N305,N307,N309,N311,N313,N315)</f>
        <v>0</v>
      </c>
      <c r="O512" s="778"/>
      <c r="P512" s="777">
        <f>COUNTA(P247,P249:P252,P254:P256,P258:P263,P265:P275,P277:P280,P282:P285,P287:P292,P294,P296:P299,P301,P303:P305,P307,P309,P311,P313,P315)</f>
        <v>0</v>
      </c>
      <c r="Q512" s="778"/>
      <c r="R512" s="779">
        <f>COUNTA(R247,R249:R252,R254:R256,R258:R263,R265:R275,R277:R280,R282:R285,R287:R292,R294,R296:R299,R301,R303:R305,R307,R309,R311,R313,R315)</f>
        <v>0</v>
      </c>
      <c r="S512" s="780"/>
      <c r="T512" s="781">
        <f>COUNTA(T247,T249:T252,T254:T256,T258:T263,T265:T275,T277:T280,T282:T285,T287:T292,T294,T296:T299,T301,T303:T305,T307,T309,T311,T313,T315)</f>
        <v>0</v>
      </c>
      <c r="U512" s="779"/>
      <c r="V512" s="777">
        <f>COUNTA(V247,V249:V252,V254:V256,V258:V263,V265:V275,V277:V280,V282:V285,V287:V292,V294,V296:V299,V301,V303:V305,V307,V309,V311,V313,V315)</f>
        <v>0</v>
      </c>
      <c r="W512" s="778"/>
      <c r="X512" s="779">
        <f>COUNTA(X247,X249:X252,X254:X256,X258:X263,X265:X275,X277:X280,X282:X285,X287:X292,X294,X296:X299,X301,X303:X305,X307,X309,X311,X313,X315)</f>
        <v>0</v>
      </c>
      <c r="Y512" s="778"/>
      <c r="Z512" s="779">
        <f>COUNTA(Z247,Z249:Z252,Z254:Z256,Z258:Z263,Z265:Z275,Z277:Z280,Z282:Z285,Z287:Z292,Z294,Z296:Z299,Z301,Z303:Z305,Z307,Z309,Z311,Z313,Z315)</f>
        <v>0</v>
      </c>
      <c r="AA512" s="780"/>
    </row>
    <row r="513" spans="1:27" s="103" customFormat="1" ht="12.75">
      <c r="A513" s="785" t="s">
        <v>441</v>
      </c>
      <c r="B513" s="786"/>
      <c r="C513" s="787"/>
      <c r="D513" s="781">
        <f>COUNTA(D396,D398,D400,D402:D405,D407,D408:D409,D411:D414,D416,D418:D420,D422,D424)</f>
        <v>0</v>
      </c>
      <c r="E513" s="778"/>
      <c r="F513" s="777">
        <f>COUNTA(F396,F398,F400,F402:F405,F407,F408:F409,F411:F414,F416,F418:F420,F422,F424)</f>
        <v>0</v>
      </c>
      <c r="G513" s="778"/>
      <c r="H513" s="777">
        <f>COUNTA(H396,H398,H400,H402:H405,H407,H408:H409,H411:H414,H416,H418:H420,H422,H424)</f>
        <v>0</v>
      </c>
      <c r="I513" s="778"/>
      <c r="J513" s="779">
        <f>COUNTA(J396,J398,J400,J402:J405,J407,J408:J409,J411:J414,J416,J418:J420,J422,J424)</f>
        <v>0</v>
      </c>
      <c r="K513" s="780"/>
      <c r="L513" s="781">
        <f>COUNTA(L396,L398,L400,L402:L405,L407,L408:L409,L411:L414,L416,L418:L420,L422,L424)</f>
        <v>0</v>
      </c>
      <c r="M513" s="779"/>
      <c r="N513" s="777">
        <f>COUNTA(N396,N398,N400,N402:N405,N407,N408:N409,N411:N414,N416,N418:N420,N422,N424)</f>
        <v>0</v>
      </c>
      <c r="O513" s="778"/>
      <c r="P513" s="777">
        <f>COUNTA(P396,P398,P400,P402:P405,P407,P408:P409,P411:P414,P416,P418:P420,P422,P424)</f>
        <v>0</v>
      </c>
      <c r="Q513" s="778"/>
      <c r="R513" s="779">
        <f>COUNTA(R396,R398,R400,R402:R405,R407,R408:R409,R411:R414,R416,R418:R420,R422,R424)</f>
        <v>0</v>
      </c>
      <c r="S513" s="780"/>
      <c r="T513" s="781">
        <f>COUNTA(T396,T398,T400,T402:T405,T407,T408:T409,T411:T414,T416,T418:T420,T422,T424)</f>
        <v>0</v>
      </c>
      <c r="U513" s="779"/>
      <c r="V513" s="777">
        <f>COUNTA(V396,V398,V400,V402:V405,V407,V408:V409,V411:V414,V416,V418:V420,V422,V424)</f>
        <v>0</v>
      </c>
      <c r="W513" s="778"/>
      <c r="X513" s="779">
        <f>COUNTA(X396,X398,X400,X402:X405,X407,X408:X409,X411:X414,X416,X418:X420,X422,X424)</f>
        <v>0</v>
      </c>
      <c r="Y513" s="778"/>
      <c r="Z513" s="779">
        <f>COUNTA(Z396,Z398,Z400,Z402:Z405,Z407,Z408:Z409,Z411:Z414,Z416,Z418:Z420,Z422,Z424)</f>
        <v>0</v>
      </c>
      <c r="AA513" s="780"/>
    </row>
    <row r="514" spans="1:27" s="103" customFormat="1" ht="12.75">
      <c r="A514" s="785" t="s">
        <v>442</v>
      </c>
      <c r="B514" s="786"/>
      <c r="C514" s="787"/>
      <c r="D514" s="781">
        <f>COUNTA(D428,D430,D432,D434,D436:D441,D443:D448,D450,D452:D454,D455,D457,D459,D462,D464:D466,D468,D470:D472,D474:D478,D426,D460)</f>
        <v>0</v>
      </c>
      <c r="E514" s="778"/>
      <c r="F514" s="777">
        <f>COUNTA(F428,F430,F432,F434,F436:F441,F443:F448,F450,F452:F454,F455,F457,F459,F462,F464:F466,F468,F470:F472,F474:F478,F426,F460)</f>
        <v>0</v>
      </c>
      <c r="G514" s="778"/>
      <c r="H514" s="777">
        <f>COUNTA(H428,H430,H432,H434,H436:H441,H443:H448,H450,H452:H454,H455,H457,H459,H462,H464:H466,H468,H470:H472,H474:H478,H426,H460)</f>
        <v>0</v>
      </c>
      <c r="I514" s="778"/>
      <c r="J514" s="779">
        <f>COUNTA(J428,J430,J432,J434,J436:J441,J443:J448,J450,J452:J454,J455,J457,J459,J462,J464:J466,J468,J470:J472,J474:J478,J426,J460)</f>
        <v>0</v>
      </c>
      <c r="K514" s="780"/>
      <c r="L514" s="781">
        <f>COUNTA(L428,L430,L432,L434,L436:L441,L443:L448,L450,L452:L454,L455,L457,L459,L462,L464:L466,L468,L470:L472,L474:L478,L426,L460)</f>
        <v>0</v>
      </c>
      <c r="M514" s="779"/>
      <c r="N514" s="777">
        <f>COUNTA(N428,N430,N432,N434,N436:N441,N443:N448,N450,N452:N454,N455,N457,N459,N462,N464:N466,N468,N470:N472,N474:N478,N426,N460)</f>
        <v>0</v>
      </c>
      <c r="O514" s="778"/>
      <c r="P514" s="777">
        <f>COUNTA(P428,P430,P432,P434,P436:P441,P443:P448,P450,P452:P454,P455,P457,P459,P462,P464:P466,P468,P470:P472,P474:P478,P426,P460)</f>
        <v>0</v>
      </c>
      <c r="Q514" s="778"/>
      <c r="R514" s="779">
        <f>COUNTA(R428,R430,R432,R434,R436:R441,R443:R448,R450,R452:R454,R455,R457,R459,R462,R464:R466,R468,R470:R472,R474:R478,R426,R460)</f>
        <v>0</v>
      </c>
      <c r="S514" s="780"/>
      <c r="T514" s="781">
        <f>COUNTA(T428,T430,T432,T434,T436:T441,T443:T448,T450,T452:T454,T455,T457,T459,T462,T464:T466,T468,T470:T472,T474:T478,T426,T460)</f>
        <v>0</v>
      </c>
      <c r="U514" s="779"/>
      <c r="V514" s="777">
        <f>COUNTA(V428,V430,V432,V434,V436:V441,V443:V448,V450,V452:V454,V455,V457,V459,V462,V464:V466,V468,V470:V472,V474:V478,V426,V460)</f>
        <v>0</v>
      </c>
      <c r="W514" s="778"/>
      <c r="X514" s="779">
        <f>COUNTA(X428,X430,X432,X434,X436:X441,X443:X448,X450,X452:X454,X455,X457,X459,X462,X464:X466,X468,X470:X472,X474:X478,X426,X460)</f>
        <v>0</v>
      </c>
      <c r="Y514" s="778"/>
      <c r="Z514" s="779">
        <f>COUNTA(Z428,Z430,Z432,Z434,Z436:Z441,Z443:Z448,Z450,Z452:Z454,Z455,Z457,Z459,Z462,Z464:Z466,Z468,Z470:Z472,Z474:Z478,Z426,Z460)</f>
        <v>0</v>
      </c>
      <c r="AA514" s="780"/>
    </row>
    <row r="515" spans="1:27" s="103" customFormat="1" ht="12.75" customHeight="1">
      <c r="A515" s="785" t="s">
        <v>909</v>
      </c>
      <c r="B515" s="677"/>
      <c r="C515" s="678"/>
      <c r="D515" s="781">
        <f>COUNTA(D318:D324,D326:D327,D329,D331:D335,D337:D341,D343:D346,D348:D355,D357,D359)</f>
        <v>0</v>
      </c>
      <c r="E515" s="778"/>
      <c r="F515" s="777">
        <f>COUNTA(F318:F324,F326:F327,F329,F331:F335,F337:F341,F343:F346,F348:F355,F357,F359)</f>
        <v>0</v>
      </c>
      <c r="G515" s="778"/>
      <c r="H515" s="777">
        <f>COUNTA(H318:H324,H326:H327,H329,H331:H335,H337:H341,H343:H346,H348:H355,H357,H359)</f>
        <v>0</v>
      </c>
      <c r="I515" s="778"/>
      <c r="J515" s="779">
        <f>COUNTA(J318:J324,J326:J327,J329,J331:J335,J337:J341,J343:J346,J348:J355,J357,J359)</f>
        <v>0</v>
      </c>
      <c r="K515" s="780"/>
      <c r="L515" s="781">
        <f>COUNTA(L318:L324,L326:L327,L329,L331:L335,L337:L341,L343:L346,L348:L355,L357,L359)</f>
        <v>0</v>
      </c>
      <c r="M515" s="779"/>
      <c r="N515" s="777">
        <f>COUNTA(N318:N324,N326:N327,N329,N331:N335,N337:N341,N343:N346,N348:N355,N357,N359)</f>
        <v>0</v>
      </c>
      <c r="O515" s="778"/>
      <c r="P515" s="777">
        <f>COUNTA(P318:P324,P326:P327,P329,P331:P335,P337:P341,P343:P346,P348:P355,P357,P359)</f>
        <v>0</v>
      </c>
      <c r="Q515" s="778"/>
      <c r="R515" s="779">
        <f>COUNTA(R318:R324,R326:R327,R329,R331:R335,R337:R341,R343:R346,R348:R355,R357,R359)</f>
        <v>0</v>
      </c>
      <c r="S515" s="780"/>
      <c r="T515" s="781">
        <f>COUNTA(T318:T324,T326:T327,T329,T331:T335,T337:T341,T343:T346,T348:T355,T357,T359)</f>
        <v>0</v>
      </c>
      <c r="U515" s="779"/>
      <c r="V515" s="777">
        <f>COUNTA(V318:V324,V326:V327,V329,V331:V335,V337:V341,V343:V346,V348:V355,V357,V359)</f>
        <v>0</v>
      </c>
      <c r="W515" s="778"/>
      <c r="X515" s="779">
        <f>COUNTA(X318:X324,X326:X327,X329,X331:X335,X337:X341,X343:X346,X348:X355,X357,X359)</f>
        <v>0</v>
      </c>
      <c r="Y515" s="778"/>
      <c r="Z515" s="779">
        <f>COUNTA(Z318:Z324,Z326:Z327,Z329,Z331:Z335,Z337:Z341,Z343:Z346,Z348:Z355,Z357,Z359)</f>
        <v>0</v>
      </c>
      <c r="AA515" s="780"/>
    </row>
    <row r="516" spans="1:27" s="103" customFormat="1" ht="13.5" thickBot="1">
      <c r="A516" s="788" t="s">
        <v>443</v>
      </c>
      <c r="B516" s="789"/>
      <c r="C516" s="790"/>
      <c r="D516" s="808">
        <f>COUNTA(D362,D365,D367,D369,D392,D394,D496:D499,D392,D479,D481:D486,D488:D491,D493:D495,D372,D374:D377,D379,D380,D382,D384,D385:D387,D389,D390)+IF(D500=0,0,1)</f>
        <v>0</v>
      </c>
      <c r="E516" s="805"/>
      <c r="F516" s="804">
        <f>COUNTA(F362,F365,F367,F369,F392,F394,F496:F499,F392,F479,F481:F486,F488:F491,F493:F495,F372,F374:F377,F379,F380,F382,F384,F385:F387,F389,F390)+IF(F500=0,0,1)</f>
        <v>0</v>
      </c>
      <c r="G516" s="805"/>
      <c r="H516" s="804">
        <f>COUNTA(H362,H365,H367,H369,H392,H394,H496:H499,H392,H479,H481:H486,H488:H491,H493:H495,H372,H374:H377,H379,H380,H382,H384,H385:H387,H389,H390)+IF(H500=0,0,1)</f>
        <v>0</v>
      </c>
      <c r="I516" s="805"/>
      <c r="J516" s="806">
        <f>COUNTA(J362,J365,J367,J369,J392,J394,J496:J499,J392,J479,J481:J486,J488:J491,J493:J495,J372,J374:J377,J379,J380,J382,J384,J385:J387,J389,J390)+IF(J500=0,0,1)</f>
        <v>0</v>
      </c>
      <c r="K516" s="807"/>
      <c r="L516" s="808">
        <f>COUNTA(L362,L365,L367,L369,L392,L394,L496:L499,L392,L479,L481:L486,L488:L491,L493:L495,L372,L374:L377,L379,L380,L382,L384,L385:L387,L389,L390)+IF(L500=0,0,1)</f>
        <v>0</v>
      </c>
      <c r="M516" s="806"/>
      <c r="N516" s="804">
        <f>COUNTA(N362,N365,N367,N369,N392,N394,N496:N499,N392,N479,N481:N486,N488:N491,N493:N495,N372,N374:N377,N379,N380,N382,N384,N385:N387,N389,N390)+IF(N500=0,0,1)</f>
        <v>0</v>
      </c>
      <c r="O516" s="805"/>
      <c r="P516" s="804">
        <f>COUNTA(P362,P365,P367,P369,P392,P394,P496:P499,P392,P479,P481:P486,P488:P491,P493:P495,P372,P374:P377,P379,P380,P382,P384,P385:P387,P389,P390)+IF(P500=0,0,1)</f>
        <v>0</v>
      </c>
      <c r="Q516" s="805"/>
      <c r="R516" s="806">
        <f>COUNTA(R362,R365,R367,R369,R392,R394,R496:R499,R392,R479,R481:R486,R488:R491,R493:R495,R372,R374:R377,R379,R380,R382,R384,R385:R387,R389,R390)+IF(R500=0,0,1)</f>
        <v>0</v>
      </c>
      <c r="S516" s="807"/>
      <c r="T516" s="808">
        <f>COUNTA(T362,T365,T367,T369,T392,T394,T496:T499,T392,T479,T481:T486,T488:T491,T493:T495,T372,T374:T377,T379,T380,T382,T384,T385:T387,T389,T390)+IF(T500=0,0,1)</f>
        <v>0</v>
      </c>
      <c r="U516" s="806"/>
      <c r="V516" s="804">
        <f>COUNTA(V362,V365,V367,V369,V392,V394,V496:V499,V392,V479,V481:V486,V488:V491,V493:V495,V372,V374:V377,V379,V380,V382,V384,V385:V387,V389,V390)+IF(V500=0,0,1)</f>
        <v>0</v>
      </c>
      <c r="W516" s="805"/>
      <c r="X516" s="806">
        <f>COUNTA(X362,X365,X367,X369,X392,X394,X496:X499,X392,X479,X481:X486,X488:X491,X493:X495,X372,X374:X377,X379,X380,X382,X384,X385:X387,X389,X390)+IF(X500=0,0,1)</f>
        <v>0</v>
      </c>
      <c r="Y516" s="805"/>
      <c r="Z516" s="806">
        <f>COUNTA(Z362,Z365,Z367,Z369,Z392,Z394,Z496:Z499,Z392,Z479,Z481:Z486,Z488:Z491,Z493:Z495,Z372,Z374:Z377,Z379,Z380,Z382,Z384,Z385:Z387,Z389,Z390)+IF(Z500=0,0,1)</f>
        <v>0</v>
      </c>
      <c r="AA516" s="807"/>
    </row>
  </sheetData>
  <mergeCells count="171">
    <mergeCell ref="V505:W505"/>
    <mergeCell ref="X505:Y505"/>
    <mergeCell ref="Z505:AA505"/>
    <mergeCell ref="F505:G505"/>
    <mergeCell ref="H505:I505"/>
    <mergeCell ref="J505:K505"/>
    <mergeCell ref="T505:U505"/>
    <mergeCell ref="L505:M505"/>
    <mergeCell ref="N505:O505"/>
    <mergeCell ref="P505:Q505"/>
    <mergeCell ref="R505:S505"/>
    <mergeCell ref="D508:E508"/>
    <mergeCell ref="D507:E507"/>
    <mergeCell ref="D504:E504"/>
    <mergeCell ref="D505:E505"/>
    <mergeCell ref="F507:G507"/>
    <mergeCell ref="H507:I507"/>
    <mergeCell ref="J507:K507"/>
    <mergeCell ref="L507:M507"/>
    <mergeCell ref="N507:O507"/>
    <mergeCell ref="D512:E512"/>
    <mergeCell ref="D511:E511"/>
    <mergeCell ref="D510:E510"/>
    <mergeCell ref="D509:E509"/>
    <mergeCell ref="D516:E516"/>
    <mergeCell ref="D515:E515"/>
    <mergeCell ref="D514:E514"/>
    <mergeCell ref="D513:E513"/>
    <mergeCell ref="Z516:AA516"/>
    <mergeCell ref="A507:C507"/>
    <mergeCell ref="A508:C508"/>
    <mergeCell ref="A509:C509"/>
    <mergeCell ref="A510:C510"/>
    <mergeCell ref="R516:S516"/>
    <mergeCell ref="T516:U516"/>
    <mergeCell ref="V516:W516"/>
    <mergeCell ref="X516:Y516"/>
    <mergeCell ref="V514:W514"/>
    <mergeCell ref="N516:O516"/>
    <mergeCell ref="P516:Q516"/>
    <mergeCell ref="F515:G515"/>
    <mergeCell ref="H515:I515"/>
    <mergeCell ref="F516:G516"/>
    <mergeCell ref="H516:I516"/>
    <mergeCell ref="J516:K516"/>
    <mergeCell ref="L516:M516"/>
    <mergeCell ref="J515:K515"/>
    <mergeCell ref="L515:M515"/>
    <mergeCell ref="T514:U514"/>
    <mergeCell ref="R513:S513"/>
    <mergeCell ref="X514:Y514"/>
    <mergeCell ref="Z514:AA514"/>
    <mergeCell ref="V512:W512"/>
    <mergeCell ref="X512:Y512"/>
    <mergeCell ref="Z513:AA513"/>
    <mergeCell ref="F514:G514"/>
    <mergeCell ref="H514:I514"/>
    <mergeCell ref="J514:K514"/>
    <mergeCell ref="L514:M514"/>
    <mergeCell ref="N514:O514"/>
    <mergeCell ref="P514:Q514"/>
    <mergeCell ref="R514:S514"/>
    <mergeCell ref="Z512:AA512"/>
    <mergeCell ref="F513:G513"/>
    <mergeCell ref="H513:I513"/>
    <mergeCell ref="J513:K513"/>
    <mergeCell ref="L513:M513"/>
    <mergeCell ref="N513:O513"/>
    <mergeCell ref="P513:Q513"/>
    <mergeCell ref="T513:U513"/>
    <mergeCell ref="V513:W513"/>
    <mergeCell ref="X513:Y513"/>
    <mergeCell ref="Z511:AA511"/>
    <mergeCell ref="F512:G512"/>
    <mergeCell ref="H512:I512"/>
    <mergeCell ref="J512:K512"/>
    <mergeCell ref="L512:M512"/>
    <mergeCell ref="N512:O512"/>
    <mergeCell ref="P512:Q512"/>
    <mergeCell ref="R512:S512"/>
    <mergeCell ref="T512:U512"/>
    <mergeCell ref="R511:S511"/>
    <mergeCell ref="T511:U511"/>
    <mergeCell ref="V511:W511"/>
    <mergeCell ref="X511:Y511"/>
    <mergeCell ref="V510:W510"/>
    <mergeCell ref="X510:Y510"/>
    <mergeCell ref="T510:U510"/>
    <mergeCell ref="Z510:AA510"/>
    <mergeCell ref="F511:G511"/>
    <mergeCell ref="H511:I511"/>
    <mergeCell ref="J511:K511"/>
    <mergeCell ref="L511:M511"/>
    <mergeCell ref="N511:O511"/>
    <mergeCell ref="P511:Q511"/>
    <mergeCell ref="N510:O510"/>
    <mergeCell ref="P510:Q510"/>
    <mergeCell ref="R510:S510"/>
    <mergeCell ref="F510:G510"/>
    <mergeCell ref="H510:I510"/>
    <mergeCell ref="J510:K510"/>
    <mergeCell ref="L510:M510"/>
    <mergeCell ref="D7:K7"/>
    <mergeCell ref="L7:S7"/>
    <mergeCell ref="T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F504:G504"/>
    <mergeCell ref="H504:I504"/>
    <mergeCell ref="J504:K504"/>
    <mergeCell ref="L504:M504"/>
    <mergeCell ref="N504:O504"/>
    <mergeCell ref="P504:Q504"/>
    <mergeCell ref="R504:S504"/>
    <mergeCell ref="T504:U504"/>
    <mergeCell ref="Z504:AA504"/>
    <mergeCell ref="P507:Q507"/>
    <mergeCell ref="Z507:AA507"/>
    <mergeCell ref="R507:S507"/>
    <mergeCell ref="T507:U507"/>
    <mergeCell ref="V507:W507"/>
    <mergeCell ref="X507:Y507"/>
    <mergeCell ref="V504:W504"/>
    <mergeCell ref="X504:Y504"/>
    <mergeCell ref="A504:C504"/>
    <mergeCell ref="A511:C511"/>
    <mergeCell ref="N508:O508"/>
    <mergeCell ref="P508:Q508"/>
    <mergeCell ref="F508:G508"/>
    <mergeCell ref="H508:I508"/>
    <mergeCell ref="J508:K508"/>
    <mergeCell ref="L508:M508"/>
    <mergeCell ref="A503:C503"/>
    <mergeCell ref="A514:C514"/>
    <mergeCell ref="A516:C516"/>
    <mergeCell ref="A512:C512"/>
    <mergeCell ref="A513:C513"/>
    <mergeCell ref="A515:C515"/>
    <mergeCell ref="F509:G509"/>
    <mergeCell ref="H509:I509"/>
    <mergeCell ref="J509:K509"/>
    <mergeCell ref="R509:S509"/>
    <mergeCell ref="L509:M509"/>
    <mergeCell ref="N509:O509"/>
    <mergeCell ref="P509:Q509"/>
    <mergeCell ref="V508:W508"/>
    <mergeCell ref="X508:Y508"/>
    <mergeCell ref="Z508:AA508"/>
    <mergeCell ref="R508:S508"/>
    <mergeCell ref="T508:U508"/>
    <mergeCell ref="T509:U509"/>
    <mergeCell ref="V509:W509"/>
    <mergeCell ref="X509:Y509"/>
    <mergeCell ref="Z509:AA509"/>
    <mergeCell ref="N515:O515"/>
    <mergeCell ref="X515:Y515"/>
    <mergeCell ref="Z515:AA515"/>
    <mergeCell ref="P515:Q515"/>
    <mergeCell ref="R515:S515"/>
    <mergeCell ref="T515:U515"/>
    <mergeCell ref="V515:W515"/>
  </mergeCells>
  <conditionalFormatting sqref="AA37:AA40 AA42:AA45 AA47:AA51 AA32:AA35">
    <cfRule type="cellIs" priority="1" dxfId="0" operator="greaterThan" stopIfTrue="1">
      <formula>0</formula>
    </cfRule>
  </conditionalFormatting>
  <printOptions horizontalCentered="1"/>
  <pageMargins left="0.3937007874015748" right="0.35433070866141736" top="0.3937007874015748" bottom="0.4724409448818898" header="0.5118110236220472" footer="0.1968503937007874"/>
  <pageSetup horizontalDpi="600" verticalDpi="600" orientation="landscape" paperSize="9" scale="80" r:id="rId1"/>
  <headerFooter alignWithMargins="0">
    <oddFooter>&amp;L&amp;"Times New Roman,Normal"&amp;8GAY Environnement&amp;R&amp;"Times New Roman,Normal"&amp;8&amp;P/&amp;N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V838"/>
  <sheetViews>
    <sheetView showZeros="0" workbookViewId="0" topLeftCell="A7">
      <selection activeCell="K501" sqref="A10:K501"/>
    </sheetView>
  </sheetViews>
  <sheetFormatPr defaultColWidth="11.421875" defaultRowHeight="12.75"/>
  <cols>
    <col min="1" max="1" width="2.7109375" style="16" customWidth="1"/>
    <col min="2" max="2" width="17.421875" style="16" customWidth="1"/>
    <col min="3" max="3" width="6.28125" style="16" customWidth="1"/>
    <col min="4" max="4" width="7.8515625" style="44" customWidth="1"/>
    <col min="5" max="5" width="5.28125" style="44" customWidth="1"/>
    <col min="6" max="6" width="7.8515625" style="44" customWidth="1"/>
    <col min="7" max="7" width="5.28125" style="44" customWidth="1"/>
    <col min="8" max="8" width="7.8515625" style="44" customWidth="1"/>
    <col min="9" max="9" width="5.28125" style="44" customWidth="1"/>
    <col min="10" max="10" width="7.8515625" style="44" customWidth="1"/>
    <col min="11" max="11" width="5.28125" style="44" customWidth="1"/>
    <col min="12" max="12" width="1.28515625" style="141" customWidth="1"/>
    <col min="13" max="13" width="6.57421875" style="44" customWidth="1"/>
    <col min="14" max="14" width="5.28125" style="44" customWidth="1"/>
    <col min="15" max="15" width="6.57421875" style="44" customWidth="1"/>
    <col min="16" max="16" width="5.28125" style="44" customWidth="1"/>
    <col min="17" max="17" width="4.00390625" style="16" customWidth="1"/>
    <col min="18" max="18" width="11.421875" style="16" customWidth="1"/>
    <col min="19" max="19" width="13.8515625" style="16" customWidth="1"/>
    <col min="20" max="16384" width="11.421875" style="16" customWidth="1"/>
  </cols>
  <sheetData>
    <row r="1" spans="1:16" ht="15.75">
      <c r="A1" s="187" t="str">
        <f>'1 - Listes 12 Prelev IBG RCS'!A1</f>
        <v>Agence de l'Eau RM &amp; C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37"/>
      <c r="M1" s="36"/>
      <c r="N1" s="36"/>
      <c r="O1" s="36"/>
      <c r="P1" s="36"/>
    </row>
    <row r="2" spans="1:22" s="3" customFormat="1" ht="18.75">
      <c r="A2" s="2" t="str">
        <f>'1 - Listes 12 Prelev IBG RCS'!A2</f>
        <v>Réseau de Contrôle Opérationnel - 2010</v>
      </c>
      <c r="B2" s="2"/>
      <c r="C2" s="2"/>
      <c r="D2" s="1"/>
      <c r="E2" s="2"/>
      <c r="F2" s="1"/>
      <c r="G2" s="2"/>
      <c r="H2" s="1"/>
      <c r="I2" s="2"/>
      <c r="J2" s="1"/>
      <c r="K2" s="2"/>
      <c r="L2" s="138"/>
      <c r="M2" s="1"/>
      <c r="N2" s="2"/>
      <c r="O2" s="1"/>
      <c r="P2" s="2"/>
      <c r="V2" s="16"/>
    </row>
    <row r="3" spans="1:22" s="3" customFormat="1" ht="18.75">
      <c r="A3" s="2" t="str">
        <f>'1 - Listes 12 Prelev IBG RCS'!A3</f>
        <v>ANALYSES HYDROBIOLOGIQUES</v>
      </c>
      <c r="B3" s="37"/>
      <c r="C3" s="37"/>
      <c r="D3" s="1"/>
      <c r="E3" s="2"/>
      <c r="F3" s="1"/>
      <c r="G3" s="2"/>
      <c r="H3" s="1"/>
      <c r="I3" s="2"/>
      <c r="J3" s="1"/>
      <c r="K3" s="2"/>
      <c r="L3" s="138"/>
      <c r="M3" s="1"/>
      <c r="N3" s="2"/>
      <c r="O3" s="1"/>
      <c r="P3" s="2"/>
      <c r="V3" s="16"/>
    </row>
    <row r="4" spans="1:22" s="6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139"/>
      <c r="M4" s="5"/>
      <c r="N4" s="5"/>
      <c r="O4" s="5"/>
      <c r="P4" s="5"/>
      <c r="V4" s="16"/>
    </row>
    <row r="5" spans="1:22" s="6" customFormat="1" ht="20.25">
      <c r="A5" s="38" t="str">
        <f>'1 - Listes 12 Prelev IBG RCS'!A5</f>
        <v>06150800 - Guil - 02/03/2010</v>
      </c>
      <c r="B5" s="45"/>
      <c r="C5" s="45"/>
      <c r="D5" s="39"/>
      <c r="E5" s="40"/>
      <c r="F5" s="39"/>
      <c r="G5" s="40"/>
      <c r="H5" s="39"/>
      <c r="I5" s="40"/>
      <c r="J5" s="39"/>
      <c r="K5" s="40"/>
      <c r="L5" s="40"/>
      <c r="M5" s="39"/>
      <c r="N5" s="40"/>
      <c r="O5" s="39"/>
      <c r="P5" s="42"/>
      <c r="V5" s="16"/>
    </row>
    <row r="6" spans="1:16" ht="16.5" thickBot="1">
      <c r="A6" s="17"/>
      <c r="B6" s="17"/>
      <c r="C6" s="17"/>
      <c r="D6" s="18"/>
      <c r="E6" s="19"/>
      <c r="F6" s="18"/>
      <c r="G6" s="19"/>
      <c r="H6" s="18"/>
      <c r="I6" s="19"/>
      <c r="J6" s="18"/>
      <c r="K6" s="19"/>
      <c r="L6" s="140"/>
      <c r="M6" s="18"/>
      <c r="N6" s="19"/>
      <c r="O6" s="18"/>
      <c r="P6" s="19"/>
    </row>
    <row r="7" spans="1:16" s="104" customFormat="1" ht="12.75" customHeight="1">
      <c r="A7" s="830"/>
      <c r="B7" s="831"/>
      <c r="C7" s="832"/>
      <c r="D7" s="849" t="s">
        <v>899</v>
      </c>
      <c r="E7" s="850"/>
      <c r="F7" s="853" t="s">
        <v>900</v>
      </c>
      <c r="G7" s="850"/>
      <c r="H7" s="853" t="s">
        <v>901</v>
      </c>
      <c r="I7" s="850"/>
      <c r="J7" s="843" t="s">
        <v>902</v>
      </c>
      <c r="K7" s="844"/>
      <c r="L7" s="142"/>
      <c r="M7" s="839" t="s">
        <v>903</v>
      </c>
      <c r="N7" s="840"/>
      <c r="O7" s="843" t="s">
        <v>904</v>
      </c>
      <c r="P7" s="844"/>
    </row>
    <row r="8" spans="1:20" s="104" customFormat="1" ht="78" customHeight="1" thickBot="1">
      <c r="A8" s="833"/>
      <c r="B8" s="834"/>
      <c r="C8" s="835"/>
      <c r="D8" s="851"/>
      <c r="E8" s="852"/>
      <c r="F8" s="854"/>
      <c r="G8" s="852"/>
      <c r="H8" s="854"/>
      <c r="I8" s="852"/>
      <c r="J8" s="845"/>
      <c r="K8" s="846"/>
      <c r="L8" s="142"/>
      <c r="M8" s="841"/>
      <c r="N8" s="842"/>
      <c r="O8" s="845"/>
      <c r="P8" s="846"/>
      <c r="R8" s="104" t="s">
        <v>905</v>
      </c>
      <c r="S8" s="104" t="s">
        <v>907</v>
      </c>
      <c r="T8" s="16">
        <f>MAX(S9:S501)</f>
        <v>36</v>
      </c>
    </row>
    <row r="9" spans="1:22" ht="12.75">
      <c r="A9" s="46"/>
      <c r="B9" s="54"/>
      <c r="C9" s="542" t="s">
        <v>898</v>
      </c>
      <c r="D9" s="20" t="s">
        <v>11</v>
      </c>
      <c r="E9" s="21" t="s">
        <v>12</v>
      </c>
      <c r="F9" s="22" t="s">
        <v>11</v>
      </c>
      <c r="G9" s="23" t="s">
        <v>12</v>
      </c>
      <c r="H9" s="22" t="s">
        <v>11</v>
      </c>
      <c r="I9" s="23" t="s">
        <v>12</v>
      </c>
      <c r="J9" s="24" t="s">
        <v>11</v>
      </c>
      <c r="K9" s="25" t="s">
        <v>12</v>
      </c>
      <c r="L9" s="143"/>
      <c r="M9" s="20" t="s">
        <v>11</v>
      </c>
      <c r="N9" s="21" t="s">
        <v>12</v>
      </c>
      <c r="O9" s="22" t="s">
        <v>11</v>
      </c>
      <c r="P9" s="25" t="s">
        <v>12</v>
      </c>
      <c r="T9" s="6">
        <f>IF(T$8=U9,V9,"")</f>
      </c>
      <c r="U9" s="16">
        <v>1</v>
      </c>
      <c r="V9" s="16" t="s">
        <v>920</v>
      </c>
    </row>
    <row r="10" spans="1:22" ht="12.75">
      <c r="A10" s="47" t="s">
        <v>13</v>
      </c>
      <c r="B10" s="55"/>
      <c r="C10" s="616" t="s">
        <v>1293</v>
      </c>
      <c r="D10" s="26">
        <f>D11+D16+D22+D31+D36+D41+D46</f>
        <v>136</v>
      </c>
      <c r="E10" s="27">
        <f>(D10/D$503)*100</f>
        <v>11.744386873920552</v>
      </c>
      <c r="F10" s="28">
        <f>F11+F16+F22+F31+F36+F41+F46</f>
        <v>79</v>
      </c>
      <c r="G10" s="29">
        <f>(F10/F$503)*100</f>
        <v>5.7706355003652305</v>
      </c>
      <c r="H10" s="28">
        <f>H11+H16+H22+H31+H36+H41+H46</f>
        <v>43</v>
      </c>
      <c r="I10" s="29">
        <f>(H10/H$503)*100</f>
        <v>6.160458452722064</v>
      </c>
      <c r="J10" s="30">
        <f aca="true" t="shared" si="0" ref="J10:J73">D10+F10+H10</f>
        <v>258</v>
      </c>
      <c r="K10" s="31">
        <f>(J10/J$503)*100</f>
        <v>8</v>
      </c>
      <c r="L10" s="99"/>
      <c r="M10" s="26">
        <f>M11+M16+M22+M31+M36+M41+M46</f>
        <v>215</v>
      </c>
      <c r="N10" s="27">
        <f>(M10/M$503)*100</f>
        <v>8.50811238622873</v>
      </c>
      <c r="O10" s="28">
        <f>F10+H10</f>
        <v>122</v>
      </c>
      <c r="P10" s="31">
        <f>(O10/O$503)*100</f>
        <v>5.902273826802128</v>
      </c>
      <c r="T10" s="6">
        <f aca="true" t="shared" si="1" ref="T10:T45">IF(T$8=U10,V10,"")</f>
      </c>
      <c r="U10" s="16">
        <v>2</v>
      </c>
      <c r="V10" s="16" t="s">
        <v>921</v>
      </c>
    </row>
    <row r="11" spans="1:22" s="6" customFormat="1" ht="13.5" hidden="1">
      <c r="A11" s="48" t="s">
        <v>14</v>
      </c>
      <c r="B11" s="106"/>
      <c r="C11" s="617" t="s">
        <v>506</v>
      </c>
      <c r="D11" s="113">
        <f>SUM(D12:D15)</f>
        <v>0</v>
      </c>
      <c r="E11" s="99">
        <f>D11/D$503*100</f>
        <v>0</v>
      </c>
      <c r="F11" s="114">
        <f>SUM(F12:F15)</f>
        <v>0</v>
      </c>
      <c r="G11" s="115">
        <f>F11/F$503*100</f>
        <v>0</v>
      </c>
      <c r="H11" s="114">
        <f>SUM(H12:H15)</f>
        <v>0</v>
      </c>
      <c r="I11" s="71">
        <f>H11/H$503*100</f>
        <v>0</v>
      </c>
      <c r="J11" s="72">
        <f t="shared" si="0"/>
        <v>0</v>
      </c>
      <c r="K11" s="101">
        <f>J11/J$503*100</f>
        <v>0</v>
      </c>
      <c r="L11" s="99"/>
      <c r="M11" s="68">
        <f>D11+F11</f>
        <v>0</v>
      </c>
      <c r="N11" s="69">
        <f>M11/M$503*100</f>
        <v>0</v>
      </c>
      <c r="O11" s="70">
        <f aca="true" t="shared" si="2" ref="O11:O74">F11+H11</f>
        <v>0</v>
      </c>
      <c r="P11" s="101">
        <f>O11/O$503*100</f>
        <v>0</v>
      </c>
      <c r="R11" s="6">
        <f>IF(M11&lt;3,0,9)</f>
        <v>0</v>
      </c>
      <c r="S11" s="6">
        <f>IF(M11&lt;3,0,38)</f>
        <v>0</v>
      </c>
      <c r="T11" s="6">
        <f>IF(T$8=U46,V46,"")</f>
      </c>
      <c r="U11" s="16">
        <v>3</v>
      </c>
      <c r="V11" s="16" t="s">
        <v>130</v>
      </c>
    </row>
    <row r="12" spans="1:22" s="79" customFormat="1" ht="12.75" hidden="1">
      <c r="A12" s="73"/>
      <c r="B12" s="105" t="s">
        <v>188</v>
      </c>
      <c r="C12" s="618" t="s">
        <v>507</v>
      </c>
      <c r="D12" s="85">
        <f>'1 - Listes 12 Prelev IBG RCS'!D12+'1 - Listes 12 Prelev IBG RCS'!F12+'1 - Listes 12 Prelev IBG RCS'!H12+'1 - Listes 12 Prelev IBG RCS'!J12</f>
        <v>0</v>
      </c>
      <c r="E12" s="144"/>
      <c r="F12" s="86">
        <f>'1 - Listes 12 Prelev IBG RCS'!L12+'1 - Listes 12 Prelev IBG RCS'!N12+'1 - Listes 12 Prelev IBG RCS'!P12+'1 - Listes 12 Prelev IBG RCS'!R12</f>
        <v>0</v>
      </c>
      <c r="G12" s="159"/>
      <c r="H12" s="86">
        <f>'1 - Listes 12 Prelev IBG RCS'!T12+'1 - Listes 12 Prelev IBG RCS'!V12+'1 - Listes 12 Prelev IBG RCS'!X12+'1 - Listes 12 Prelev IBG RCS'!Z12</f>
        <v>0</v>
      </c>
      <c r="I12" s="77"/>
      <c r="J12" s="78">
        <f t="shared" si="0"/>
        <v>0</v>
      </c>
      <c r="K12" s="102"/>
      <c r="L12" s="144"/>
      <c r="M12" s="149"/>
      <c r="N12" s="150"/>
      <c r="O12" s="76">
        <f t="shared" si="2"/>
        <v>0</v>
      </c>
      <c r="P12" s="102"/>
      <c r="T12" s="6">
        <f t="shared" si="1"/>
      </c>
      <c r="U12" s="16">
        <v>4</v>
      </c>
      <c r="V12" s="16" t="s">
        <v>57</v>
      </c>
    </row>
    <row r="13" spans="1:22" s="79" customFormat="1" ht="12.75" hidden="1">
      <c r="A13" s="73"/>
      <c r="B13" s="105" t="s">
        <v>189</v>
      </c>
      <c r="C13" s="618" t="s">
        <v>508</v>
      </c>
      <c r="D13" s="85">
        <f>'1 - Listes 12 Prelev IBG RCS'!D13+'1 - Listes 12 Prelev IBG RCS'!F13+'1 - Listes 12 Prelev IBG RCS'!H13+'1 - Listes 12 Prelev IBG RCS'!J13</f>
        <v>0</v>
      </c>
      <c r="E13" s="144"/>
      <c r="F13" s="86">
        <f>'1 - Listes 12 Prelev IBG RCS'!L13+'1 - Listes 12 Prelev IBG RCS'!N13+'1 - Listes 12 Prelev IBG RCS'!P13+'1 - Listes 12 Prelev IBG RCS'!R13</f>
        <v>0</v>
      </c>
      <c r="G13" s="159"/>
      <c r="H13" s="86">
        <f>'1 - Listes 12 Prelev IBG RCS'!T13+'1 - Listes 12 Prelev IBG RCS'!V13+'1 - Listes 12 Prelev IBG RCS'!X13+'1 - Listes 12 Prelev IBG RCS'!Z13</f>
        <v>0</v>
      </c>
      <c r="I13" s="77"/>
      <c r="J13" s="78">
        <f t="shared" si="0"/>
        <v>0</v>
      </c>
      <c r="K13" s="102"/>
      <c r="L13" s="144"/>
      <c r="M13" s="149"/>
      <c r="N13" s="150"/>
      <c r="O13" s="76">
        <f t="shared" si="2"/>
        <v>0</v>
      </c>
      <c r="P13" s="102"/>
      <c r="T13" s="6">
        <f t="shared" si="1"/>
      </c>
      <c r="U13" s="16">
        <v>5</v>
      </c>
      <c r="V13" s="16" t="s">
        <v>922</v>
      </c>
    </row>
    <row r="14" spans="1:22" s="79" customFormat="1" ht="12.75" hidden="1">
      <c r="A14" s="73"/>
      <c r="B14" s="105" t="s">
        <v>190</v>
      </c>
      <c r="C14" s="618" t="s">
        <v>509</v>
      </c>
      <c r="D14" s="85">
        <f>'1 - Listes 12 Prelev IBG RCS'!D14+'1 - Listes 12 Prelev IBG RCS'!F14+'1 - Listes 12 Prelev IBG RCS'!H14+'1 - Listes 12 Prelev IBG RCS'!J14</f>
        <v>0</v>
      </c>
      <c r="E14" s="144"/>
      <c r="F14" s="86">
        <f>'1 - Listes 12 Prelev IBG RCS'!L14+'1 - Listes 12 Prelev IBG RCS'!N14+'1 - Listes 12 Prelev IBG RCS'!P14+'1 - Listes 12 Prelev IBG RCS'!R14</f>
        <v>0</v>
      </c>
      <c r="G14" s="159"/>
      <c r="H14" s="86">
        <f>'1 - Listes 12 Prelev IBG RCS'!T14+'1 - Listes 12 Prelev IBG RCS'!V14+'1 - Listes 12 Prelev IBG RCS'!X14+'1 - Listes 12 Prelev IBG RCS'!Z14</f>
        <v>0</v>
      </c>
      <c r="I14" s="77"/>
      <c r="J14" s="78">
        <f t="shared" si="0"/>
        <v>0</v>
      </c>
      <c r="K14" s="102"/>
      <c r="L14" s="144"/>
      <c r="M14" s="149"/>
      <c r="N14" s="150"/>
      <c r="O14" s="76">
        <f t="shared" si="2"/>
        <v>0</v>
      </c>
      <c r="P14" s="102"/>
      <c r="T14" s="6">
        <f t="shared" si="1"/>
      </c>
      <c r="U14" s="16">
        <v>6</v>
      </c>
      <c r="V14" s="16" t="s">
        <v>127</v>
      </c>
    </row>
    <row r="15" spans="1:22" s="79" customFormat="1" ht="12.75" hidden="1">
      <c r="A15" s="73"/>
      <c r="B15" s="105" t="s">
        <v>446</v>
      </c>
      <c r="C15" s="618" t="s">
        <v>506</v>
      </c>
      <c r="D15" s="85">
        <f>'1 - Listes 12 Prelev IBG RCS'!D15+'1 - Listes 12 Prelev IBG RCS'!F15+'1 - Listes 12 Prelev IBG RCS'!H15+'1 - Listes 12 Prelev IBG RCS'!J15</f>
        <v>0</v>
      </c>
      <c r="E15" s="144"/>
      <c r="F15" s="86">
        <f>'1 - Listes 12 Prelev IBG RCS'!L15+'1 - Listes 12 Prelev IBG RCS'!N15+'1 - Listes 12 Prelev IBG RCS'!P15+'1 - Listes 12 Prelev IBG RCS'!R15</f>
        <v>0</v>
      </c>
      <c r="G15" s="159"/>
      <c r="H15" s="86">
        <f>'1 - Listes 12 Prelev IBG RCS'!T15+'1 - Listes 12 Prelev IBG RCS'!V15+'1 - Listes 12 Prelev IBG RCS'!X15+'1 - Listes 12 Prelev IBG RCS'!Z15</f>
        <v>0</v>
      </c>
      <c r="I15" s="77"/>
      <c r="J15" s="78">
        <f t="shared" si="0"/>
        <v>0</v>
      </c>
      <c r="K15" s="102"/>
      <c r="L15" s="144"/>
      <c r="M15" s="149"/>
      <c r="N15" s="150"/>
      <c r="O15" s="76">
        <f t="shared" si="2"/>
        <v>0</v>
      </c>
      <c r="P15" s="102"/>
      <c r="T15" s="6">
        <f t="shared" si="1"/>
      </c>
      <c r="U15" s="16">
        <v>7</v>
      </c>
      <c r="V15" s="16" t="s">
        <v>82</v>
      </c>
    </row>
    <row r="16" spans="1:22" s="6" customFormat="1" ht="13.5">
      <c r="A16" s="48" t="s">
        <v>15</v>
      </c>
      <c r="B16" s="57"/>
      <c r="C16" s="618" t="s">
        <v>510</v>
      </c>
      <c r="D16" s="113">
        <f>SUM(D17:D21)</f>
        <v>0</v>
      </c>
      <c r="E16" s="99">
        <f>D16/D$503*100</f>
        <v>0</v>
      </c>
      <c r="F16" s="114">
        <f>SUM(F17:F21)</f>
        <v>1</v>
      </c>
      <c r="G16" s="115">
        <f>F16/F$503*100</f>
        <v>0.07304601899196494</v>
      </c>
      <c r="H16" s="114">
        <f>SUM(H17:H21)</f>
        <v>0</v>
      </c>
      <c r="I16" s="71">
        <f>H16/H$503*100</f>
        <v>0</v>
      </c>
      <c r="J16" s="72">
        <f t="shared" si="0"/>
        <v>1</v>
      </c>
      <c r="K16" s="101">
        <f>J16/J$503*100</f>
        <v>0.0310077519379845</v>
      </c>
      <c r="L16" s="99"/>
      <c r="M16" s="68">
        <f>D16+F16</f>
        <v>1</v>
      </c>
      <c r="N16" s="69">
        <f>M16/M$503*100</f>
        <v>0.03957261574990107</v>
      </c>
      <c r="O16" s="70">
        <f t="shared" si="2"/>
        <v>1</v>
      </c>
      <c r="P16" s="101">
        <f>O16/O$503*100</f>
        <v>0.04837929366231253</v>
      </c>
      <c r="R16" s="6">
        <f>IF(M16&lt;3,0,9)</f>
        <v>0</v>
      </c>
      <c r="S16" s="6">
        <f>IF(M16&lt;3,0,37)</f>
        <v>0</v>
      </c>
      <c r="T16" s="6">
        <f>IF(T$8=U45,V45,"")</f>
      </c>
      <c r="U16" s="16">
        <v>8</v>
      </c>
      <c r="V16" s="16" t="s">
        <v>49</v>
      </c>
    </row>
    <row r="17" spans="1:22" s="79" customFormat="1" ht="12.75">
      <c r="A17" s="73"/>
      <c r="B17" s="105" t="s">
        <v>197</v>
      </c>
      <c r="C17" s="619" t="s">
        <v>511</v>
      </c>
      <c r="D17" s="85">
        <f>'1 - Listes 12 Prelev IBG RCS'!D17+'1 - Listes 12 Prelev IBG RCS'!F17+'1 - Listes 12 Prelev IBG RCS'!H17+'1 - Listes 12 Prelev IBG RCS'!J17</f>
        <v>0</v>
      </c>
      <c r="E17" s="144"/>
      <c r="F17" s="86">
        <v>1</v>
      </c>
      <c r="G17" s="159"/>
      <c r="H17" s="86">
        <f>'1 - Listes 12 Prelev IBG RCS'!T17+'1 - Listes 12 Prelev IBG RCS'!V17+'1 - Listes 12 Prelev IBG RCS'!X17+'1 - Listes 12 Prelev IBG RCS'!Z17</f>
        <v>0</v>
      </c>
      <c r="I17" s="77"/>
      <c r="J17" s="78">
        <f t="shared" si="0"/>
        <v>1</v>
      </c>
      <c r="K17" s="102"/>
      <c r="L17" s="144"/>
      <c r="M17" s="151"/>
      <c r="N17" s="152"/>
      <c r="O17" s="76">
        <f t="shared" si="2"/>
        <v>1</v>
      </c>
      <c r="P17" s="102"/>
      <c r="T17" s="6">
        <f t="shared" si="1"/>
      </c>
      <c r="U17" s="16">
        <v>9</v>
      </c>
      <c r="V17" s="16" t="s">
        <v>48</v>
      </c>
    </row>
    <row r="18" spans="1:22" s="79" customFormat="1" ht="12.75" hidden="1">
      <c r="A18" s="73"/>
      <c r="B18" s="105" t="s">
        <v>198</v>
      </c>
      <c r="C18" s="619" t="s">
        <v>512</v>
      </c>
      <c r="D18" s="85">
        <f>'1 - Listes 12 Prelev IBG RCS'!D18+'1 - Listes 12 Prelev IBG RCS'!F18+'1 - Listes 12 Prelev IBG RCS'!H18+'1 - Listes 12 Prelev IBG RCS'!J18</f>
        <v>0</v>
      </c>
      <c r="E18" s="144"/>
      <c r="F18" s="86">
        <f>'1 - Listes 12 Prelev IBG RCS'!L18+'1 - Listes 12 Prelev IBG RCS'!N18+'1 - Listes 12 Prelev IBG RCS'!P18+'1 - Listes 12 Prelev IBG RCS'!R18</f>
        <v>0</v>
      </c>
      <c r="G18" s="159"/>
      <c r="H18" s="86">
        <f>'1 - Listes 12 Prelev IBG RCS'!T18+'1 - Listes 12 Prelev IBG RCS'!V18+'1 - Listes 12 Prelev IBG RCS'!X18+'1 - Listes 12 Prelev IBG RCS'!Z18</f>
        <v>0</v>
      </c>
      <c r="I18" s="77"/>
      <c r="J18" s="78">
        <f t="shared" si="0"/>
        <v>0</v>
      </c>
      <c r="K18" s="102"/>
      <c r="L18" s="144"/>
      <c r="M18" s="151"/>
      <c r="N18" s="152"/>
      <c r="O18" s="76">
        <f t="shared" si="2"/>
        <v>0</v>
      </c>
      <c r="P18" s="102"/>
      <c r="T18" s="6">
        <f t="shared" si="1"/>
      </c>
      <c r="U18" s="16">
        <v>10</v>
      </c>
      <c r="V18" s="16" t="s">
        <v>111</v>
      </c>
    </row>
    <row r="19" spans="1:22" s="79" customFormat="1" ht="12.75" hidden="1">
      <c r="A19" s="73"/>
      <c r="B19" s="105" t="s">
        <v>199</v>
      </c>
      <c r="C19" s="619" t="s">
        <v>513</v>
      </c>
      <c r="D19" s="85">
        <f>'1 - Listes 12 Prelev IBG RCS'!D19+'1 - Listes 12 Prelev IBG RCS'!F19+'1 - Listes 12 Prelev IBG RCS'!H19+'1 - Listes 12 Prelev IBG RCS'!J19</f>
        <v>0</v>
      </c>
      <c r="E19" s="144"/>
      <c r="F19" s="86">
        <f>'1 - Listes 12 Prelev IBG RCS'!L19+'1 - Listes 12 Prelev IBG RCS'!N19+'1 - Listes 12 Prelev IBG RCS'!P19+'1 - Listes 12 Prelev IBG RCS'!R19</f>
        <v>0</v>
      </c>
      <c r="G19" s="159"/>
      <c r="H19" s="86">
        <f>'1 - Listes 12 Prelev IBG RCS'!T19+'1 - Listes 12 Prelev IBG RCS'!V19+'1 - Listes 12 Prelev IBG RCS'!X19+'1 - Listes 12 Prelev IBG RCS'!Z19</f>
        <v>0</v>
      </c>
      <c r="I19" s="77"/>
      <c r="J19" s="78">
        <f t="shared" si="0"/>
        <v>0</v>
      </c>
      <c r="K19" s="102"/>
      <c r="L19" s="144"/>
      <c r="M19" s="151"/>
      <c r="N19" s="152"/>
      <c r="O19" s="76">
        <f t="shared" si="2"/>
        <v>0</v>
      </c>
      <c r="P19" s="102"/>
      <c r="T19" s="6">
        <f t="shared" si="1"/>
      </c>
      <c r="U19" s="16">
        <v>11</v>
      </c>
      <c r="V19" s="16" t="s">
        <v>47</v>
      </c>
    </row>
    <row r="20" spans="1:22" s="79" customFormat="1" ht="12.75" hidden="1">
      <c r="A20" s="73"/>
      <c r="B20" s="105" t="s">
        <v>200</v>
      </c>
      <c r="C20" s="619" t="s">
        <v>514</v>
      </c>
      <c r="D20" s="85">
        <f>'1 - Listes 12 Prelev IBG RCS'!D20+'1 - Listes 12 Prelev IBG RCS'!F20+'1 - Listes 12 Prelev IBG RCS'!H20+'1 - Listes 12 Prelev IBG RCS'!J20</f>
        <v>0</v>
      </c>
      <c r="E20" s="144"/>
      <c r="F20" s="86">
        <f>'1 - Listes 12 Prelev IBG RCS'!L20+'1 - Listes 12 Prelev IBG RCS'!N20+'1 - Listes 12 Prelev IBG RCS'!P20+'1 - Listes 12 Prelev IBG RCS'!R20</f>
        <v>0</v>
      </c>
      <c r="G20" s="159"/>
      <c r="H20" s="86">
        <f>'1 - Listes 12 Prelev IBG RCS'!T20+'1 - Listes 12 Prelev IBG RCS'!V20+'1 - Listes 12 Prelev IBG RCS'!X20+'1 - Listes 12 Prelev IBG RCS'!Z20</f>
        <v>0</v>
      </c>
      <c r="I20" s="77"/>
      <c r="J20" s="78">
        <f t="shared" si="0"/>
        <v>0</v>
      </c>
      <c r="K20" s="102"/>
      <c r="L20" s="144"/>
      <c r="M20" s="151"/>
      <c r="N20" s="152"/>
      <c r="O20" s="76">
        <f t="shared" si="2"/>
        <v>0</v>
      </c>
      <c r="P20" s="102"/>
      <c r="T20" s="6">
        <f t="shared" si="1"/>
      </c>
      <c r="U20" s="16">
        <v>12</v>
      </c>
      <c r="V20" s="16" t="s">
        <v>36</v>
      </c>
    </row>
    <row r="21" spans="1:22" s="79" customFormat="1" ht="12.75" hidden="1">
      <c r="A21" s="73"/>
      <c r="B21" s="105" t="s">
        <v>445</v>
      </c>
      <c r="C21" s="618" t="s">
        <v>510</v>
      </c>
      <c r="D21" s="85">
        <f>'1 - Listes 12 Prelev IBG RCS'!D21+'1 - Listes 12 Prelev IBG RCS'!F21+'1 - Listes 12 Prelev IBG RCS'!H21+'1 - Listes 12 Prelev IBG RCS'!J21</f>
        <v>0</v>
      </c>
      <c r="E21" s="144"/>
      <c r="F21" s="86">
        <f>'1 - Listes 12 Prelev IBG RCS'!L21+'1 - Listes 12 Prelev IBG RCS'!N21+'1 - Listes 12 Prelev IBG RCS'!P21+'1 - Listes 12 Prelev IBG RCS'!R21</f>
        <v>0</v>
      </c>
      <c r="G21" s="159"/>
      <c r="H21" s="86">
        <f>'1 - Listes 12 Prelev IBG RCS'!T21+'1 - Listes 12 Prelev IBG RCS'!V21+'1 - Listes 12 Prelev IBG RCS'!X21+'1 - Listes 12 Prelev IBG RCS'!Z21</f>
        <v>0</v>
      </c>
      <c r="I21" s="77"/>
      <c r="J21" s="78">
        <f t="shared" si="0"/>
        <v>0</v>
      </c>
      <c r="K21" s="102"/>
      <c r="L21" s="144"/>
      <c r="M21" s="151"/>
      <c r="N21" s="152"/>
      <c r="O21" s="76">
        <f t="shared" si="2"/>
        <v>0</v>
      </c>
      <c r="P21" s="102"/>
      <c r="T21" s="6">
        <f t="shared" si="1"/>
      </c>
      <c r="U21" s="16">
        <v>13</v>
      </c>
      <c r="V21" s="16" t="s">
        <v>35</v>
      </c>
    </row>
    <row r="22" spans="1:22" s="6" customFormat="1" ht="13.5">
      <c r="A22" s="48" t="s">
        <v>16</v>
      </c>
      <c r="B22" s="57"/>
      <c r="C22" s="618" t="s">
        <v>515</v>
      </c>
      <c r="D22" s="113">
        <f>SUM(D23:D30)</f>
        <v>7</v>
      </c>
      <c r="E22" s="99">
        <f>D22/D$503*100</f>
        <v>0.6044905008635579</v>
      </c>
      <c r="F22" s="114">
        <f>SUM(F23:F30)</f>
        <v>0</v>
      </c>
      <c r="G22" s="115">
        <f>F22/F$503*100</f>
        <v>0</v>
      </c>
      <c r="H22" s="114">
        <f>SUM(H23:H30)</f>
        <v>1</v>
      </c>
      <c r="I22" s="71">
        <f>H22/H$503*100</f>
        <v>0.14326647564469913</v>
      </c>
      <c r="J22" s="72">
        <f t="shared" si="0"/>
        <v>8</v>
      </c>
      <c r="K22" s="101">
        <f>J22/J$503*100</f>
        <v>0.248062015503876</v>
      </c>
      <c r="L22" s="99"/>
      <c r="M22" s="68">
        <f>D22+F22</f>
        <v>7</v>
      </c>
      <c r="N22" s="69">
        <f>M22/M$503*100</f>
        <v>0.2770083102493075</v>
      </c>
      <c r="O22" s="70">
        <f t="shared" si="2"/>
        <v>1</v>
      </c>
      <c r="P22" s="101">
        <f>O22/O$503*100</f>
        <v>0.04837929366231253</v>
      </c>
      <c r="R22" s="6">
        <f>IF(M22&lt;3,0,9)</f>
        <v>9</v>
      </c>
      <c r="S22" s="6">
        <f>IF(M22&lt;3,0,36)</f>
        <v>36</v>
      </c>
      <c r="T22" s="6" t="str">
        <f>IF(T$8=U44,V44,"")</f>
        <v>Perlodidae</v>
      </c>
      <c r="U22" s="16">
        <v>14</v>
      </c>
      <c r="V22" s="16" t="s">
        <v>34</v>
      </c>
    </row>
    <row r="23" spans="1:22" s="79" customFormat="1" ht="12.75" hidden="1">
      <c r="A23" s="73"/>
      <c r="B23" s="105" t="s">
        <v>201</v>
      </c>
      <c r="C23" s="619" t="s">
        <v>516</v>
      </c>
      <c r="D23" s="85">
        <f>'1 - Listes 12 Prelev IBG RCS'!D23+'1 - Listes 12 Prelev IBG RCS'!F23+'1 - Listes 12 Prelev IBG RCS'!H23+'1 - Listes 12 Prelev IBG RCS'!J23</f>
        <v>0</v>
      </c>
      <c r="E23" s="144"/>
      <c r="F23" s="86">
        <f>'1 - Listes 12 Prelev IBG RCS'!L23+'1 - Listes 12 Prelev IBG RCS'!N23+'1 - Listes 12 Prelev IBG RCS'!P23+'1 - Listes 12 Prelev IBG RCS'!R23</f>
        <v>0</v>
      </c>
      <c r="G23" s="159"/>
      <c r="H23" s="86">
        <f>'1 - Listes 12 Prelev IBG RCS'!T23+'1 - Listes 12 Prelev IBG RCS'!V23+'1 - Listes 12 Prelev IBG RCS'!X23+'1 - Listes 12 Prelev IBG RCS'!Z23</f>
        <v>0</v>
      </c>
      <c r="I23" s="77"/>
      <c r="J23" s="78">
        <f t="shared" si="0"/>
        <v>0</v>
      </c>
      <c r="K23" s="102"/>
      <c r="L23" s="144"/>
      <c r="M23" s="151"/>
      <c r="N23" s="152"/>
      <c r="O23" s="76">
        <f t="shared" si="2"/>
        <v>0</v>
      </c>
      <c r="P23" s="102"/>
      <c r="T23" s="6">
        <f t="shared" si="1"/>
      </c>
      <c r="U23" s="16">
        <v>15</v>
      </c>
      <c r="V23" s="16" t="s">
        <v>33</v>
      </c>
    </row>
    <row r="24" spans="1:22" s="79" customFormat="1" ht="12.75" hidden="1">
      <c r="A24" s="73"/>
      <c r="B24" s="105" t="s">
        <v>202</v>
      </c>
      <c r="C24" s="619" t="s">
        <v>517</v>
      </c>
      <c r="D24" s="85">
        <f>'1 - Listes 12 Prelev IBG RCS'!D24+'1 - Listes 12 Prelev IBG RCS'!F24+'1 - Listes 12 Prelev IBG RCS'!H24+'1 - Listes 12 Prelev IBG RCS'!J24</f>
        <v>0</v>
      </c>
      <c r="E24" s="144"/>
      <c r="F24" s="86">
        <f>'1 - Listes 12 Prelev IBG RCS'!L24+'1 - Listes 12 Prelev IBG RCS'!N24+'1 - Listes 12 Prelev IBG RCS'!P24+'1 - Listes 12 Prelev IBG RCS'!R24</f>
        <v>0</v>
      </c>
      <c r="G24" s="159"/>
      <c r="H24" s="86">
        <f>'1 - Listes 12 Prelev IBG RCS'!T24+'1 - Listes 12 Prelev IBG RCS'!V24+'1 - Listes 12 Prelev IBG RCS'!X24+'1 - Listes 12 Prelev IBG RCS'!Z24</f>
        <v>0</v>
      </c>
      <c r="I24" s="77"/>
      <c r="J24" s="78">
        <f t="shared" si="0"/>
        <v>0</v>
      </c>
      <c r="K24" s="102"/>
      <c r="L24" s="144"/>
      <c r="M24" s="151"/>
      <c r="N24" s="152"/>
      <c r="O24" s="76">
        <f t="shared" si="2"/>
        <v>0</v>
      </c>
      <c r="P24" s="102"/>
      <c r="T24" s="6">
        <f t="shared" si="1"/>
      </c>
      <c r="U24" s="16">
        <v>16</v>
      </c>
      <c r="V24" s="16" t="s">
        <v>32</v>
      </c>
    </row>
    <row r="25" spans="1:22" s="79" customFormat="1" ht="12.75">
      <c r="A25" s="73"/>
      <c r="B25" s="105" t="s">
        <v>203</v>
      </c>
      <c r="C25" s="619" t="s">
        <v>518</v>
      </c>
      <c r="D25" s="85">
        <v>7</v>
      </c>
      <c r="E25" s="144"/>
      <c r="F25" s="86">
        <f>'1 - Listes 12 Prelev IBG RCS'!L25+'1 - Listes 12 Prelev IBG RCS'!N25+'1 - Listes 12 Prelev IBG RCS'!P25+'1 - Listes 12 Prelev IBG RCS'!R25</f>
        <v>0</v>
      </c>
      <c r="G25" s="159"/>
      <c r="H25" s="86">
        <v>1</v>
      </c>
      <c r="I25" s="77"/>
      <c r="J25" s="78">
        <f t="shared" si="0"/>
        <v>8</v>
      </c>
      <c r="K25" s="102"/>
      <c r="L25" s="144"/>
      <c r="M25" s="151"/>
      <c r="N25" s="152"/>
      <c r="O25" s="76">
        <f t="shared" si="2"/>
        <v>1</v>
      </c>
      <c r="P25" s="102"/>
      <c r="T25" s="6">
        <f t="shared" si="1"/>
      </c>
      <c r="U25" s="16">
        <v>17</v>
      </c>
      <c r="V25" s="16" t="s">
        <v>31</v>
      </c>
    </row>
    <row r="26" spans="1:22" s="79" customFormat="1" ht="12.75" hidden="1">
      <c r="A26" s="73"/>
      <c r="B26" s="105" t="s">
        <v>204</v>
      </c>
      <c r="C26" s="619" t="s">
        <v>519</v>
      </c>
      <c r="D26" s="85">
        <f>'1 - Listes 12 Prelev IBG RCS'!D26+'1 - Listes 12 Prelev IBG RCS'!F26+'1 - Listes 12 Prelev IBG RCS'!H26+'1 - Listes 12 Prelev IBG RCS'!J26</f>
        <v>0</v>
      </c>
      <c r="E26" s="144"/>
      <c r="F26" s="86">
        <f>'1 - Listes 12 Prelev IBG RCS'!L26+'1 - Listes 12 Prelev IBG RCS'!N26+'1 - Listes 12 Prelev IBG RCS'!P26+'1 - Listes 12 Prelev IBG RCS'!R26</f>
        <v>0</v>
      </c>
      <c r="G26" s="159"/>
      <c r="H26" s="86">
        <f>'1 - Listes 12 Prelev IBG RCS'!T26+'1 - Listes 12 Prelev IBG RCS'!V26+'1 - Listes 12 Prelev IBG RCS'!X26+'1 - Listes 12 Prelev IBG RCS'!Z26</f>
        <v>0</v>
      </c>
      <c r="I26" s="77"/>
      <c r="J26" s="78">
        <f t="shared" si="0"/>
        <v>0</v>
      </c>
      <c r="K26" s="102"/>
      <c r="L26" s="144"/>
      <c r="M26" s="151"/>
      <c r="N26" s="152"/>
      <c r="O26" s="76">
        <f t="shared" si="2"/>
        <v>0</v>
      </c>
      <c r="P26" s="102"/>
      <c r="T26" s="6">
        <f t="shared" si="1"/>
      </c>
      <c r="U26" s="16">
        <v>18</v>
      </c>
      <c r="V26" s="16" t="s">
        <v>46</v>
      </c>
    </row>
    <row r="27" spans="1:22" s="79" customFormat="1" ht="12.75" hidden="1">
      <c r="A27" s="73"/>
      <c r="B27" s="105" t="s">
        <v>205</v>
      </c>
      <c r="C27" s="619" t="s">
        <v>520</v>
      </c>
      <c r="D27" s="85">
        <f>'1 - Listes 12 Prelev IBG RCS'!D27+'1 - Listes 12 Prelev IBG RCS'!F27+'1 - Listes 12 Prelev IBG RCS'!H27+'1 - Listes 12 Prelev IBG RCS'!J27</f>
        <v>0</v>
      </c>
      <c r="E27" s="144"/>
      <c r="F27" s="86">
        <f>'1 - Listes 12 Prelev IBG RCS'!L27+'1 - Listes 12 Prelev IBG RCS'!N27+'1 - Listes 12 Prelev IBG RCS'!P27+'1 - Listes 12 Prelev IBG RCS'!R27</f>
        <v>0</v>
      </c>
      <c r="G27" s="159"/>
      <c r="H27" s="86">
        <f>'1 - Listes 12 Prelev IBG RCS'!T27+'1 - Listes 12 Prelev IBG RCS'!V27+'1 - Listes 12 Prelev IBG RCS'!X27+'1 - Listes 12 Prelev IBG RCS'!Z27</f>
        <v>0</v>
      </c>
      <c r="I27" s="77"/>
      <c r="J27" s="78">
        <f t="shared" si="0"/>
        <v>0</v>
      </c>
      <c r="K27" s="102"/>
      <c r="L27" s="144"/>
      <c r="M27" s="151"/>
      <c r="N27" s="152"/>
      <c r="O27" s="76">
        <f t="shared" si="2"/>
        <v>0</v>
      </c>
      <c r="P27" s="102"/>
      <c r="T27" s="6">
        <f t="shared" si="1"/>
      </c>
      <c r="U27" s="16">
        <v>19</v>
      </c>
      <c r="V27" s="16" t="s">
        <v>45</v>
      </c>
    </row>
    <row r="28" spans="1:22" s="79" customFormat="1" ht="12.75" hidden="1">
      <c r="A28" s="73"/>
      <c r="B28" s="105" t="s">
        <v>206</v>
      </c>
      <c r="C28" s="619" t="s">
        <v>521</v>
      </c>
      <c r="D28" s="85">
        <f>'1 - Listes 12 Prelev IBG RCS'!D28+'1 - Listes 12 Prelev IBG RCS'!F28+'1 - Listes 12 Prelev IBG RCS'!H28+'1 - Listes 12 Prelev IBG RCS'!J28</f>
        <v>0</v>
      </c>
      <c r="E28" s="144"/>
      <c r="F28" s="86">
        <f>'1 - Listes 12 Prelev IBG RCS'!L28+'1 - Listes 12 Prelev IBG RCS'!N28+'1 - Listes 12 Prelev IBG RCS'!P28+'1 - Listes 12 Prelev IBG RCS'!R28</f>
        <v>0</v>
      </c>
      <c r="G28" s="159"/>
      <c r="H28" s="86">
        <f>'1 - Listes 12 Prelev IBG RCS'!T28+'1 - Listes 12 Prelev IBG RCS'!V28+'1 - Listes 12 Prelev IBG RCS'!X28+'1 - Listes 12 Prelev IBG RCS'!Z28</f>
        <v>0</v>
      </c>
      <c r="I28" s="77"/>
      <c r="J28" s="78">
        <f t="shared" si="0"/>
        <v>0</v>
      </c>
      <c r="K28" s="102"/>
      <c r="L28" s="144"/>
      <c r="M28" s="151"/>
      <c r="N28" s="152"/>
      <c r="O28" s="76">
        <f t="shared" si="2"/>
        <v>0</v>
      </c>
      <c r="P28" s="102"/>
      <c r="T28" s="6">
        <f t="shared" si="1"/>
      </c>
      <c r="U28" s="16">
        <v>20</v>
      </c>
      <c r="V28" s="16" t="s">
        <v>44</v>
      </c>
    </row>
    <row r="29" spans="1:22" s="79" customFormat="1" ht="12.75" hidden="1">
      <c r="A29" s="73"/>
      <c r="B29" s="105" t="s">
        <v>207</v>
      </c>
      <c r="C29" s="619" t="s">
        <v>522</v>
      </c>
      <c r="D29" s="85">
        <f>'1 - Listes 12 Prelev IBG RCS'!D29+'1 - Listes 12 Prelev IBG RCS'!F29+'1 - Listes 12 Prelev IBG RCS'!H29+'1 - Listes 12 Prelev IBG RCS'!J29</f>
        <v>0</v>
      </c>
      <c r="E29" s="144"/>
      <c r="F29" s="86">
        <f>'1 - Listes 12 Prelev IBG RCS'!L29+'1 - Listes 12 Prelev IBG RCS'!N29+'1 - Listes 12 Prelev IBG RCS'!P29+'1 - Listes 12 Prelev IBG RCS'!R29</f>
        <v>0</v>
      </c>
      <c r="G29" s="159"/>
      <c r="H29" s="86">
        <f>'1 - Listes 12 Prelev IBG RCS'!T29+'1 - Listes 12 Prelev IBG RCS'!V29+'1 - Listes 12 Prelev IBG RCS'!X29+'1 - Listes 12 Prelev IBG RCS'!Z29</f>
        <v>0</v>
      </c>
      <c r="I29" s="77"/>
      <c r="J29" s="78">
        <f t="shared" si="0"/>
        <v>0</v>
      </c>
      <c r="K29" s="102"/>
      <c r="L29" s="144"/>
      <c r="M29" s="151"/>
      <c r="N29" s="152"/>
      <c r="O29" s="76">
        <f t="shared" si="2"/>
        <v>0</v>
      </c>
      <c r="P29" s="102"/>
      <c r="T29" s="6">
        <f t="shared" si="1"/>
      </c>
      <c r="U29" s="16">
        <v>21</v>
      </c>
      <c r="V29" s="16" t="s">
        <v>30</v>
      </c>
    </row>
    <row r="30" spans="1:22" s="79" customFormat="1" ht="12.75" hidden="1">
      <c r="A30" s="73"/>
      <c r="B30" s="105" t="s">
        <v>447</v>
      </c>
      <c r="C30" s="618" t="s">
        <v>515</v>
      </c>
      <c r="D30" s="85">
        <f>'1 - Listes 12 Prelev IBG RCS'!D30+'1 - Listes 12 Prelev IBG RCS'!F30+'1 - Listes 12 Prelev IBG RCS'!H30+'1 - Listes 12 Prelev IBG RCS'!J30</f>
        <v>0</v>
      </c>
      <c r="E30" s="144"/>
      <c r="F30" s="86">
        <f>'1 - Listes 12 Prelev IBG RCS'!L30+'1 - Listes 12 Prelev IBG RCS'!N30+'1 - Listes 12 Prelev IBG RCS'!P30+'1 - Listes 12 Prelev IBG RCS'!R30</f>
        <v>0</v>
      </c>
      <c r="G30" s="159"/>
      <c r="H30" s="86">
        <f>'1 - Listes 12 Prelev IBG RCS'!T30+'1 - Listes 12 Prelev IBG RCS'!V30+'1 - Listes 12 Prelev IBG RCS'!X30+'1 - Listes 12 Prelev IBG RCS'!Z30</f>
        <v>0</v>
      </c>
      <c r="I30" s="77"/>
      <c r="J30" s="78">
        <f t="shared" si="0"/>
        <v>0</v>
      </c>
      <c r="K30" s="102"/>
      <c r="L30" s="144"/>
      <c r="M30" s="151"/>
      <c r="N30" s="152"/>
      <c r="O30" s="76">
        <f t="shared" si="2"/>
        <v>0</v>
      </c>
      <c r="P30" s="102"/>
      <c r="T30" s="6">
        <f t="shared" si="1"/>
      </c>
      <c r="U30" s="16">
        <v>22</v>
      </c>
      <c r="V30" s="16" t="s">
        <v>43</v>
      </c>
    </row>
    <row r="31" spans="1:22" s="6" customFormat="1" ht="13.5" hidden="1">
      <c r="A31" s="48" t="s">
        <v>17</v>
      </c>
      <c r="B31" s="57"/>
      <c r="C31" s="618" t="s">
        <v>523</v>
      </c>
      <c r="D31" s="113">
        <f>SUM(D32:D35)</f>
        <v>0</v>
      </c>
      <c r="E31" s="99">
        <f>D31/D$503*100</f>
        <v>0</v>
      </c>
      <c r="F31" s="114">
        <f>SUM(F32:F35)</f>
        <v>0</v>
      </c>
      <c r="G31" s="115">
        <f>F31/F$503*100</f>
        <v>0</v>
      </c>
      <c r="H31" s="114">
        <f>SUM(H32:H35)</f>
        <v>0</v>
      </c>
      <c r="I31" s="71">
        <f>H31/H$503*100</f>
        <v>0</v>
      </c>
      <c r="J31" s="72">
        <f t="shared" si="0"/>
        <v>0</v>
      </c>
      <c r="K31" s="101">
        <f>J31/J$503*100</f>
        <v>0</v>
      </c>
      <c r="L31" s="99"/>
      <c r="M31" s="68">
        <f>D31+F31</f>
        <v>0</v>
      </c>
      <c r="N31" s="69">
        <f>M31/M$503*100</f>
        <v>0</v>
      </c>
      <c r="O31" s="70">
        <f t="shared" si="2"/>
        <v>0</v>
      </c>
      <c r="P31" s="101">
        <f>O31/O$503*100</f>
        <v>0</v>
      </c>
      <c r="R31" s="6">
        <f>IF(M31&lt;3,0,9)</f>
        <v>0</v>
      </c>
      <c r="S31" s="6">
        <f>IF(M31&lt;3,0,35)</f>
        <v>0</v>
      </c>
      <c r="T31" s="6">
        <f>IF(T$8=U43,V43,"")</f>
      </c>
      <c r="U31" s="16">
        <v>23</v>
      </c>
      <c r="V31" s="16" t="s">
        <v>29</v>
      </c>
    </row>
    <row r="32" spans="1:22" s="79" customFormat="1" ht="12.75" hidden="1">
      <c r="A32" s="73"/>
      <c r="B32" s="105" t="s">
        <v>208</v>
      </c>
      <c r="C32" s="619" t="s">
        <v>524</v>
      </c>
      <c r="D32" s="85">
        <f>'1 - Listes 12 Prelev IBG RCS'!D32+'1 - Listes 12 Prelev IBG RCS'!F32+'1 - Listes 12 Prelev IBG RCS'!H32+'1 - Listes 12 Prelev IBG RCS'!J32</f>
        <v>0</v>
      </c>
      <c r="E32" s="144"/>
      <c r="F32" s="86">
        <f>'1 - Listes 12 Prelev IBG RCS'!L32+'1 - Listes 12 Prelev IBG RCS'!N32+'1 - Listes 12 Prelev IBG RCS'!P32+'1 - Listes 12 Prelev IBG RCS'!R32</f>
        <v>0</v>
      </c>
      <c r="G32" s="159"/>
      <c r="H32" s="86">
        <f>'1 - Listes 12 Prelev IBG RCS'!T32+'1 - Listes 12 Prelev IBG RCS'!V32+'1 - Listes 12 Prelev IBG RCS'!X32+'1 - Listes 12 Prelev IBG RCS'!Z32</f>
        <v>0</v>
      </c>
      <c r="I32" s="77"/>
      <c r="J32" s="78">
        <f t="shared" si="0"/>
        <v>0</v>
      </c>
      <c r="K32" s="102"/>
      <c r="L32" s="144"/>
      <c r="M32" s="151"/>
      <c r="N32" s="152"/>
      <c r="O32" s="76">
        <f t="shared" si="2"/>
        <v>0</v>
      </c>
      <c r="P32" s="102"/>
      <c r="T32" s="6">
        <f t="shared" si="1"/>
      </c>
      <c r="U32" s="16">
        <v>24</v>
      </c>
      <c r="V32" s="16" t="s">
        <v>28</v>
      </c>
    </row>
    <row r="33" spans="1:22" s="79" customFormat="1" ht="12.75" hidden="1">
      <c r="A33" s="73"/>
      <c r="B33" s="105" t="s">
        <v>209</v>
      </c>
      <c r="C33" s="619" t="s">
        <v>525</v>
      </c>
      <c r="D33" s="85">
        <f>'1 - Listes 12 Prelev IBG RCS'!D33+'1 - Listes 12 Prelev IBG RCS'!F33+'1 - Listes 12 Prelev IBG RCS'!H33+'1 - Listes 12 Prelev IBG RCS'!J33</f>
        <v>0</v>
      </c>
      <c r="E33" s="144"/>
      <c r="F33" s="86">
        <f>'1 - Listes 12 Prelev IBG RCS'!L33+'1 - Listes 12 Prelev IBG RCS'!N33+'1 - Listes 12 Prelev IBG RCS'!P33+'1 - Listes 12 Prelev IBG RCS'!R33</f>
        <v>0</v>
      </c>
      <c r="G33" s="159"/>
      <c r="H33" s="86">
        <f>'1 - Listes 12 Prelev IBG RCS'!T33+'1 - Listes 12 Prelev IBG RCS'!V33+'1 - Listes 12 Prelev IBG RCS'!X33+'1 - Listes 12 Prelev IBG RCS'!Z33</f>
        <v>0</v>
      </c>
      <c r="I33" s="77"/>
      <c r="J33" s="78">
        <f t="shared" si="0"/>
        <v>0</v>
      </c>
      <c r="K33" s="102"/>
      <c r="L33" s="144"/>
      <c r="M33" s="151"/>
      <c r="N33" s="152"/>
      <c r="O33" s="76">
        <f t="shared" si="2"/>
        <v>0</v>
      </c>
      <c r="P33" s="102"/>
      <c r="T33" s="6">
        <f t="shared" si="1"/>
      </c>
      <c r="U33" s="16">
        <v>25</v>
      </c>
      <c r="V33" s="16" t="s">
        <v>20</v>
      </c>
    </row>
    <row r="34" spans="1:22" s="79" customFormat="1" ht="12.75" hidden="1">
      <c r="A34" s="73"/>
      <c r="B34" s="105" t="s">
        <v>210</v>
      </c>
      <c r="C34" s="619" t="s">
        <v>526</v>
      </c>
      <c r="D34" s="85">
        <f>'1 - Listes 12 Prelev IBG RCS'!D34+'1 - Listes 12 Prelev IBG RCS'!F34+'1 - Listes 12 Prelev IBG RCS'!H34+'1 - Listes 12 Prelev IBG RCS'!J34</f>
        <v>0</v>
      </c>
      <c r="E34" s="144"/>
      <c r="F34" s="86">
        <f>'1 - Listes 12 Prelev IBG RCS'!L34+'1 - Listes 12 Prelev IBG RCS'!N34+'1 - Listes 12 Prelev IBG RCS'!P34+'1 - Listes 12 Prelev IBG RCS'!R34</f>
        <v>0</v>
      </c>
      <c r="G34" s="159"/>
      <c r="H34" s="86">
        <f>'1 - Listes 12 Prelev IBG RCS'!T34+'1 - Listes 12 Prelev IBG RCS'!V34+'1 - Listes 12 Prelev IBG RCS'!X34+'1 - Listes 12 Prelev IBG RCS'!Z34</f>
        <v>0</v>
      </c>
      <c r="I34" s="77"/>
      <c r="J34" s="78">
        <f t="shared" si="0"/>
        <v>0</v>
      </c>
      <c r="K34" s="102"/>
      <c r="L34" s="144"/>
      <c r="M34" s="151"/>
      <c r="N34" s="152"/>
      <c r="O34" s="76">
        <f t="shared" si="2"/>
        <v>0</v>
      </c>
      <c r="P34" s="102"/>
      <c r="T34" s="6">
        <f t="shared" si="1"/>
      </c>
      <c r="U34" s="16">
        <v>26</v>
      </c>
      <c r="V34" s="16" t="s">
        <v>42</v>
      </c>
    </row>
    <row r="35" spans="1:22" s="79" customFormat="1" ht="12.75" hidden="1">
      <c r="A35" s="73"/>
      <c r="B35" s="105" t="s">
        <v>448</v>
      </c>
      <c r="C35" s="618" t="s">
        <v>523</v>
      </c>
      <c r="D35" s="85">
        <f>'1 - Listes 12 Prelev IBG RCS'!D35+'1 - Listes 12 Prelev IBG RCS'!F35+'1 - Listes 12 Prelev IBG RCS'!H35+'1 - Listes 12 Prelev IBG RCS'!J35</f>
        <v>0</v>
      </c>
      <c r="E35" s="144"/>
      <c r="F35" s="86">
        <f>'1 - Listes 12 Prelev IBG RCS'!L35+'1 - Listes 12 Prelev IBG RCS'!N35+'1 - Listes 12 Prelev IBG RCS'!P35+'1 - Listes 12 Prelev IBG RCS'!R35</f>
        <v>0</v>
      </c>
      <c r="G35" s="159"/>
      <c r="H35" s="86">
        <f>'1 - Listes 12 Prelev IBG RCS'!T35+'1 - Listes 12 Prelev IBG RCS'!V35+'1 - Listes 12 Prelev IBG RCS'!X35+'1 - Listes 12 Prelev IBG RCS'!Z35</f>
        <v>0</v>
      </c>
      <c r="I35" s="77"/>
      <c r="J35" s="78">
        <f t="shared" si="0"/>
        <v>0</v>
      </c>
      <c r="K35" s="102"/>
      <c r="L35" s="144"/>
      <c r="M35" s="151"/>
      <c r="N35" s="152"/>
      <c r="O35" s="76">
        <f t="shared" si="2"/>
        <v>0</v>
      </c>
      <c r="P35" s="102"/>
      <c r="T35" s="6">
        <f>IF(T$8=U29,V29,"")</f>
      </c>
      <c r="U35" s="16">
        <v>27</v>
      </c>
      <c r="V35" s="16" t="s">
        <v>27</v>
      </c>
    </row>
    <row r="36" spans="1:22" s="6" customFormat="1" ht="13.5" hidden="1">
      <c r="A36" s="48" t="s">
        <v>18</v>
      </c>
      <c r="B36" s="57"/>
      <c r="C36" s="619" t="s">
        <v>527</v>
      </c>
      <c r="D36" s="113">
        <f>SUM(D37:D40)</f>
        <v>0</v>
      </c>
      <c r="E36" s="99">
        <f>D36/D$503*100</f>
        <v>0</v>
      </c>
      <c r="F36" s="114">
        <f>SUM(F37:F40)</f>
        <v>0</v>
      </c>
      <c r="G36" s="115">
        <f>F36/F$503*100</f>
        <v>0</v>
      </c>
      <c r="H36" s="114">
        <f>SUM(H37:H40)</f>
        <v>0</v>
      </c>
      <c r="I36" s="71">
        <f>H36/H$503*100</f>
        <v>0</v>
      </c>
      <c r="J36" s="72">
        <f t="shared" si="0"/>
        <v>0</v>
      </c>
      <c r="K36" s="101">
        <f>J36/J$503*100</f>
        <v>0</v>
      </c>
      <c r="L36" s="99"/>
      <c r="M36" s="68">
        <f>D36+F36</f>
        <v>0</v>
      </c>
      <c r="N36" s="69">
        <f>M36/M$503*100</f>
        <v>0</v>
      </c>
      <c r="O36" s="70">
        <f t="shared" si="2"/>
        <v>0</v>
      </c>
      <c r="P36" s="101">
        <f>O36/O$503*100</f>
        <v>0</v>
      </c>
      <c r="R36" s="6">
        <f>IF(M36&lt;3,0,8)</f>
        <v>0</v>
      </c>
      <c r="S36" s="6">
        <f>IF(M36&lt;3,0,2)</f>
        <v>0</v>
      </c>
      <c r="T36" s="6">
        <f>IF(T$8=U42,V42,"")</f>
      </c>
      <c r="U36" s="16">
        <v>28</v>
      </c>
      <c r="V36" s="16" t="s">
        <v>26</v>
      </c>
    </row>
    <row r="37" spans="1:22" s="79" customFormat="1" ht="12.75" hidden="1">
      <c r="A37" s="73"/>
      <c r="B37" s="105" t="s">
        <v>185</v>
      </c>
      <c r="C37" s="619" t="s">
        <v>528</v>
      </c>
      <c r="D37" s="85">
        <f>'1 - Listes 12 Prelev IBG RCS'!D37+'1 - Listes 12 Prelev IBG RCS'!F37+'1 - Listes 12 Prelev IBG RCS'!H37+'1 - Listes 12 Prelev IBG RCS'!J37</f>
        <v>0</v>
      </c>
      <c r="E37" s="144"/>
      <c r="F37" s="86">
        <f>'1 - Listes 12 Prelev IBG RCS'!L37+'1 - Listes 12 Prelev IBG RCS'!N37+'1 - Listes 12 Prelev IBG RCS'!P37+'1 - Listes 12 Prelev IBG RCS'!R37</f>
        <v>0</v>
      </c>
      <c r="G37" s="159"/>
      <c r="H37" s="86">
        <f>'1 - Listes 12 Prelev IBG RCS'!T37+'1 - Listes 12 Prelev IBG RCS'!V37+'1 - Listes 12 Prelev IBG RCS'!X37+'1 - Listes 12 Prelev IBG RCS'!Z37</f>
        <v>0</v>
      </c>
      <c r="I37" s="77"/>
      <c r="J37" s="78">
        <f t="shared" si="0"/>
        <v>0</v>
      </c>
      <c r="K37" s="102"/>
      <c r="L37" s="144"/>
      <c r="M37" s="151"/>
      <c r="N37" s="152"/>
      <c r="O37" s="76">
        <f t="shared" si="2"/>
        <v>0</v>
      </c>
      <c r="P37" s="102"/>
      <c r="T37" s="6">
        <f t="shared" si="1"/>
      </c>
      <c r="U37" s="16">
        <v>29</v>
      </c>
      <c r="V37" s="16" t="s">
        <v>923</v>
      </c>
    </row>
    <row r="38" spans="1:22" s="79" customFormat="1" ht="12.75" hidden="1">
      <c r="A38" s="73"/>
      <c r="B38" s="105" t="s">
        <v>186</v>
      </c>
      <c r="C38" s="619" t="s">
        <v>529</v>
      </c>
      <c r="D38" s="85">
        <f>'1 - Listes 12 Prelev IBG RCS'!D38+'1 - Listes 12 Prelev IBG RCS'!F38+'1 - Listes 12 Prelev IBG RCS'!H38+'1 - Listes 12 Prelev IBG RCS'!J38</f>
        <v>0</v>
      </c>
      <c r="E38" s="144"/>
      <c r="F38" s="86">
        <f>'1 - Listes 12 Prelev IBG RCS'!L38+'1 - Listes 12 Prelev IBG RCS'!N38+'1 - Listes 12 Prelev IBG RCS'!P38+'1 - Listes 12 Prelev IBG RCS'!R38</f>
        <v>0</v>
      </c>
      <c r="G38" s="159"/>
      <c r="H38" s="86">
        <f>'1 - Listes 12 Prelev IBG RCS'!T38+'1 - Listes 12 Prelev IBG RCS'!V38+'1 - Listes 12 Prelev IBG RCS'!X38+'1 - Listes 12 Prelev IBG RCS'!Z38</f>
        <v>0</v>
      </c>
      <c r="I38" s="77"/>
      <c r="J38" s="78">
        <f t="shared" si="0"/>
        <v>0</v>
      </c>
      <c r="K38" s="102"/>
      <c r="L38" s="144"/>
      <c r="M38" s="151"/>
      <c r="N38" s="152"/>
      <c r="O38" s="76">
        <f t="shared" si="2"/>
        <v>0</v>
      </c>
      <c r="P38" s="102"/>
      <c r="T38" s="6">
        <f t="shared" si="1"/>
      </c>
      <c r="U38" s="16">
        <v>30</v>
      </c>
      <c r="V38" s="16" t="s">
        <v>19</v>
      </c>
    </row>
    <row r="39" spans="1:22" s="79" customFormat="1" ht="12.75" hidden="1">
      <c r="A39" s="73"/>
      <c r="B39" s="105" t="s">
        <v>187</v>
      </c>
      <c r="C39" s="619" t="s">
        <v>530</v>
      </c>
      <c r="D39" s="85">
        <f>'1 - Listes 12 Prelev IBG RCS'!D39+'1 - Listes 12 Prelev IBG RCS'!F39+'1 - Listes 12 Prelev IBG RCS'!H39+'1 - Listes 12 Prelev IBG RCS'!J39</f>
        <v>0</v>
      </c>
      <c r="E39" s="144"/>
      <c r="F39" s="86">
        <f>'1 - Listes 12 Prelev IBG RCS'!L39+'1 - Listes 12 Prelev IBG RCS'!N39+'1 - Listes 12 Prelev IBG RCS'!P39+'1 - Listes 12 Prelev IBG RCS'!R39</f>
        <v>0</v>
      </c>
      <c r="G39" s="159"/>
      <c r="H39" s="86">
        <f>'1 - Listes 12 Prelev IBG RCS'!T39+'1 - Listes 12 Prelev IBG RCS'!V39+'1 - Listes 12 Prelev IBG RCS'!X39+'1 - Listes 12 Prelev IBG RCS'!Z39</f>
        <v>0</v>
      </c>
      <c r="I39" s="77"/>
      <c r="J39" s="78">
        <f t="shared" si="0"/>
        <v>0</v>
      </c>
      <c r="K39" s="102"/>
      <c r="L39" s="144"/>
      <c r="M39" s="151"/>
      <c r="N39" s="152"/>
      <c r="O39" s="76">
        <f t="shared" si="2"/>
        <v>0</v>
      </c>
      <c r="P39" s="102"/>
      <c r="T39" s="6">
        <f t="shared" si="1"/>
      </c>
      <c r="U39" s="16">
        <v>31</v>
      </c>
      <c r="V39" s="16" t="s">
        <v>24</v>
      </c>
    </row>
    <row r="40" spans="1:22" s="79" customFormat="1" ht="12.75" hidden="1">
      <c r="A40" s="73"/>
      <c r="B40" s="105" t="s">
        <v>449</v>
      </c>
      <c r="C40" s="619" t="s">
        <v>527</v>
      </c>
      <c r="D40" s="85">
        <f>'1 - Listes 12 Prelev IBG RCS'!D40+'1 - Listes 12 Prelev IBG RCS'!F40+'1 - Listes 12 Prelev IBG RCS'!H40+'1 - Listes 12 Prelev IBG RCS'!J40</f>
        <v>0</v>
      </c>
      <c r="E40" s="144"/>
      <c r="F40" s="86">
        <f>'1 - Listes 12 Prelev IBG RCS'!L40+'1 - Listes 12 Prelev IBG RCS'!N40+'1 - Listes 12 Prelev IBG RCS'!P40+'1 - Listes 12 Prelev IBG RCS'!R40</f>
        <v>0</v>
      </c>
      <c r="G40" s="159"/>
      <c r="H40" s="86">
        <f>'1 - Listes 12 Prelev IBG RCS'!T40+'1 - Listes 12 Prelev IBG RCS'!V40+'1 - Listes 12 Prelev IBG RCS'!X40+'1 - Listes 12 Prelev IBG RCS'!Z40</f>
        <v>0</v>
      </c>
      <c r="I40" s="77"/>
      <c r="J40" s="78">
        <f t="shared" si="0"/>
        <v>0</v>
      </c>
      <c r="K40" s="102"/>
      <c r="L40" s="144"/>
      <c r="M40" s="151"/>
      <c r="N40" s="152"/>
      <c r="O40" s="76">
        <f t="shared" si="2"/>
        <v>0</v>
      </c>
      <c r="P40" s="102"/>
      <c r="T40" s="6">
        <f t="shared" si="1"/>
      </c>
      <c r="U40" s="16">
        <v>32</v>
      </c>
      <c r="V40" s="16" t="s">
        <v>23</v>
      </c>
    </row>
    <row r="41" spans="1:22" s="6" customFormat="1" ht="13.5">
      <c r="A41" s="48" t="s">
        <v>19</v>
      </c>
      <c r="B41" s="57"/>
      <c r="C41" s="619" t="s">
        <v>531</v>
      </c>
      <c r="D41" s="113">
        <f>SUM(D42:D45)</f>
        <v>124</v>
      </c>
      <c r="E41" s="99">
        <f>D41/D$503*100</f>
        <v>10.708117443868739</v>
      </c>
      <c r="F41" s="114">
        <f>SUM(F42:F45)</f>
        <v>78</v>
      </c>
      <c r="G41" s="115">
        <f>F41/F$503*100</f>
        <v>5.697589481373265</v>
      </c>
      <c r="H41" s="114">
        <f>SUM(H42:H45)</f>
        <v>42</v>
      </c>
      <c r="I41" s="71">
        <f>H41/H$503*100</f>
        <v>6.017191977077363</v>
      </c>
      <c r="J41" s="72">
        <f t="shared" si="0"/>
        <v>244</v>
      </c>
      <c r="K41" s="101">
        <f>J41/J$503*100</f>
        <v>7.565891472868216</v>
      </c>
      <c r="L41" s="99"/>
      <c r="M41" s="68">
        <f>D41+F41</f>
        <v>202</v>
      </c>
      <c r="N41" s="69">
        <f>M41/M$503*100</f>
        <v>7.993668381480015</v>
      </c>
      <c r="O41" s="70">
        <f t="shared" si="2"/>
        <v>120</v>
      </c>
      <c r="P41" s="101">
        <f>O41/O$503*100</f>
        <v>5.805515239477503</v>
      </c>
      <c r="R41" s="6">
        <f>IF(M41&lt;3,0,7)</f>
        <v>7</v>
      </c>
      <c r="S41" s="6">
        <f>IF(M41&lt;3,0,2)</f>
        <v>2</v>
      </c>
      <c r="T41" s="6">
        <f>IF(T$8=U38,V38,"")</f>
      </c>
      <c r="U41" s="16">
        <v>33</v>
      </c>
      <c r="V41" s="16" t="s">
        <v>22</v>
      </c>
    </row>
    <row r="42" spans="1:22" s="79" customFormat="1" ht="12.75" hidden="1">
      <c r="A42" s="73"/>
      <c r="B42" s="105" t="s">
        <v>191</v>
      </c>
      <c r="C42" s="619" t="s">
        <v>532</v>
      </c>
      <c r="D42" s="85">
        <f>'1 - Listes 12 Prelev IBG RCS'!D42+'1 - Listes 12 Prelev IBG RCS'!F42+'1 - Listes 12 Prelev IBG RCS'!H42+'1 - Listes 12 Prelev IBG RCS'!J42</f>
        <v>0</v>
      </c>
      <c r="E42" s="144"/>
      <c r="F42" s="86">
        <f>'1 - Listes 12 Prelev IBG RCS'!L42+'1 - Listes 12 Prelev IBG RCS'!N42+'1 - Listes 12 Prelev IBG RCS'!P42+'1 - Listes 12 Prelev IBG RCS'!R42</f>
        <v>0</v>
      </c>
      <c r="G42" s="159"/>
      <c r="H42" s="86">
        <f>'1 - Listes 12 Prelev IBG RCS'!T42+'1 - Listes 12 Prelev IBG RCS'!V42+'1 - Listes 12 Prelev IBG RCS'!X42+'1 - Listes 12 Prelev IBG RCS'!Z42</f>
        <v>0</v>
      </c>
      <c r="I42" s="77"/>
      <c r="J42" s="78">
        <f t="shared" si="0"/>
        <v>0</v>
      </c>
      <c r="K42" s="102"/>
      <c r="L42" s="144"/>
      <c r="M42" s="151"/>
      <c r="N42" s="152"/>
      <c r="O42" s="76">
        <f t="shared" si="2"/>
        <v>0</v>
      </c>
      <c r="P42" s="102"/>
      <c r="T42" s="6">
        <f t="shared" si="1"/>
      </c>
      <c r="U42" s="16">
        <v>34</v>
      </c>
      <c r="V42" s="16" t="s">
        <v>18</v>
      </c>
    </row>
    <row r="43" spans="1:22" s="79" customFormat="1" ht="12.75">
      <c r="A43" s="73"/>
      <c r="B43" s="105" t="s">
        <v>192</v>
      </c>
      <c r="C43" s="619" t="s">
        <v>533</v>
      </c>
      <c r="D43" s="85">
        <v>124</v>
      </c>
      <c r="E43" s="144"/>
      <c r="F43" s="86">
        <v>78</v>
      </c>
      <c r="G43" s="159"/>
      <c r="H43" s="86">
        <v>42</v>
      </c>
      <c r="I43" s="77"/>
      <c r="J43" s="78">
        <f t="shared" si="0"/>
        <v>244</v>
      </c>
      <c r="K43" s="102"/>
      <c r="L43" s="144"/>
      <c r="M43" s="151"/>
      <c r="N43" s="152"/>
      <c r="O43" s="76">
        <f t="shared" si="2"/>
        <v>120</v>
      </c>
      <c r="P43" s="102"/>
      <c r="T43" s="6">
        <f t="shared" si="1"/>
      </c>
      <c r="U43" s="16">
        <v>35</v>
      </c>
      <c r="V43" s="16" t="s">
        <v>924</v>
      </c>
    </row>
    <row r="44" spans="1:22" s="79" customFormat="1" ht="12.75" hidden="1">
      <c r="A44" s="73"/>
      <c r="B44" s="105" t="s">
        <v>193</v>
      </c>
      <c r="C44" s="619" t="s">
        <v>534</v>
      </c>
      <c r="D44" s="85">
        <f>'1 - Listes 12 Prelev IBG RCS'!D44+'1 - Listes 12 Prelev IBG RCS'!F44+'1 - Listes 12 Prelev IBG RCS'!H44+'1 - Listes 12 Prelev IBG RCS'!J44</f>
        <v>0</v>
      </c>
      <c r="E44" s="144"/>
      <c r="F44" s="86">
        <f>'1 - Listes 12 Prelev IBG RCS'!L44+'1 - Listes 12 Prelev IBG RCS'!N44+'1 - Listes 12 Prelev IBG RCS'!P44+'1 - Listes 12 Prelev IBG RCS'!R44</f>
        <v>0</v>
      </c>
      <c r="G44" s="159"/>
      <c r="H44" s="86">
        <f>'1 - Listes 12 Prelev IBG RCS'!T44+'1 - Listes 12 Prelev IBG RCS'!V44+'1 - Listes 12 Prelev IBG RCS'!X44+'1 - Listes 12 Prelev IBG RCS'!Z44</f>
        <v>0</v>
      </c>
      <c r="I44" s="77"/>
      <c r="J44" s="78">
        <f t="shared" si="0"/>
        <v>0</v>
      </c>
      <c r="K44" s="102"/>
      <c r="L44" s="144"/>
      <c r="M44" s="151"/>
      <c r="N44" s="152"/>
      <c r="O44" s="76">
        <f t="shared" si="2"/>
        <v>0</v>
      </c>
      <c r="P44" s="102"/>
      <c r="T44" s="6" t="str">
        <f t="shared" si="1"/>
        <v>Perlodidae</v>
      </c>
      <c r="U44" s="16">
        <v>36</v>
      </c>
      <c r="V44" s="16" t="s">
        <v>16</v>
      </c>
    </row>
    <row r="45" spans="1:22" s="79" customFormat="1" ht="12.75" hidden="1">
      <c r="A45" s="73"/>
      <c r="B45" s="105" t="s">
        <v>450</v>
      </c>
      <c r="C45" s="619" t="s">
        <v>531</v>
      </c>
      <c r="D45" s="85">
        <f>'1 - Listes 12 Prelev IBG RCS'!D45+'1 - Listes 12 Prelev IBG RCS'!F45+'1 - Listes 12 Prelev IBG RCS'!H45+'1 - Listes 12 Prelev IBG RCS'!J45</f>
        <v>0</v>
      </c>
      <c r="E45" s="144"/>
      <c r="F45" s="86">
        <f>'1 - Listes 12 Prelev IBG RCS'!L45+'1 - Listes 12 Prelev IBG RCS'!N45+'1 - Listes 12 Prelev IBG RCS'!P45+'1 - Listes 12 Prelev IBG RCS'!R45</f>
        <v>0</v>
      </c>
      <c r="G45" s="159"/>
      <c r="H45" s="86">
        <f>'1 - Listes 12 Prelev IBG RCS'!T45+'1 - Listes 12 Prelev IBG RCS'!V45+'1 - Listes 12 Prelev IBG RCS'!X45+'1 - Listes 12 Prelev IBG RCS'!Z45</f>
        <v>0</v>
      </c>
      <c r="I45" s="77"/>
      <c r="J45" s="78">
        <f t="shared" si="0"/>
        <v>0</v>
      </c>
      <c r="K45" s="102"/>
      <c r="L45" s="144"/>
      <c r="M45" s="151"/>
      <c r="N45" s="152"/>
      <c r="O45" s="76">
        <f t="shared" si="2"/>
        <v>0</v>
      </c>
      <c r="P45" s="102"/>
      <c r="T45" s="6">
        <f t="shared" si="1"/>
      </c>
      <c r="U45" s="16">
        <v>37</v>
      </c>
      <c r="V45" s="16" t="s">
        <v>15</v>
      </c>
    </row>
    <row r="46" spans="1:22" s="6" customFormat="1" ht="13.5">
      <c r="A46" s="48" t="s">
        <v>20</v>
      </c>
      <c r="B46" s="57"/>
      <c r="C46" s="619" t="s">
        <v>535</v>
      </c>
      <c r="D46" s="113">
        <f>SUM(D47:D51)</f>
        <v>5</v>
      </c>
      <c r="E46" s="99">
        <f>D46/D$503*100</f>
        <v>0.4317789291882556</v>
      </c>
      <c r="F46" s="114">
        <f>SUM(F47:F51)</f>
        <v>0</v>
      </c>
      <c r="G46" s="115">
        <f>F46/F$503*100</f>
        <v>0</v>
      </c>
      <c r="H46" s="114">
        <f>SUM(H47:H51)</f>
        <v>0</v>
      </c>
      <c r="I46" s="71">
        <f>H46/H$503*100</f>
        <v>0</v>
      </c>
      <c r="J46" s="72">
        <f t="shared" si="0"/>
        <v>5</v>
      </c>
      <c r="K46" s="101">
        <f>J46/J$503*100</f>
        <v>0.15503875968992248</v>
      </c>
      <c r="L46" s="99"/>
      <c r="M46" s="68">
        <f>D46+F46</f>
        <v>5</v>
      </c>
      <c r="N46" s="69">
        <f>M46/M$503*100</f>
        <v>0.19786307874950534</v>
      </c>
      <c r="O46" s="70">
        <f t="shared" si="2"/>
        <v>0</v>
      </c>
      <c r="P46" s="101">
        <f>O46/O$503*100</f>
        <v>0</v>
      </c>
      <c r="R46" s="6">
        <f>IF(M46&lt;3,0,6)</f>
        <v>6</v>
      </c>
      <c r="S46" s="6">
        <f>IF(M46&lt;3,0,2)</f>
        <v>2</v>
      </c>
      <c r="T46" s="6">
        <f>IF(T$8=U33,V33,"")</f>
      </c>
      <c r="U46" s="16">
        <v>38</v>
      </c>
      <c r="V46" s="16" t="s">
        <v>14</v>
      </c>
    </row>
    <row r="47" spans="1:22" s="79" customFormat="1" ht="12.75" hidden="1">
      <c r="A47" s="73"/>
      <c r="B47" s="105" t="s">
        <v>194</v>
      </c>
      <c r="C47" s="619" t="s">
        <v>536</v>
      </c>
      <c r="D47" s="85">
        <f>'1 - Listes 12 Prelev IBG RCS'!D47+'1 - Listes 12 Prelev IBG RCS'!F47+'1 - Listes 12 Prelev IBG RCS'!H47+'1 - Listes 12 Prelev IBG RCS'!J47</f>
        <v>0</v>
      </c>
      <c r="E47" s="144"/>
      <c r="F47" s="86">
        <f>'1 - Listes 12 Prelev IBG RCS'!L47+'1 - Listes 12 Prelev IBG RCS'!N47+'1 - Listes 12 Prelev IBG RCS'!P47+'1 - Listes 12 Prelev IBG RCS'!R47</f>
        <v>0</v>
      </c>
      <c r="G47" s="159"/>
      <c r="H47" s="86">
        <f>'1 - Listes 12 Prelev IBG RCS'!T47+'1 - Listes 12 Prelev IBG RCS'!V47+'1 - Listes 12 Prelev IBG RCS'!X47+'1 - Listes 12 Prelev IBG RCS'!Z47</f>
        <v>0</v>
      </c>
      <c r="I47" s="77"/>
      <c r="J47" s="78">
        <f t="shared" si="0"/>
        <v>0</v>
      </c>
      <c r="K47" s="102"/>
      <c r="L47" s="144"/>
      <c r="M47" s="151"/>
      <c r="N47" s="152"/>
      <c r="O47" s="76">
        <f t="shared" si="2"/>
        <v>0</v>
      </c>
      <c r="P47" s="102"/>
      <c r="T47" s="16"/>
      <c r="V47" s="16"/>
    </row>
    <row r="48" spans="1:22" s="79" customFormat="1" ht="12.75" hidden="1">
      <c r="A48" s="73"/>
      <c r="B48" s="105" t="s">
        <v>195</v>
      </c>
      <c r="C48" s="619" t="s">
        <v>537</v>
      </c>
      <c r="D48" s="85">
        <f>'1 - Listes 12 Prelev IBG RCS'!D48+'1 - Listes 12 Prelev IBG RCS'!F48+'1 - Listes 12 Prelev IBG RCS'!H48+'1 - Listes 12 Prelev IBG RCS'!J48</f>
        <v>0</v>
      </c>
      <c r="E48" s="144"/>
      <c r="F48" s="86">
        <f>'1 - Listes 12 Prelev IBG RCS'!L48+'1 - Listes 12 Prelev IBG RCS'!N48+'1 - Listes 12 Prelev IBG RCS'!P48+'1 - Listes 12 Prelev IBG RCS'!R48</f>
        <v>0</v>
      </c>
      <c r="G48" s="159"/>
      <c r="H48" s="86">
        <f>'1 - Listes 12 Prelev IBG RCS'!T48+'1 - Listes 12 Prelev IBG RCS'!V48+'1 - Listes 12 Prelev IBG RCS'!X48+'1 - Listes 12 Prelev IBG RCS'!Z48</f>
        <v>0</v>
      </c>
      <c r="I48" s="77"/>
      <c r="J48" s="78">
        <f t="shared" si="0"/>
        <v>0</v>
      </c>
      <c r="K48" s="102"/>
      <c r="L48" s="144"/>
      <c r="M48" s="151"/>
      <c r="N48" s="152"/>
      <c r="O48" s="76">
        <f t="shared" si="2"/>
        <v>0</v>
      </c>
      <c r="P48" s="102"/>
      <c r="T48" s="16"/>
      <c r="V48" s="16"/>
    </row>
    <row r="49" spans="1:22" s="79" customFormat="1" ht="12.75">
      <c r="A49" s="73"/>
      <c r="B49" s="105" t="s">
        <v>897</v>
      </c>
      <c r="C49" s="619" t="s">
        <v>1294</v>
      </c>
      <c r="D49" s="85">
        <v>5</v>
      </c>
      <c r="E49" s="144"/>
      <c r="F49" s="86">
        <f>'1 - Listes 12 Prelev IBG RCS'!L49+'1 - Listes 12 Prelev IBG RCS'!N49+'1 - Listes 12 Prelev IBG RCS'!P49+'1 - Listes 12 Prelev IBG RCS'!R49</f>
        <v>0</v>
      </c>
      <c r="G49" s="159"/>
      <c r="H49" s="86">
        <f>'1 - Listes 12 Prelev IBG RCS'!T49+'1 - Listes 12 Prelev IBG RCS'!V49+'1 - Listes 12 Prelev IBG RCS'!X49+'1 - Listes 12 Prelev IBG RCS'!Z49</f>
        <v>0</v>
      </c>
      <c r="I49" s="77"/>
      <c r="J49" s="78">
        <f t="shared" si="0"/>
        <v>5</v>
      </c>
      <c r="K49" s="102"/>
      <c r="L49" s="144"/>
      <c r="M49" s="151"/>
      <c r="N49" s="152"/>
      <c r="O49" s="76">
        <f t="shared" si="2"/>
        <v>0</v>
      </c>
      <c r="P49" s="102"/>
      <c r="T49" s="16"/>
      <c r="V49" s="16"/>
    </row>
    <row r="50" spans="1:22" s="79" customFormat="1" ht="12.75" hidden="1">
      <c r="A50" s="73"/>
      <c r="B50" s="105" t="s">
        <v>196</v>
      </c>
      <c r="C50" s="619" t="s">
        <v>538</v>
      </c>
      <c r="D50" s="85">
        <f>'1 - Listes 12 Prelev IBG RCS'!D50+'1 - Listes 12 Prelev IBG RCS'!F50+'1 - Listes 12 Prelev IBG RCS'!H50+'1 - Listes 12 Prelev IBG RCS'!J50</f>
        <v>0</v>
      </c>
      <c r="E50" s="144"/>
      <c r="F50" s="86">
        <f>'1 - Listes 12 Prelev IBG RCS'!L50+'1 - Listes 12 Prelev IBG RCS'!N50+'1 - Listes 12 Prelev IBG RCS'!P50+'1 - Listes 12 Prelev IBG RCS'!R50</f>
        <v>0</v>
      </c>
      <c r="G50" s="159"/>
      <c r="H50" s="86">
        <f>'1 - Listes 12 Prelev IBG RCS'!T50+'1 - Listes 12 Prelev IBG RCS'!V50+'1 - Listes 12 Prelev IBG RCS'!X50+'1 - Listes 12 Prelev IBG RCS'!Z50</f>
        <v>0</v>
      </c>
      <c r="I50" s="77"/>
      <c r="J50" s="78">
        <f t="shared" si="0"/>
        <v>0</v>
      </c>
      <c r="K50" s="102"/>
      <c r="L50" s="144"/>
      <c r="M50" s="151"/>
      <c r="N50" s="152"/>
      <c r="O50" s="76">
        <f t="shared" si="2"/>
        <v>0</v>
      </c>
      <c r="P50" s="102"/>
      <c r="T50" s="16"/>
      <c r="V50" s="16"/>
    </row>
    <row r="51" spans="1:22" s="79" customFormat="1" ht="12.75" hidden="1">
      <c r="A51" s="73"/>
      <c r="B51" s="105" t="s">
        <v>451</v>
      </c>
      <c r="C51" s="620" t="s">
        <v>535</v>
      </c>
      <c r="D51" s="85">
        <f>'1 - Listes 12 Prelev IBG RCS'!D51+'1 - Listes 12 Prelev IBG RCS'!F51+'1 - Listes 12 Prelev IBG RCS'!H51+'1 - Listes 12 Prelev IBG RCS'!J51</f>
        <v>0</v>
      </c>
      <c r="E51" s="144"/>
      <c r="F51" s="86">
        <f>'1 - Listes 12 Prelev IBG RCS'!L51+'1 - Listes 12 Prelev IBG RCS'!N51+'1 - Listes 12 Prelev IBG RCS'!P51+'1 - Listes 12 Prelev IBG RCS'!R51</f>
        <v>0</v>
      </c>
      <c r="G51" s="159"/>
      <c r="H51" s="86">
        <f>'1 - Listes 12 Prelev IBG RCS'!T51+'1 - Listes 12 Prelev IBG RCS'!V51+'1 - Listes 12 Prelev IBG RCS'!X51+'1 - Listes 12 Prelev IBG RCS'!Z51</f>
        <v>0</v>
      </c>
      <c r="I51" s="77"/>
      <c r="J51" s="78">
        <f t="shared" si="0"/>
        <v>0</v>
      </c>
      <c r="K51" s="102"/>
      <c r="L51" s="144"/>
      <c r="M51" s="153"/>
      <c r="N51" s="154"/>
      <c r="O51" s="76">
        <f t="shared" si="2"/>
        <v>0</v>
      </c>
      <c r="P51" s="102"/>
      <c r="T51" s="16"/>
      <c r="V51" s="16"/>
    </row>
    <row r="52" spans="1:16" ht="12.75">
      <c r="A52" s="47" t="s">
        <v>21</v>
      </c>
      <c r="B52" s="60"/>
      <c r="C52" s="621" t="s">
        <v>1295</v>
      </c>
      <c r="D52" s="26">
        <f>D53+D58+D60+D65+D71+D78+D84+D89+D95+D107+D119+D126+D133+D135+D141+D146+D148+D152+D154+D158+D166</f>
        <v>878</v>
      </c>
      <c r="E52" s="27">
        <f>(D52/D$503)*100</f>
        <v>75.82037996545769</v>
      </c>
      <c r="F52" s="28">
        <f>F53+F58+F60+F65+F71+F78+F84+F89+F95+F107+F119+F126+F133+F135+F141+F146+F148+F152+F154+F158+F166</f>
        <v>1115</v>
      </c>
      <c r="G52" s="29">
        <f>(F52/F$503)*100</f>
        <v>81.44631117604091</v>
      </c>
      <c r="H52" s="28">
        <f>H53+H58+H60+H65+H71+H78+H84+H89+H95+H107+H119+H126+H133+H135+H141+H146+H148+H152+H154+H158+H166</f>
        <v>411</v>
      </c>
      <c r="I52" s="29">
        <f>(H52/H$503)*100</f>
        <v>58.88252148997135</v>
      </c>
      <c r="J52" s="30">
        <f t="shared" si="0"/>
        <v>2404</v>
      </c>
      <c r="K52" s="31">
        <f>(J52/J$503)*100</f>
        <v>74.54263565891472</v>
      </c>
      <c r="L52" s="99"/>
      <c r="M52" s="26">
        <f>M53+M58+M60+M65+M71+M78+M84+M89+M95+M107+M119+M126+M133+M135+M141+M146+M148+M152+M154+M158+M166</f>
        <v>1993</v>
      </c>
      <c r="N52" s="27">
        <f>(M52/M$503)*100</f>
        <v>78.86822318955284</v>
      </c>
      <c r="O52" s="28">
        <f t="shared" si="2"/>
        <v>1526</v>
      </c>
      <c r="P52" s="31">
        <f>(O52/O$503)*100</f>
        <v>73.82680212868891</v>
      </c>
    </row>
    <row r="53" spans="1:22" s="6" customFormat="1" ht="13.5" hidden="1">
      <c r="A53" s="53" t="s">
        <v>22</v>
      </c>
      <c r="B53" s="106"/>
      <c r="C53" s="617" t="s">
        <v>539</v>
      </c>
      <c r="D53" s="113">
        <f>SUM(D54:D57)</f>
        <v>0</v>
      </c>
      <c r="E53" s="99">
        <f>D53/D$503*100</f>
        <v>0</v>
      </c>
      <c r="F53" s="114">
        <f>SUM(F54:F57)</f>
        <v>0</v>
      </c>
      <c r="G53" s="115">
        <f>F53/F$503*100</f>
        <v>0</v>
      </c>
      <c r="H53" s="114">
        <f>SUM(H54:H57)</f>
        <v>0</v>
      </c>
      <c r="I53" s="115">
        <f>H53/H$503*100</f>
        <v>0</v>
      </c>
      <c r="J53" s="72">
        <f t="shared" si="0"/>
        <v>0</v>
      </c>
      <c r="K53" s="101">
        <f>J53/J$503*100</f>
        <v>0</v>
      </c>
      <c r="L53" s="99"/>
      <c r="M53" s="68">
        <f>D53+F53</f>
        <v>0</v>
      </c>
      <c r="N53" s="69">
        <f>M53/M$503*100</f>
        <v>0</v>
      </c>
      <c r="O53" s="70">
        <f t="shared" si="2"/>
        <v>0</v>
      </c>
      <c r="P53" s="101">
        <f>O53/O$503*100</f>
        <v>0</v>
      </c>
      <c r="R53" s="6">
        <f>IF(M53&lt;3,0,8)</f>
        <v>0</v>
      </c>
      <c r="S53" s="6">
        <f>IF(M53&lt;3,0,C53)</f>
        <v>0</v>
      </c>
      <c r="T53" s="6">
        <f>IF(T$8=U41,V41,"")</f>
      </c>
      <c r="V53" s="16"/>
    </row>
    <row r="54" spans="1:22" s="79" customFormat="1" ht="12.75" hidden="1">
      <c r="A54" s="73"/>
      <c r="B54" s="105" t="s">
        <v>216</v>
      </c>
      <c r="C54" s="619" t="s">
        <v>540</v>
      </c>
      <c r="D54" s="85">
        <f>'1 - Listes 12 Prelev IBG RCS'!D54+'1 - Listes 12 Prelev IBG RCS'!F54+'1 - Listes 12 Prelev IBG RCS'!H54+'1 - Listes 12 Prelev IBG RCS'!J54</f>
        <v>0</v>
      </c>
      <c r="E54" s="144"/>
      <c r="F54" s="86">
        <f>'1 - Listes 12 Prelev IBG RCS'!L54+'1 - Listes 12 Prelev IBG RCS'!N54+'1 - Listes 12 Prelev IBG RCS'!P54+'1 - Listes 12 Prelev IBG RCS'!R54</f>
        <v>0</v>
      </c>
      <c r="G54" s="159"/>
      <c r="H54" s="86">
        <f>'1 - Listes 12 Prelev IBG RCS'!T54+'1 - Listes 12 Prelev IBG RCS'!V54+'1 - Listes 12 Prelev IBG RCS'!X54+'1 - Listes 12 Prelev IBG RCS'!Z54</f>
        <v>0</v>
      </c>
      <c r="I54" s="159"/>
      <c r="J54" s="78">
        <f t="shared" si="0"/>
        <v>0</v>
      </c>
      <c r="K54" s="102"/>
      <c r="L54" s="144"/>
      <c r="M54" s="151"/>
      <c r="N54" s="152"/>
      <c r="O54" s="76">
        <f t="shared" si="2"/>
        <v>0</v>
      </c>
      <c r="P54" s="102"/>
      <c r="T54" s="16"/>
      <c r="V54" s="16"/>
    </row>
    <row r="55" spans="1:22" s="79" customFormat="1" ht="12.75" hidden="1">
      <c r="A55" s="73"/>
      <c r="B55" s="105" t="s">
        <v>217</v>
      </c>
      <c r="C55" s="619" t="s">
        <v>541</v>
      </c>
      <c r="D55" s="85">
        <f>'1 - Listes 12 Prelev IBG RCS'!D55+'1 - Listes 12 Prelev IBG RCS'!F55+'1 - Listes 12 Prelev IBG RCS'!H55+'1 - Listes 12 Prelev IBG RCS'!J55</f>
        <v>0</v>
      </c>
      <c r="E55" s="144"/>
      <c r="F55" s="86">
        <f>'1 - Listes 12 Prelev IBG RCS'!L55+'1 - Listes 12 Prelev IBG RCS'!N55+'1 - Listes 12 Prelev IBG RCS'!P55+'1 - Listes 12 Prelev IBG RCS'!R55</f>
        <v>0</v>
      </c>
      <c r="G55" s="159"/>
      <c r="H55" s="86">
        <f>'1 - Listes 12 Prelev IBG RCS'!T55+'1 - Listes 12 Prelev IBG RCS'!V55+'1 - Listes 12 Prelev IBG RCS'!X55+'1 - Listes 12 Prelev IBG RCS'!Z55</f>
        <v>0</v>
      </c>
      <c r="I55" s="159"/>
      <c r="J55" s="78">
        <f t="shared" si="0"/>
        <v>0</v>
      </c>
      <c r="K55" s="102"/>
      <c r="L55" s="144"/>
      <c r="M55" s="151"/>
      <c r="N55" s="152"/>
      <c r="O55" s="76">
        <f t="shared" si="2"/>
        <v>0</v>
      </c>
      <c r="P55" s="102"/>
      <c r="T55" s="16"/>
      <c r="V55" s="16"/>
    </row>
    <row r="56" spans="1:22" s="79" customFormat="1" ht="12.75" hidden="1">
      <c r="A56" s="73"/>
      <c r="B56" s="105" t="s">
        <v>218</v>
      </c>
      <c r="C56" s="619" t="s">
        <v>542</v>
      </c>
      <c r="D56" s="85">
        <f>'1 - Listes 12 Prelev IBG RCS'!D56+'1 - Listes 12 Prelev IBG RCS'!F56+'1 - Listes 12 Prelev IBG RCS'!H56+'1 - Listes 12 Prelev IBG RCS'!J56</f>
        <v>0</v>
      </c>
      <c r="E56" s="144"/>
      <c r="F56" s="86">
        <f>'1 - Listes 12 Prelev IBG RCS'!L56+'1 - Listes 12 Prelev IBG RCS'!N56+'1 - Listes 12 Prelev IBG RCS'!P56+'1 - Listes 12 Prelev IBG RCS'!R56</f>
        <v>0</v>
      </c>
      <c r="G56" s="159"/>
      <c r="H56" s="86">
        <f>'1 - Listes 12 Prelev IBG RCS'!T56+'1 - Listes 12 Prelev IBG RCS'!V56+'1 - Listes 12 Prelev IBG RCS'!X56+'1 - Listes 12 Prelev IBG RCS'!Z56</f>
        <v>0</v>
      </c>
      <c r="I56" s="159"/>
      <c r="J56" s="78">
        <f t="shared" si="0"/>
        <v>0</v>
      </c>
      <c r="K56" s="102"/>
      <c r="L56" s="144"/>
      <c r="M56" s="151"/>
      <c r="N56" s="152"/>
      <c r="O56" s="76">
        <f t="shared" si="2"/>
        <v>0</v>
      </c>
      <c r="P56" s="102"/>
      <c r="T56" s="16"/>
      <c r="V56" s="16"/>
    </row>
    <row r="57" spans="1:22" s="79" customFormat="1" ht="12.75" hidden="1">
      <c r="A57" s="73"/>
      <c r="B57" s="105" t="s">
        <v>452</v>
      </c>
      <c r="C57" s="619" t="s">
        <v>539</v>
      </c>
      <c r="D57" s="85">
        <f>'1 - Listes 12 Prelev IBG RCS'!D57+'1 - Listes 12 Prelev IBG RCS'!F57+'1 - Listes 12 Prelev IBG RCS'!H57+'1 - Listes 12 Prelev IBG RCS'!J57</f>
        <v>0</v>
      </c>
      <c r="E57" s="144"/>
      <c r="F57" s="86">
        <f>'1 - Listes 12 Prelev IBG RCS'!L57+'1 - Listes 12 Prelev IBG RCS'!N57+'1 - Listes 12 Prelev IBG RCS'!P57+'1 - Listes 12 Prelev IBG RCS'!R57</f>
        <v>0</v>
      </c>
      <c r="G57" s="159"/>
      <c r="H57" s="86">
        <f>'1 - Listes 12 Prelev IBG RCS'!T57+'1 - Listes 12 Prelev IBG RCS'!V57+'1 - Listes 12 Prelev IBG RCS'!X57+'1 - Listes 12 Prelev IBG RCS'!Z57</f>
        <v>0</v>
      </c>
      <c r="I57" s="159"/>
      <c r="J57" s="78">
        <f t="shared" si="0"/>
        <v>0</v>
      </c>
      <c r="K57" s="102"/>
      <c r="L57" s="144"/>
      <c r="M57" s="151"/>
      <c r="N57" s="152"/>
      <c r="O57" s="76">
        <f t="shared" si="2"/>
        <v>0</v>
      </c>
      <c r="P57" s="102"/>
      <c r="T57" s="16"/>
      <c r="V57" s="16"/>
    </row>
    <row r="58" spans="1:22" s="6" customFormat="1" ht="13.5" hidden="1">
      <c r="A58" s="48" t="s">
        <v>23</v>
      </c>
      <c r="B58" s="57"/>
      <c r="C58" s="619" t="s">
        <v>543</v>
      </c>
      <c r="D58" s="113">
        <f>SUM(D59)</f>
        <v>0</v>
      </c>
      <c r="E58" s="99">
        <f>D58/D$503*100</f>
        <v>0</v>
      </c>
      <c r="F58" s="114">
        <f>SUM(F59)</f>
        <v>0</v>
      </c>
      <c r="G58" s="115">
        <f>F58/F$503*100</f>
        <v>0</v>
      </c>
      <c r="H58" s="114">
        <f>SUM(H59)</f>
        <v>0</v>
      </c>
      <c r="I58" s="115">
        <f>H58/H$503*100</f>
        <v>0</v>
      </c>
      <c r="J58" s="72">
        <f t="shared" si="0"/>
        <v>0</v>
      </c>
      <c r="K58" s="101">
        <f>J58/J$503*100</f>
        <v>0</v>
      </c>
      <c r="L58" s="99"/>
      <c r="M58" s="68">
        <f>D58+F58</f>
        <v>0</v>
      </c>
      <c r="N58" s="69">
        <f>M58/M$503*100</f>
        <v>0</v>
      </c>
      <c r="O58" s="70">
        <f t="shared" si="2"/>
        <v>0</v>
      </c>
      <c r="P58" s="101">
        <f>O58/O$503*100</f>
        <v>0</v>
      </c>
      <c r="R58" s="6">
        <f>IF(M58&lt;3,0,8)</f>
        <v>0</v>
      </c>
      <c r="S58" s="6">
        <f>IF(M58&lt;3,0,7)</f>
        <v>0</v>
      </c>
      <c r="T58" s="6">
        <f>IF(T$8=U40,V40,"")</f>
      </c>
      <c r="V58" s="16"/>
    </row>
    <row r="59" spans="1:22" s="79" customFormat="1" ht="12.75" hidden="1">
      <c r="A59" s="73"/>
      <c r="B59" s="105" t="s">
        <v>263</v>
      </c>
      <c r="C59" s="619" t="s">
        <v>544</v>
      </c>
      <c r="D59" s="85">
        <f>'1 - Listes 12 Prelev IBG RCS'!D59+'1 - Listes 12 Prelev IBG RCS'!F59+'1 - Listes 12 Prelev IBG RCS'!H59+'1 - Listes 12 Prelev IBG RCS'!J59</f>
        <v>0</v>
      </c>
      <c r="E59" s="144"/>
      <c r="F59" s="86">
        <f>'1 - Listes 12 Prelev IBG RCS'!L59+'1 - Listes 12 Prelev IBG RCS'!N59+'1 - Listes 12 Prelev IBG RCS'!P59+'1 - Listes 12 Prelev IBG RCS'!R59</f>
        <v>0</v>
      </c>
      <c r="G59" s="159"/>
      <c r="H59" s="86">
        <f>'1 - Listes 12 Prelev IBG RCS'!T59+'1 - Listes 12 Prelev IBG RCS'!V59+'1 - Listes 12 Prelev IBG RCS'!X59+'1 - Listes 12 Prelev IBG RCS'!Z59</f>
        <v>0</v>
      </c>
      <c r="I59" s="159"/>
      <c r="J59" s="78">
        <f t="shared" si="0"/>
        <v>0</v>
      </c>
      <c r="K59" s="102"/>
      <c r="L59" s="144"/>
      <c r="M59" s="151"/>
      <c r="N59" s="152"/>
      <c r="O59" s="76">
        <f t="shared" si="2"/>
        <v>0</v>
      </c>
      <c r="P59" s="102"/>
      <c r="T59" s="16"/>
      <c r="V59" s="16"/>
    </row>
    <row r="60" spans="1:22" s="6" customFormat="1" ht="13.5" hidden="1">
      <c r="A60" s="48" t="s">
        <v>24</v>
      </c>
      <c r="B60" s="57"/>
      <c r="C60" s="619" t="s">
        <v>545</v>
      </c>
      <c r="D60" s="113">
        <f>SUM(D61:D64)</f>
        <v>0</v>
      </c>
      <c r="E60" s="99">
        <f>D60/D$503*100</f>
        <v>0</v>
      </c>
      <c r="F60" s="114">
        <f>SUM(F61:F64)</f>
        <v>0</v>
      </c>
      <c r="G60" s="115">
        <f>F60/F$503*100</f>
        <v>0</v>
      </c>
      <c r="H60" s="114">
        <f>SUM(H61:H64)</f>
        <v>0</v>
      </c>
      <c r="I60" s="115">
        <f>H60/H$503*100</f>
        <v>0</v>
      </c>
      <c r="J60" s="72">
        <f t="shared" si="0"/>
        <v>0</v>
      </c>
      <c r="K60" s="101">
        <f>J60/J$503*100</f>
        <v>0</v>
      </c>
      <c r="L60" s="99"/>
      <c r="M60" s="68">
        <f>D60+F60</f>
        <v>0</v>
      </c>
      <c r="N60" s="69">
        <f>M60/M$503*100</f>
        <v>0</v>
      </c>
      <c r="O60" s="70">
        <f t="shared" si="2"/>
        <v>0</v>
      </c>
      <c r="P60" s="101">
        <f>O60/O$503*100</f>
        <v>0</v>
      </c>
      <c r="R60" s="6">
        <f>IF(M60&lt;3,0,8)</f>
        <v>0</v>
      </c>
      <c r="S60" s="6">
        <f>IF(M60&lt;3,0,2)</f>
        <v>0</v>
      </c>
      <c r="T60" s="6">
        <f>IF(T$8=U39,V39,"")</f>
      </c>
      <c r="V60" s="16"/>
    </row>
    <row r="61" spans="1:22" s="79" customFormat="1" ht="12.75" hidden="1">
      <c r="A61" s="73"/>
      <c r="B61" s="105" t="s">
        <v>264</v>
      </c>
      <c r="C61" s="619" t="s">
        <v>546</v>
      </c>
      <c r="D61" s="85">
        <f>'1 - Listes 12 Prelev IBG RCS'!D61+'1 - Listes 12 Prelev IBG RCS'!F61+'1 - Listes 12 Prelev IBG RCS'!H61+'1 - Listes 12 Prelev IBG RCS'!J61</f>
        <v>0</v>
      </c>
      <c r="E61" s="144"/>
      <c r="F61" s="86">
        <f>'1 - Listes 12 Prelev IBG RCS'!L61+'1 - Listes 12 Prelev IBG RCS'!N61+'1 - Listes 12 Prelev IBG RCS'!P61+'1 - Listes 12 Prelev IBG RCS'!R61</f>
        <v>0</v>
      </c>
      <c r="G61" s="159"/>
      <c r="H61" s="86">
        <f>'1 - Listes 12 Prelev IBG RCS'!T61+'1 - Listes 12 Prelev IBG RCS'!V61+'1 - Listes 12 Prelev IBG RCS'!X61+'1 - Listes 12 Prelev IBG RCS'!Z61</f>
        <v>0</v>
      </c>
      <c r="I61" s="159"/>
      <c r="J61" s="78">
        <f t="shared" si="0"/>
        <v>0</v>
      </c>
      <c r="K61" s="102"/>
      <c r="L61" s="144"/>
      <c r="M61" s="151"/>
      <c r="N61" s="152"/>
      <c r="O61" s="76">
        <f t="shared" si="2"/>
        <v>0</v>
      </c>
      <c r="P61" s="102"/>
      <c r="T61" s="16"/>
      <c r="V61" s="16"/>
    </row>
    <row r="62" spans="1:22" s="79" customFormat="1" ht="12.75" hidden="1">
      <c r="A62" s="73"/>
      <c r="B62" s="105" t="s">
        <v>265</v>
      </c>
      <c r="C62" s="619" t="s">
        <v>547</v>
      </c>
      <c r="D62" s="85">
        <f>'1 - Listes 12 Prelev IBG RCS'!D62+'1 - Listes 12 Prelev IBG RCS'!F62+'1 - Listes 12 Prelev IBG RCS'!H62+'1 - Listes 12 Prelev IBG RCS'!J62</f>
        <v>0</v>
      </c>
      <c r="E62" s="144"/>
      <c r="F62" s="86">
        <f>'1 - Listes 12 Prelev IBG RCS'!L62+'1 - Listes 12 Prelev IBG RCS'!N62+'1 - Listes 12 Prelev IBG RCS'!P62+'1 - Listes 12 Prelev IBG RCS'!R62</f>
        <v>0</v>
      </c>
      <c r="G62" s="159"/>
      <c r="H62" s="86">
        <f>'1 - Listes 12 Prelev IBG RCS'!T62+'1 - Listes 12 Prelev IBG RCS'!V62+'1 - Listes 12 Prelev IBG RCS'!X62+'1 - Listes 12 Prelev IBG RCS'!Z62</f>
        <v>0</v>
      </c>
      <c r="I62" s="159"/>
      <c r="J62" s="78">
        <f t="shared" si="0"/>
        <v>0</v>
      </c>
      <c r="K62" s="102"/>
      <c r="L62" s="144"/>
      <c r="M62" s="151"/>
      <c r="N62" s="152"/>
      <c r="O62" s="76">
        <f t="shared" si="2"/>
        <v>0</v>
      </c>
      <c r="P62" s="102"/>
      <c r="T62" s="16"/>
      <c r="V62" s="16"/>
    </row>
    <row r="63" spans="1:22" s="79" customFormat="1" ht="12.75" hidden="1">
      <c r="A63" s="73"/>
      <c r="B63" s="105" t="s">
        <v>266</v>
      </c>
      <c r="C63" s="619" t="s">
        <v>548</v>
      </c>
      <c r="D63" s="85">
        <f>'1 - Listes 12 Prelev IBG RCS'!D63+'1 - Listes 12 Prelev IBG RCS'!F63+'1 - Listes 12 Prelev IBG RCS'!H63+'1 - Listes 12 Prelev IBG RCS'!J63</f>
        <v>0</v>
      </c>
      <c r="E63" s="144"/>
      <c r="F63" s="86">
        <f>'1 - Listes 12 Prelev IBG RCS'!L63+'1 - Listes 12 Prelev IBG RCS'!N63+'1 - Listes 12 Prelev IBG RCS'!P63+'1 - Listes 12 Prelev IBG RCS'!R63</f>
        <v>0</v>
      </c>
      <c r="G63" s="159"/>
      <c r="H63" s="86">
        <f>'1 - Listes 12 Prelev IBG RCS'!T63+'1 - Listes 12 Prelev IBG RCS'!V63+'1 - Listes 12 Prelev IBG RCS'!X63+'1 - Listes 12 Prelev IBG RCS'!Z63</f>
        <v>0</v>
      </c>
      <c r="I63" s="159"/>
      <c r="J63" s="78">
        <f t="shared" si="0"/>
        <v>0</v>
      </c>
      <c r="K63" s="102"/>
      <c r="L63" s="144"/>
      <c r="M63" s="151"/>
      <c r="N63" s="152"/>
      <c r="O63" s="76">
        <f t="shared" si="2"/>
        <v>0</v>
      </c>
      <c r="P63" s="102"/>
      <c r="T63" s="16"/>
      <c r="V63" s="16"/>
    </row>
    <row r="64" spans="1:22" s="79" customFormat="1" ht="12.75" hidden="1">
      <c r="A64" s="73"/>
      <c r="B64" s="105" t="s">
        <v>453</v>
      </c>
      <c r="C64" s="619" t="s">
        <v>545</v>
      </c>
      <c r="D64" s="85">
        <f>'1 - Listes 12 Prelev IBG RCS'!D64+'1 - Listes 12 Prelev IBG RCS'!F64+'1 - Listes 12 Prelev IBG RCS'!H64+'1 - Listes 12 Prelev IBG RCS'!J64</f>
        <v>0</v>
      </c>
      <c r="E64" s="144"/>
      <c r="F64" s="86">
        <f>'1 - Listes 12 Prelev IBG RCS'!L64+'1 - Listes 12 Prelev IBG RCS'!N64+'1 - Listes 12 Prelev IBG RCS'!P64+'1 - Listes 12 Prelev IBG RCS'!R64</f>
        <v>0</v>
      </c>
      <c r="G64" s="159"/>
      <c r="H64" s="86">
        <f>'1 - Listes 12 Prelev IBG RCS'!T64+'1 - Listes 12 Prelev IBG RCS'!V64+'1 - Listes 12 Prelev IBG RCS'!X64+'1 - Listes 12 Prelev IBG RCS'!Z64</f>
        <v>0</v>
      </c>
      <c r="I64" s="159"/>
      <c r="J64" s="78">
        <f t="shared" si="0"/>
        <v>0</v>
      </c>
      <c r="K64" s="102"/>
      <c r="L64" s="144"/>
      <c r="M64" s="151"/>
      <c r="N64" s="152"/>
      <c r="O64" s="76">
        <f t="shared" si="2"/>
        <v>0</v>
      </c>
      <c r="P64" s="102"/>
      <c r="T64" s="16"/>
      <c r="V64" s="16"/>
    </row>
    <row r="65" spans="1:22" s="6" customFormat="1" ht="13.5" hidden="1">
      <c r="A65" s="48" t="s">
        <v>25</v>
      </c>
      <c r="B65" s="57"/>
      <c r="C65" s="619" t="s">
        <v>549</v>
      </c>
      <c r="D65" s="113">
        <f>SUM(D66:D70)</f>
        <v>0</v>
      </c>
      <c r="E65" s="99">
        <f>D65/D$503*100</f>
        <v>0</v>
      </c>
      <c r="F65" s="114">
        <f>SUM(F66:F70)</f>
        <v>0</v>
      </c>
      <c r="G65" s="115">
        <f>F65/F$503*100</f>
        <v>0</v>
      </c>
      <c r="H65" s="114">
        <f>SUM(H66:H70)</f>
        <v>0</v>
      </c>
      <c r="I65" s="115">
        <f>H65/H$503*100</f>
        <v>0</v>
      </c>
      <c r="J65" s="72">
        <f t="shared" si="0"/>
        <v>0</v>
      </c>
      <c r="K65" s="101">
        <f>J65/J$503*100</f>
        <v>0</v>
      </c>
      <c r="L65" s="99"/>
      <c r="M65" s="68">
        <f>D65+F65</f>
        <v>0</v>
      </c>
      <c r="N65" s="69">
        <f>M65/M$503*100</f>
        <v>0</v>
      </c>
      <c r="O65" s="70">
        <f t="shared" si="2"/>
        <v>0</v>
      </c>
      <c r="P65" s="101">
        <f>O65/O$503*100</f>
        <v>0</v>
      </c>
      <c r="R65" s="6">
        <f>IF(M65&lt;3,0,7)</f>
        <v>0</v>
      </c>
      <c r="S65" s="6">
        <f>IF(M65&lt;3,0,2)</f>
        <v>0</v>
      </c>
      <c r="T65" s="6">
        <f>IF(T$8=U37,V37.,"")</f>
      </c>
      <c r="V65" s="16"/>
    </row>
    <row r="66" spans="1:22" s="79" customFormat="1" ht="12.75" hidden="1">
      <c r="A66" s="73"/>
      <c r="B66" s="105" t="s">
        <v>222</v>
      </c>
      <c r="C66" s="619" t="s">
        <v>550</v>
      </c>
      <c r="D66" s="85">
        <f>'1 - Listes 12 Prelev IBG RCS'!D66+'1 - Listes 12 Prelev IBG RCS'!F66+'1 - Listes 12 Prelev IBG RCS'!H66+'1 - Listes 12 Prelev IBG RCS'!J66</f>
        <v>0</v>
      </c>
      <c r="E66" s="144"/>
      <c r="F66" s="86">
        <f>'1 - Listes 12 Prelev IBG RCS'!L66+'1 - Listes 12 Prelev IBG RCS'!N66+'1 - Listes 12 Prelev IBG RCS'!P66+'1 - Listes 12 Prelev IBG RCS'!R66</f>
        <v>0</v>
      </c>
      <c r="G66" s="159"/>
      <c r="H66" s="86">
        <f>'1 - Listes 12 Prelev IBG RCS'!T66+'1 - Listes 12 Prelev IBG RCS'!V66+'1 - Listes 12 Prelev IBG RCS'!X66+'1 - Listes 12 Prelev IBG RCS'!Z66</f>
        <v>0</v>
      </c>
      <c r="I66" s="159"/>
      <c r="J66" s="78">
        <f t="shared" si="0"/>
        <v>0</v>
      </c>
      <c r="K66" s="102"/>
      <c r="L66" s="144"/>
      <c r="M66" s="151"/>
      <c r="N66" s="152"/>
      <c r="O66" s="76">
        <f t="shared" si="2"/>
        <v>0</v>
      </c>
      <c r="P66" s="102"/>
      <c r="T66" s="16"/>
      <c r="V66" s="16"/>
    </row>
    <row r="67" spans="1:22" s="79" customFormat="1" ht="12.75" hidden="1">
      <c r="A67" s="73"/>
      <c r="B67" s="105" t="s">
        <v>223</v>
      </c>
      <c r="C67" s="619" t="s">
        <v>551</v>
      </c>
      <c r="D67" s="85">
        <f>'1 - Listes 12 Prelev IBG RCS'!D67+'1 - Listes 12 Prelev IBG RCS'!F67+'1 - Listes 12 Prelev IBG RCS'!H67+'1 - Listes 12 Prelev IBG RCS'!J67</f>
        <v>0</v>
      </c>
      <c r="E67" s="144"/>
      <c r="F67" s="86">
        <f>'1 - Listes 12 Prelev IBG RCS'!L67+'1 - Listes 12 Prelev IBG RCS'!N67+'1 - Listes 12 Prelev IBG RCS'!P67+'1 - Listes 12 Prelev IBG RCS'!R67</f>
        <v>0</v>
      </c>
      <c r="G67" s="159"/>
      <c r="H67" s="86">
        <f>'1 - Listes 12 Prelev IBG RCS'!T67+'1 - Listes 12 Prelev IBG RCS'!V67+'1 - Listes 12 Prelev IBG RCS'!X67+'1 - Listes 12 Prelev IBG RCS'!Z67</f>
        <v>0</v>
      </c>
      <c r="I67" s="159"/>
      <c r="J67" s="78">
        <f t="shared" si="0"/>
        <v>0</v>
      </c>
      <c r="K67" s="102"/>
      <c r="L67" s="144"/>
      <c r="M67" s="151"/>
      <c r="N67" s="152"/>
      <c r="O67" s="76">
        <f t="shared" si="2"/>
        <v>0</v>
      </c>
      <c r="P67" s="102"/>
      <c r="T67" s="16"/>
      <c r="V67" s="16"/>
    </row>
    <row r="68" spans="1:22" s="79" customFormat="1" ht="12.75" hidden="1">
      <c r="A68" s="73"/>
      <c r="B68" s="105" t="s">
        <v>224</v>
      </c>
      <c r="C68" s="619" t="s">
        <v>552</v>
      </c>
      <c r="D68" s="85">
        <f>'1 - Listes 12 Prelev IBG RCS'!D68+'1 - Listes 12 Prelev IBG RCS'!F68+'1 - Listes 12 Prelev IBG RCS'!H68+'1 - Listes 12 Prelev IBG RCS'!J68</f>
        <v>0</v>
      </c>
      <c r="E68" s="144"/>
      <c r="F68" s="86">
        <f>'1 - Listes 12 Prelev IBG RCS'!L68+'1 - Listes 12 Prelev IBG RCS'!N68+'1 - Listes 12 Prelev IBG RCS'!P68+'1 - Listes 12 Prelev IBG RCS'!R68</f>
        <v>0</v>
      </c>
      <c r="G68" s="159"/>
      <c r="H68" s="86">
        <f>'1 - Listes 12 Prelev IBG RCS'!T68+'1 - Listes 12 Prelev IBG RCS'!V68+'1 - Listes 12 Prelev IBG RCS'!X68+'1 - Listes 12 Prelev IBG RCS'!Z68</f>
        <v>0</v>
      </c>
      <c r="I68" s="159"/>
      <c r="J68" s="78">
        <f t="shared" si="0"/>
        <v>0</v>
      </c>
      <c r="K68" s="102"/>
      <c r="L68" s="144"/>
      <c r="M68" s="151"/>
      <c r="N68" s="152"/>
      <c r="O68" s="76">
        <f t="shared" si="2"/>
        <v>0</v>
      </c>
      <c r="P68" s="102"/>
      <c r="T68" s="16"/>
      <c r="V68" s="16"/>
    </row>
    <row r="69" spans="1:22" s="79" customFormat="1" ht="12.75" hidden="1">
      <c r="A69" s="73"/>
      <c r="B69" s="105" t="s">
        <v>225</v>
      </c>
      <c r="C69" s="619" t="s">
        <v>553</v>
      </c>
      <c r="D69" s="85">
        <f>'1 - Listes 12 Prelev IBG RCS'!D69+'1 - Listes 12 Prelev IBG RCS'!F69+'1 - Listes 12 Prelev IBG RCS'!H69+'1 - Listes 12 Prelev IBG RCS'!J69</f>
        <v>0</v>
      </c>
      <c r="E69" s="144"/>
      <c r="F69" s="86">
        <f>'1 - Listes 12 Prelev IBG RCS'!L69+'1 - Listes 12 Prelev IBG RCS'!N69+'1 - Listes 12 Prelev IBG RCS'!P69+'1 - Listes 12 Prelev IBG RCS'!R69</f>
        <v>0</v>
      </c>
      <c r="G69" s="159"/>
      <c r="H69" s="86">
        <f>'1 - Listes 12 Prelev IBG RCS'!T69+'1 - Listes 12 Prelev IBG RCS'!V69+'1 - Listes 12 Prelev IBG RCS'!X69+'1 - Listes 12 Prelev IBG RCS'!Z69</f>
        <v>0</v>
      </c>
      <c r="I69" s="159"/>
      <c r="J69" s="78">
        <f t="shared" si="0"/>
        <v>0</v>
      </c>
      <c r="K69" s="102"/>
      <c r="L69" s="144"/>
      <c r="M69" s="151"/>
      <c r="N69" s="152"/>
      <c r="O69" s="76">
        <f t="shared" si="2"/>
        <v>0</v>
      </c>
      <c r="P69" s="102"/>
      <c r="T69" s="16"/>
      <c r="V69" s="16"/>
    </row>
    <row r="70" spans="1:22" s="79" customFormat="1" ht="12.75" hidden="1">
      <c r="A70" s="73"/>
      <c r="B70" s="105" t="s">
        <v>454</v>
      </c>
      <c r="C70" s="619" t="s">
        <v>549</v>
      </c>
      <c r="D70" s="85">
        <f>'1 - Listes 12 Prelev IBG RCS'!D70+'1 - Listes 12 Prelev IBG RCS'!F70+'1 - Listes 12 Prelev IBG RCS'!H70+'1 - Listes 12 Prelev IBG RCS'!J70</f>
        <v>0</v>
      </c>
      <c r="E70" s="144"/>
      <c r="F70" s="86">
        <f>'1 - Listes 12 Prelev IBG RCS'!L70+'1 - Listes 12 Prelev IBG RCS'!N70+'1 - Listes 12 Prelev IBG RCS'!P70+'1 - Listes 12 Prelev IBG RCS'!R70</f>
        <v>0</v>
      </c>
      <c r="G70" s="159"/>
      <c r="H70" s="86">
        <f>'1 - Listes 12 Prelev IBG RCS'!T70+'1 - Listes 12 Prelev IBG RCS'!V70+'1 - Listes 12 Prelev IBG RCS'!X70+'1 - Listes 12 Prelev IBG RCS'!Z70</f>
        <v>0</v>
      </c>
      <c r="I70" s="159"/>
      <c r="J70" s="78">
        <f t="shared" si="0"/>
        <v>0</v>
      </c>
      <c r="K70" s="102"/>
      <c r="L70" s="144"/>
      <c r="M70" s="151"/>
      <c r="N70" s="152"/>
      <c r="O70" s="76">
        <f t="shared" si="2"/>
        <v>0</v>
      </c>
      <c r="P70" s="102"/>
      <c r="T70" s="16"/>
      <c r="V70" s="16"/>
    </row>
    <row r="71" spans="1:22" s="6" customFormat="1" ht="13.5" hidden="1">
      <c r="A71" s="48" t="s">
        <v>26</v>
      </c>
      <c r="B71" s="57"/>
      <c r="C71" s="619" t="s">
        <v>554</v>
      </c>
      <c r="D71" s="113">
        <f>SUM(D72:D77)</f>
        <v>0</v>
      </c>
      <c r="E71" s="99">
        <f>D71/D$503*100</f>
        <v>0</v>
      </c>
      <c r="F71" s="114">
        <f>SUM(F72:F77)</f>
        <v>0</v>
      </c>
      <c r="G71" s="115">
        <f>F71/F$503*100</f>
        <v>0</v>
      </c>
      <c r="H71" s="114">
        <f>SUM(H72:H77)</f>
        <v>0</v>
      </c>
      <c r="I71" s="115">
        <f>H71/H$503*100</f>
        <v>0</v>
      </c>
      <c r="J71" s="72">
        <f t="shared" si="0"/>
        <v>0</v>
      </c>
      <c r="K71" s="101">
        <f>J71/J$503*100</f>
        <v>0</v>
      </c>
      <c r="L71" s="99"/>
      <c r="M71" s="68">
        <f>D71+F71</f>
        <v>0</v>
      </c>
      <c r="N71" s="69">
        <f>M71/M$503*100</f>
        <v>0</v>
      </c>
      <c r="O71" s="70">
        <f t="shared" si="2"/>
        <v>0</v>
      </c>
      <c r="P71" s="101">
        <f>O71/O$503*100</f>
        <v>0</v>
      </c>
      <c r="R71" s="6">
        <f>IF(M71&lt;3,0,7)</f>
        <v>0</v>
      </c>
      <c r="S71" s="6">
        <f>IF(M71&lt;3,0,2)</f>
        <v>0</v>
      </c>
      <c r="T71" s="6">
        <f>IF(T$8=U36,V36,"")</f>
      </c>
      <c r="V71" s="16"/>
    </row>
    <row r="72" spans="1:22" s="79" customFormat="1" ht="12.75" hidden="1">
      <c r="A72" s="73"/>
      <c r="B72" s="105" t="s">
        <v>211</v>
      </c>
      <c r="C72" s="619" t="s">
        <v>555</v>
      </c>
      <c r="D72" s="85">
        <f>'1 - Listes 12 Prelev IBG RCS'!D72+'1 - Listes 12 Prelev IBG RCS'!F72+'1 - Listes 12 Prelev IBG RCS'!H72+'1 - Listes 12 Prelev IBG RCS'!J72</f>
        <v>0</v>
      </c>
      <c r="E72" s="144"/>
      <c r="F72" s="86">
        <f>'1 - Listes 12 Prelev IBG RCS'!L72+'1 - Listes 12 Prelev IBG RCS'!N72+'1 - Listes 12 Prelev IBG RCS'!P72+'1 - Listes 12 Prelev IBG RCS'!R72</f>
        <v>0</v>
      </c>
      <c r="G72" s="159"/>
      <c r="H72" s="86">
        <f>'1 - Listes 12 Prelev IBG RCS'!T72+'1 - Listes 12 Prelev IBG RCS'!V72+'1 - Listes 12 Prelev IBG RCS'!X72+'1 - Listes 12 Prelev IBG RCS'!Z72</f>
        <v>0</v>
      </c>
      <c r="I72" s="159"/>
      <c r="J72" s="78">
        <f t="shared" si="0"/>
        <v>0</v>
      </c>
      <c r="K72" s="102"/>
      <c r="L72" s="144"/>
      <c r="M72" s="151"/>
      <c r="N72" s="152"/>
      <c r="O72" s="76">
        <f t="shared" si="2"/>
        <v>0</v>
      </c>
      <c r="P72" s="102"/>
      <c r="T72" s="16"/>
      <c r="V72" s="16"/>
    </row>
    <row r="73" spans="1:22" s="79" customFormat="1" ht="12.75" hidden="1">
      <c r="A73" s="73"/>
      <c r="B73" s="105" t="s">
        <v>212</v>
      </c>
      <c r="C73" s="619" t="s">
        <v>556</v>
      </c>
      <c r="D73" s="85">
        <f>'1 - Listes 12 Prelev IBG RCS'!D73+'1 - Listes 12 Prelev IBG RCS'!F73+'1 - Listes 12 Prelev IBG RCS'!H73+'1 - Listes 12 Prelev IBG RCS'!J73</f>
        <v>0</v>
      </c>
      <c r="E73" s="144"/>
      <c r="F73" s="86">
        <f>'1 - Listes 12 Prelev IBG RCS'!L73+'1 - Listes 12 Prelev IBG RCS'!N73+'1 - Listes 12 Prelev IBG RCS'!P73+'1 - Listes 12 Prelev IBG RCS'!R73</f>
        <v>0</v>
      </c>
      <c r="G73" s="159"/>
      <c r="H73" s="86">
        <f>'1 - Listes 12 Prelev IBG RCS'!T73+'1 - Listes 12 Prelev IBG RCS'!V73+'1 - Listes 12 Prelev IBG RCS'!X73+'1 - Listes 12 Prelev IBG RCS'!Z73</f>
        <v>0</v>
      </c>
      <c r="I73" s="159"/>
      <c r="J73" s="78">
        <f t="shared" si="0"/>
        <v>0</v>
      </c>
      <c r="K73" s="102"/>
      <c r="L73" s="144"/>
      <c r="M73" s="151"/>
      <c r="N73" s="152"/>
      <c r="O73" s="76">
        <f t="shared" si="2"/>
        <v>0</v>
      </c>
      <c r="P73" s="102"/>
      <c r="T73" s="16"/>
      <c r="V73" s="16"/>
    </row>
    <row r="74" spans="1:22" s="79" customFormat="1" ht="12.75" hidden="1">
      <c r="A74" s="73"/>
      <c r="B74" s="105" t="s">
        <v>213</v>
      </c>
      <c r="C74" s="619" t="s">
        <v>557</v>
      </c>
      <c r="D74" s="85">
        <f>'1 - Listes 12 Prelev IBG RCS'!D74+'1 - Listes 12 Prelev IBG RCS'!F74+'1 - Listes 12 Prelev IBG RCS'!H74+'1 - Listes 12 Prelev IBG RCS'!J74</f>
        <v>0</v>
      </c>
      <c r="E74" s="144"/>
      <c r="F74" s="86">
        <f>'1 - Listes 12 Prelev IBG RCS'!L74+'1 - Listes 12 Prelev IBG RCS'!N74+'1 - Listes 12 Prelev IBG RCS'!P74+'1 - Listes 12 Prelev IBG RCS'!R74</f>
        <v>0</v>
      </c>
      <c r="G74" s="159"/>
      <c r="H74" s="86">
        <f>'1 - Listes 12 Prelev IBG RCS'!T74+'1 - Listes 12 Prelev IBG RCS'!V74+'1 - Listes 12 Prelev IBG RCS'!X74+'1 - Listes 12 Prelev IBG RCS'!Z74</f>
        <v>0</v>
      </c>
      <c r="I74" s="159"/>
      <c r="J74" s="78">
        <f aca="true" t="shared" si="3" ref="J74:J138">D74+F74+H74</f>
        <v>0</v>
      </c>
      <c r="K74" s="102"/>
      <c r="L74" s="144"/>
      <c r="M74" s="151"/>
      <c r="N74" s="152"/>
      <c r="O74" s="76">
        <f t="shared" si="2"/>
        <v>0</v>
      </c>
      <c r="P74" s="102"/>
      <c r="T74" s="16"/>
      <c r="V74" s="16"/>
    </row>
    <row r="75" spans="1:22" s="79" customFormat="1" ht="12.75" hidden="1">
      <c r="A75" s="73"/>
      <c r="B75" s="105" t="s">
        <v>214</v>
      </c>
      <c r="C75" s="619" t="s">
        <v>558</v>
      </c>
      <c r="D75" s="85">
        <f>'1 - Listes 12 Prelev IBG RCS'!D75+'1 - Listes 12 Prelev IBG RCS'!F75+'1 - Listes 12 Prelev IBG RCS'!H75+'1 - Listes 12 Prelev IBG RCS'!J75</f>
        <v>0</v>
      </c>
      <c r="E75" s="144"/>
      <c r="F75" s="86">
        <f>'1 - Listes 12 Prelev IBG RCS'!L75+'1 - Listes 12 Prelev IBG RCS'!N75+'1 - Listes 12 Prelev IBG RCS'!P75+'1 - Listes 12 Prelev IBG RCS'!R75</f>
        <v>0</v>
      </c>
      <c r="G75" s="159"/>
      <c r="H75" s="86">
        <f>'1 - Listes 12 Prelev IBG RCS'!T75+'1 - Listes 12 Prelev IBG RCS'!V75+'1 - Listes 12 Prelev IBG RCS'!X75+'1 - Listes 12 Prelev IBG RCS'!Z75</f>
        <v>0</v>
      </c>
      <c r="I75" s="159"/>
      <c r="J75" s="78">
        <f t="shared" si="3"/>
        <v>0</v>
      </c>
      <c r="K75" s="102"/>
      <c r="L75" s="144"/>
      <c r="M75" s="151"/>
      <c r="N75" s="152"/>
      <c r="O75" s="76">
        <f aca="true" t="shared" si="4" ref="O75:O139">F75+H75</f>
        <v>0</v>
      </c>
      <c r="P75" s="102"/>
      <c r="T75" s="16"/>
      <c r="V75" s="16"/>
    </row>
    <row r="76" spans="1:22" s="79" customFormat="1" ht="12.75" hidden="1">
      <c r="A76" s="73"/>
      <c r="B76" s="105" t="s">
        <v>215</v>
      </c>
      <c r="C76" s="619" t="s">
        <v>559</v>
      </c>
      <c r="D76" s="85">
        <f>'1 - Listes 12 Prelev IBG RCS'!D76+'1 - Listes 12 Prelev IBG RCS'!F76+'1 - Listes 12 Prelev IBG RCS'!H76+'1 - Listes 12 Prelev IBG RCS'!J76</f>
        <v>0</v>
      </c>
      <c r="E76" s="144"/>
      <c r="F76" s="86">
        <f>'1 - Listes 12 Prelev IBG RCS'!L76+'1 - Listes 12 Prelev IBG RCS'!N76+'1 - Listes 12 Prelev IBG RCS'!P76+'1 - Listes 12 Prelev IBG RCS'!R76</f>
        <v>0</v>
      </c>
      <c r="G76" s="159"/>
      <c r="H76" s="86">
        <f>'1 - Listes 12 Prelev IBG RCS'!T76+'1 - Listes 12 Prelev IBG RCS'!V76+'1 - Listes 12 Prelev IBG RCS'!X76+'1 - Listes 12 Prelev IBG RCS'!Z76</f>
        <v>0</v>
      </c>
      <c r="I76" s="159"/>
      <c r="J76" s="78">
        <f t="shared" si="3"/>
        <v>0</v>
      </c>
      <c r="K76" s="102"/>
      <c r="L76" s="144"/>
      <c r="M76" s="151"/>
      <c r="N76" s="152"/>
      <c r="O76" s="76">
        <f t="shared" si="4"/>
        <v>0</v>
      </c>
      <c r="P76" s="102"/>
      <c r="T76" s="16"/>
      <c r="V76" s="16"/>
    </row>
    <row r="77" spans="1:22" s="79" customFormat="1" ht="12.75" hidden="1">
      <c r="A77" s="73"/>
      <c r="B77" s="105" t="s">
        <v>455</v>
      </c>
      <c r="C77" s="619" t="s">
        <v>554</v>
      </c>
      <c r="D77" s="85">
        <f>'1 - Listes 12 Prelev IBG RCS'!D77+'1 - Listes 12 Prelev IBG RCS'!F77+'1 - Listes 12 Prelev IBG RCS'!H77+'1 - Listes 12 Prelev IBG RCS'!J77</f>
        <v>0</v>
      </c>
      <c r="E77" s="144"/>
      <c r="F77" s="86">
        <f>'1 - Listes 12 Prelev IBG RCS'!L77+'1 - Listes 12 Prelev IBG RCS'!N77+'1 - Listes 12 Prelev IBG RCS'!P77+'1 - Listes 12 Prelev IBG RCS'!R77</f>
        <v>0</v>
      </c>
      <c r="G77" s="159"/>
      <c r="H77" s="86">
        <f>'1 - Listes 12 Prelev IBG RCS'!T77+'1 - Listes 12 Prelev IBG RCS'!V77+'1 - Listes 12 Prelev IBG RCS'!X77+'1 - Listes 12 Prelev IBG RCS'!Z77</f>
        <v>0</v>
      </c>
      <c r="I77" s="159"/>
      <c r="J77" s="78">
        <f t="shared" si="3"/>
        <v>0</v>
      </c>
      <c r="K77" s="102"/>
      <c r="L77" s="144"/>
      <c r="M77" s="151"/>
      <c r="N77" s="152"/>
      <c r="O77" s="76">
        <f t="shared" si="4"/>
        <v>0</v>
      </c>
      <c r="P77" s="102"/>
      <c r="T77" s="16"/>
      <c r="V77" s="16"/>
    </row>
    <row r="78" spans="1:22" s="6" customFormat="1" ht="13.5" hidden="1">
      <c r="A78" s="48" t="s">
        <v>27</v>
      </c>
      <c r="B78" s="57"/>
      <c r="C78" s="619" t="s">
        <v>560</v>
      </c>
      <c r="D78" s="113">
        <f>SUM(D79:D83)</f>
        <v>0</v>
      </c>
      <c r="E78" s="99">
        <f>D78/D$503*100</f>
        <v>0</v>
      </c>
      <c r="F78" s="114">
        <f>SUM(F79:F83)</f>
        <v>0</v>
      </c>
      <c r="G78" s="115">
        <f>F78/F$503*100</f>
        <v>0</v>
      </c>
      <c r="H78" s="114">
        <f>SUM(H79:H83)</f>
        <v>0</v>
      </c>
      <c r="I78" s="115">
        <f>H78/H$503*100</f>
        <v>0</v>
      </c>
      <c r="J78" s="72">
        <f t="shared" si="3"/>
        <v>0</v>
      </c>
      <c r="K78" s="101">
        <f>J78/J$503*100</f>
        <v>0</v>
      </c>
      <c r="L78" s="99"/>
      <c r="M78" s="68">
        <f>D78+F78</f>
        <v>0</v>
      </c>
      <c r="N78" s="69">
        <f>M78/M$503*100</f>
        <v>0</v>
      </c>
      <c r="O78" s="70">
        <f t="shared" si="4"/>
        <v>0</v>
      </c>
      <c r="P78" s="101">
        <f>O78/O$503*100</f>
        <v>0</v>
      </c>
      <c r="R78" s="6">
        <f>IF(M78&lt;3,0,7)</f>
        <v>0</v>
      </c>
      <c r="S78" s="6">
        <f>IF(M78&lt;3,0,2)</f>
        <v>0</v>
      </c>
      <c r="T78" s="6">
        <f>IF(T$8=U35,V35,"")</f>
      </c>
      <c r="V78" s="16"/>
    </row>
    <row r="79" spans="1:22" s="79" customFormat="1" ht="12.75" hidden="1">
      <c r="A79" s="73"/>
      <c r="B79" s="105" t="s">
        <v>226</v>
      </c>
      <c r="C79" s="619" t="s">
        <v>561</v>
      </c>
      <c r="D79" s="85">
        <f>'1 - Listes 12 Prelev IBG RCS'!D79+'1 - Listes 12 Prelev IBG RCS'!F79+'1 - Listes 12 Prelev IBG RCS'!H79+'1 - Listes 12 Prelev IBG RCS'!J79</f>
        <v>0</v>
      </c>
      <c r="E79" s="144"/>
      <c r="F79" s="86">
        <f>'1 - Listes 12 Prelev IBG RCS'!L79+'1 - Listes 12 Prelev IBG RCS'!N79+'1 - Listes 12 Prelev IBG RCS'!P79+'1 - Listes 12 Prelev IBG RCS'!R79</f>
        <v>0</v>
      </c>
      <c r="G79" s="159"/>
      <c r="H79" s="86">
        <f>'1 - Listes 12 Prelev IBG RCS'!T79+'1 - Listes 12 Prelev IBG RCS'!V79+'1 - Listes 12 Prelev IBG RCS'!X79+'1 - Listes 12 Prelev IBG RCS'!Z79</f>
        <v>0</v>
      </c>
      <c r="I79" s="159"/>
      <c r="J79" s="78">
        <f t="shared" si="3"/>
        <v>0</v>
      </c>
      <c r="K79" s="102"/>
      <c r="L79" s="144"/>
      <c r="M79" s="151"/>
      <c r="N79" s="152"/>
      <c r="O79" s="76">
        <f t="shared" si="4"/>
        <v>0</v>
      </c>
      <c r="P79" s="102"/>
      <c r="T79" s="16"/>
      <c r="V79" s="16"/>
    </row>
    <row r="80" spans="1:22" s="79" customFormat="1" ht="12.75" hidden="1">
      <c r="A80" s="73"/>
      <c r="B80" s="105" t="s">
        <v>227</v>
      </c>
      <c r="C80" s="619" t="s">
        <v>562</v>
      </c>
      <c r="D80" s="85">
        <f>'1 - Listes 12 Prelev IBG RCS'!D80+'1 - Listes 12 Prelev IBG RCS'!F80+'1 - Listes 12 Prelev IBG RCS'!H80+'1 - Listes 12 Prelev IBG RCS'!J80</f>
        <v>0</v>
      </c>
      <c r="E80" s="144"/>
      <c r="F80" s="86">
        <f>'1 - Listes 12 Prelev IBG RCS'!L80+'1 - Listes 12 Prelev IBG RCS'!N80+'1 - Listes 12 Prelev IBG RCS'!P80+'1 - Listes 12 Prelev IBG RCS'!R80</f>
        <v>0</v>
      </c>
      <c r="G80" s="159"/>
      <c r="H80" s="86">
        <f>'1 - Listes 12 Prelev IBG RCS'!T80+'1 - Listes 12 Prelev IBG RCS'!V80+'1 - Listes 12 Prelev IBG RCS'!X80+'1 - Listes 12 Prelev IBG RCS'!Z80</f>
        <v>0</v>
      </c>
      <c r="I80" s="159"/>
      <c r="J80" s="78">
        <f t="shared" si="3"/>
        <v>0</v>
      </c>
      <c r="K80" s="102"/>
      <c r="L80" s="144"/>
      <c r="M80" s="151"/>
      <c r="N80" s="152"/>
      <c r="O80" s="76">
        <f t="shared" si="4"/>
        <v>0</v>
      </c>
      <c r="P80" s="102"/>
      <c r="T80" s="16"/>
      <c r="V80" s="16"/>
    </row>
    <row r="81" spans="1:22" s="79" customFormat="1" ht="12.75" hidden="1">
      <c r="A81" s="73"/>
      <c r="B81" s="105" t="s">
        <v>228</v>
      </c>
      <c r="C81" s="619" t="s">
        <v>563</v>
      </c>
      <c r="D81" s="85">
        <f>'1 - Listes 12 Prelev IBG RCS'!D81+'1 - Listes 12 Prelev IBG RCS'!F81+'1 - Listes 12 Prelev IBG RCS'!H81+'1 - Listes 12 Prelev IBG RCS'!J81</f>
        <v>0</v>
      </c>
      <c r="E81" s="144"/>
      <c r="F81" s="86">
        <f>'1 - Listes 12 Prelev IBG RCS'!L81+'1 - Listes 12 Prelev IBG RCS'!N81+'1 - Listes 12 Prelev IBG RCS'!P81+'1 - Listes 12 Prelev IBG RCS'!R81</f>
        <v>0</v>
      </c>
      <c r="G81" s="159"/>
      <c r="H81" s="86">
        <f>'1 - Listes 12 Prelev IBG RCS'!T81+'1 - Listes 12 Prelev IBG RCS'!V81+'1 - Listes 12 Prelev IBG RCS'!X81+'1 - Listes 12 Prelev IBG RCS'!Z81</f>
        <v>0</v>
      </c>
      <c r="I81" s="159"/>
      <c r="J81" s="78">
        <f t="shared" si="3"/>
        <v>0</v>
      </c>
      <c r="K81" s="102"/>
      <c r="L81" s="144"/>
      <c r="M81" s="151"/>
      <c r="N81" s="152"/>
      <c r="O81" s="76">
        <f t="shared" si="4"/>
        <v>0</v>
      </c>
      <c r="P81" s="102"/>
      <c r="T81" s="16"/>
      <c r="V81" s="16"/>
    </row>
    <row r="82" spans="1:22" s="79" customFormat="1" ht="12.75" hidden="1">
      <c r="A82" s="73"/>
      <c r="B82" s="105" t="s">
        <v>229</v>
      </c>
      <c r="C82" s="619" t="s">
        <v>564</v>
      </c>
      <c r="D82" s="85">
        <f>'1 - Listes 12 Prelev IBG RCS'!D82+'1 - Listes 12 Prelev IBG RCS'!F82+'1 - Listes 12 Prelev IBG RCS'!H82+'1 - Listes 12 Prelev IBG RCS'!J82</f>
        <v>0</v>
      </c>
      <c r="E82" s="144"/>
      <c r="F82" s="86">
        <f>'1 - Listes 12 Prelev IBG RCS'!L82+'1 - Listes 12 Prelev IBG RCS'!N82+'1 - Listes 12 Prelev IBG RCS'!P82+'1 - Listes 12 Prelev IBG RCS'!R82</f>
        <v>0</v>
      </c>
      <c r="G82" s="159"/>
      <c r="H82" s="86">
        <f>'1 - Listes 12 Prelev IBG RCS'!T82+'1 - Listes 12 Prelev IBG RCS'!V82+'1 - Listes 12 Prelev IBG RCS'!X82+'1 - Listes 12 Prelev IBG RCS'!Z82</f>
        <v>0</v>
      </c>
      <c r="I82" s="159"/>
      <c r="J82" s="78">
        <f t="shared" si="3"/>
        <v>0</v>
      </c>
      <c r="K82" s="102"/>
      <c r="L82" s="144"/>
      <c r="M82" s="151"/>
      <c r="N82" s="152"/>
      <c r="O82" s="76">
        <f t="shared" si="4"/>
        <v>0</v>
      </c>
      <c r="P82" s="102"/>
      <c r="T82" s="16"/>
      <c r="V82" s="16"/>
    </row>
    <row r="83" spans="1:22" s="79" customFormat="1" ht="12.75" hidden="1">
      <c r="A83" s="73"/>
      <c r="B83" s="105" t="s">
        <v>456</v>
      </c>
      <c r="C83" s="619" t="s">
        <v>560</v>
      </c>
      <c r="D83" s="85">
        <f>'1 - Listes 12 Prelev IBG RCS'!D83+'1 - Listes 12 Prelev IBG RCS'!F83+'1 - Listes 12 Prelev IBG RCS'!H83+'1 - Listes 12 Prelev IBG RCS'!J83</f>
        <v>0</v>
      </c>
      <c r="E83" s="144"/>
      <c r="F83" s="86">
        <f>'1 - Listes 12 Prelev IBG RCS'!L83+'1 - Listes 12 Prelev IBG RCS'!N83+'1 - Listes 12 Prelev IBG RCS'!P83+'1 - Listes 12 Prelev IBG RCS'!R83</f>
        <v>0</v>
      </c>
      <c r="G83" s="159"/>
      <c r="H83" s="86">
        <f>'1 - Listes 12 Prelev IBG RCS'!T83+'1 - Listes 12 Prelev IBG RCS'!V83+'1 - Listes 12 Prelev IBG RCS'!X83+'1 - Listes 12 Prelev IBG RCS'!Z83</f>
        <v>0</v>
      </c>
      <c r="I83" s="159"/>
      <c r="J83" s="78">
        <f t="shared" si="3"/>
        <v>0</v>
      </c>
      <c r="K83" s="102"/>
      <c r="L83" s="144"/>
      <c r="M83" s="151"/>
      <c r="N83" s="152"/>
      <c r="O83" s="76">
        <f t="shared" si="4"/>
        <v>0</v>
      </c>
      <c r="P83" s="102"/>
      <c r="T83" s="16"/>
      <c r="V83" s="16"/>
    </row>
    <row r="84" spans="1:22" s="6" customFormat="1" ht="13.5" hidden="1">
      <c r="A84" s="48" t="s">
        <v>28</v>
      </c>
      <c r="B84" s="57"/>
      <c r="C84" s="619" t="s">
        <v>565</v>
      </c>
      <c r="D84" s="113">
        <f>SUM(D85:D88)</f>
        <v>0</v>
      </c>
      <c r="E84" s="99">
        <f>D84/D$503*100</f>
        <v>0</v>
      </c>
      <c r="F84" s="114">
        <f>SUM(F85:F88)</f>
        <v>0</v>
      </c>
      <c r="G84" s="115">
        <f>F84/F$503*100</f>
        <v>0</v>
      </c>
      <c r="H84" s="114">
        <f>SUM(H85:H88)</f>
        <v>0</v>
      </c>
      <c r="I84" s="115">
        <f>H84/H$503*100</f>
        <v>0</v>
      </c>
      <c r="J84" s="72">
        <f t="shared" si="3"/>
        <v>0</v>
      </c>
      <c r="K84" s="101">
        <f>J84/J$503*100</f>
        <v>0</v>
      </c>
      <c r="L84" s="99"/>
      <c r="M84" s="68">
        <f>D84+F84</f>
        <v>0</v>
      </c>
      <c r="N84" s="69">
        <f>M84/M$503*100</f>
        <v>0</v>
      </c>
      <c r="O84" s="70">
        <f t="shared" si="4"/>
        <v>0</v>
      </c>
      <c r="P84" s="101">
        <f>O84/O$503*100</f>
        <v>0</v>
      </c>
      <c r="R84" s="6">
        <f>IF(M84&lt;3,0,6)</f>
        <v>0</v>
      </c>
      <c r="S84" s="6">
        <f>IF(M84&lt;3,0,2)</f>
        <v>0</v>
      </c>
      <c r="T84" s="6">
        <f>IF(T$8=U32,V32,"")</f>
      </c>
      <c r="V84" s="16"/>
    </row>
    <row r="85" spans="1:22" s="79" customFormat="1" ht="12.75" hidden="1">
      <c r="A85" s="73"/>
      <c r="B85" s="105" t="s">
        <v>244</v>
      </c>
      <c r="C85" s="619" t="s">
        <v>566</v>
      </c>
      <c r="D85" s="85">
        <f>'1 - Listes 12 Prelev IBG RCS'!D85+'1 - Listes 12 Prelev IBG RCS'!F85+'1 - Listes 12 Prelev IBG RCS'!H85+'1 - Listes 12 Prelev IBG RCS'!J85</f>
        <v>0</v>
      </c>
      <c r="E85" s="144"/>
      <c r="F85" s="86">
        <f>'1 - Listes 12 Prelev IBG RCS'!L85+'1 - Listes 12 Prelev IBG RCS'!N85+'1 - Listes 12 Prelev IBG RCS'!P85+'1 - Listes 12 Prelev IBG RCS'!R85</f>
        <v>0</v>
      </c>
      <c r="G85" s="159"/>
      <c r="H85" s="86">
        <f>'1 - Listes 12 Prelev IBG RCS'!T85+'1 - Listes 12 Prelev IBG RCS'!V85+'1 - Listes 12 Prelev IBG RCS'!X85+'1 - Listes 12 Prelev IBG RCS'!Z85</f>
        <v>0</v>
      </c>
      <c r="I85" s="159"/>
      <c r="J85" s="78">
        <f t="shared" si="3"/>
        <v>0</v>
      </c>
      <c r="K85" s="102"/>
      <c r="L85" s="144"/>
      <c r="M85" s="151"/>
      <c r="N85" s="152"/>
      <c r="O85" s="76">
        <f t="shared" si="4"/>
        <v>0</v>
      </c>
      <c r="P85" s="102"/>
      <c r="T85" s="16"/>
      <c r="V85" s="16"/>
    </row>
    <row r="86" spans="1:22" s="79" customFormat="1" ht="12.75" hidden="1">
      <c r="A86" s="73"/>
      <c r="B86" s="105" t="s">
        <v>245</v>
      </c>
      <c r="C86" s="619" t="s">
        <v>567</v>
      </c>
      <c r="D86" s="85">
        <f>'1 - Listes 12 Prelev IBG RCS'!D86+'1 - Listes 12 Prelev IBG RCS'!F86+'1 - Listes 12 Prelev IBG RCS'!H86+'1 - Listes 12 Prelev IBG RCS'!J86</f>
        <v>0</v>
      </c>
      <c r="E86" s="144"/>
      <c r="F86" s="86">
        <f>'1 - Listes 12 Prelev IBG RCS'!L86+'1 - Listes 12 Prelev IBG RCS'!N86+'1 - Listes 12 Prelev IBG RCS'!P86+'1 - Listes 12 Prelev IBG RCS'!R86</f>
        <v>0</v>
      </c>
      <c r="G86" s="159"/>
      <c r="H86" s="86">
        <f>'1 - Listes 12 Prelev IBG RCS'!T86+'1 - Listes 12 Prelev IBG RCS'!V86+'1 - Listes 12 Prelev IBG RCS'!X86+'1 - Listes 12 Prelev IBG RCS'!Z86</f>
        <v>0</v>
      </c>
      <c r="I86" s="159"/>
      <c r="J86" s="78">
        <f t="shared" si="3"/>
        <v>0</v>
      </c>
      <c r="K86" s="102"/>
      <c r="L86" s="144"/>
      <c r="M86" s="151"/>
      <c r="N86" s="152"/>
      <c r="O86" s="76">
        <f t="shared" si="4"/>
        <v>0</v>
      </c>
      <c r="P86" s="102"/>
      <c r="T86" s="16"/>
      <c r="V86" s="16"/>
    </row>
    <row r="87" spans="1:22" s="79" customFormat="1" ht="12.75" hidden="1">
      <c r="A87" s="73"/>
      <c r="B87" s="105" t="s">
        <v>246</v>
      </c>
      <c r="C87" s="619" t="s">
        <v>568</v>
      </c>
      <c r="D87" s="85">
        <f>'1 - Listes 12 Prelev IBG RCS'!D87+'1 - Listes 12 Prelev IBG RCS'!F87+'1 - Listes 12 Prelev IBG RCS'!H87+'1 - Listes 12 Prelev IBG RCS'!J87</f>
        <v>0</v>
      </c>
      <c r="E87" s="144"/>
      <c r="F87" s="86">
        <f>'1 - Listes 12 Prelev IBG RCS'!L87+'1 - Listes 12 Prelev IBG RCS'!N87+'1 - Listes 12 Prelev IBG RCS'!P87+'1 - Listes 12 Prelev IBG RCS'!R87</f>
        <v>0</v>
      </c>
      <c r="G87" s="159"/>
      <c r="H87" s="86">
        <f>'1 - Listes 12 Prelev IBG RCS'!T87+'1 - Listes 12 Prelev IBG RCS'!V87+'1 - Listes 12 Prelev IBG RCS'!X87+'1 - Listes 12 Prelev IBG RCS'!Z87</f>
        <v>0</v>
      </c>
      <c r="I87" s="159"/>
      <c r="J87" s="78">
        <f t="shared" si="3"/>
        <v>0</v>
      </c>
      <c r="K87" s="102"/>
      <c r="L87" s="144"/>
      <c r="M87" s="151"/>
      <c r="N87" s="152"/>
      <c r="O87" s="76">
        <f t="shared" si="4"/>
        <v>0</v>
      </c>
      <c r="P87" s="102"/>
      <c r="T87" s="16"/>
      <c r="V87" s="16"/>
    </row>
    <row r="88" spans="1:22" s="79" customFormat="1" ht="12.75" hidden="1">
      <c r="A88" s="73"/>
      <c r="B88" s="105" t="s">
        <v>457</v>
      </c>
      <c r="C88" s="619" t="s">
        <v>565</v>
      </c>
      <c r="D88" s="85">
        <f>'1 - Listes 12 Prelev IBG RCS'!D88+'1 - Listes 12 Prelev IBG RCS'!F88+'1 - Listes 12 Prelev IBG RCS'!H88+'1 - Listes 12 Prelev IBG RCS'!J88</f>
        <v>0</v>
      </c>
      <c r="E88" s="144"/>
      <c r="F88" s="86">
        <f>'1 - Listes 12 Prelev IBG RCS'!L88+'1 - Listes 12 Prelev IBG RCS'!N88+'1 - Listes 12 Prelev IBG RCS'!P88+'1 - Listes 12 Prelev IBG RCS'!R88</f>
        <v>0</v>
      </c>
      <c r="G88" s="159"/>
      <c r="H88" s="86">
        <f>'1 - Listes 12 Prelev IBG RCS'!T88+'1 - Listes 12 Prelev IBG RCS'!V88+'1 - Listes 12 Prelev IBG RCS'!X88+'1 - Listes 12 Prelev IBG RCS'!Z88</f>
        <v>0</v>
      </c>
      <c r="I88" s="159"/>
      <c r="J88" s="78">
        <f t="shared" si="3"/>
        <v>0</v>
      </c>
      <c r="K88" s="102"/>
      <c r="L88" s="144"/>
      <c r="M88" s="151"/>
      <c r="N88" s="152"/>
      <c r="O88" s="76">
        <f t="shared" si="4"/>
        <v>0</v>
      </c>
      <c r="P88" s="102"/>
      <c r="T88" s="16"/>
      <c r="V88" s="16"/>
    </row>
    <row r="89" spans="1:22" s="6" customFormat="1" ht="13.5" hidden="1">
      <c r="A89" s="48" t="s">
        <v>29</v>
      </c>
      <c r="B89" s="57"/>
      <c r="C89" s="619" t="s">
        <v>569</v>
      </c>
      <c r="D89" s="113">
        <f>SUM(D90:D94)</f>
        <v>0</v>
      </c>
      <c r="E89" s="99">
        <f>D89/D$503*100</f>
        <v>0</v>
      </c>
      <c r="F89" s="114">
        <f>SUM(F90:F94)</f>
        <v>0</v>
      </c>
      <c r="G89" s="115">
        <f>F89/F$503*100</f>
        <v>0</v>
      </c>
      <c r="H89" s="114">
        <f>SUM(H90:H94)</f>
        <v>0</v>
      </c>
      <c r="I89" s="115">
        <f>H89/H$503*100</f>
        <v>0</v>
      </c>
      <c r="J89" s="72">
        <f t="shared" si="3"/>
        <v>0</v>
      </c>
      <c r="K89" s="101">
        <f>J89/J$503*100</f>
        <v>0</v>
      </c>
      <c r="L89" s="99"/>
      <c r="M89" s="68">
        <f>D89+F89</f>
        <v>0</v>
      </c>
      <c r="N89" s="69">
        <f>M89/M$503*100</f>
        <v>0</v>
      </c>
      <c r="O89" s="70">
        <f t="shared" si="4"/>
        <v>0</v>
      </c>
      <c r="P89" s="101">
        <f>O89/O$503*100</f>
        <v>0</v>
      </c>
      <c r="R89" s="6">
        <f>IF(M89&lt;3,0,6)</f>
        <v>0</v>
      </c>
      <c r="S89" s="6">
        <f>IF(M89&lt;3,0,2)</f>
        <v>0</v>
      </c>
      <c r="T89" s="6">
        <f>IF(T$8=U31,V31,"")</f>
      </c>
      <c r="V89" s="16"/>
    </row>
    <row r="90" spans="1:22" s="79" customFormat="1" ht="12.75" hidden="1">
      <c r="A90" s="73"/>
      <c r="B90" s="105" t="s">
        <v>282</v>
      </c>
      <c r="C90" s="619" t="s">
        <v>570</v>
      </c>
      <c r="D90" s="85">
        <f>'1 - Listes 12 Prelev IBG RCS'!D90+'1 - Listes 12 Prelev IBG RCS'!F90+'1 - Listes 12 Prelev IBG RCS'!H90+'1 - Listes 12 Prelev IBG RCS'!J90</f>
        <v>0</v>
      </c>
      <c r="E90" s="144"/>
      <c r="F90" s="86">
        <f>'1 - Listes 12 Prelev IBG RCS'!L90+'1 - Listes 12 Prelev IBG RCS'!N90+'1 - Listes 12 Prelev IBG RCS'!P90+'1 - Listes 12 Prelev IBG RCS'!R90</f>
        <v>0</v>
      </c>
      <c r="G90" s="159"/>
      <c r="H90" s="86">
        <f>'1 - Listes 12 Prelev IBG RCS'!T90+'1 - Listes 12 Prelev IBG RCS'!V90+'1 - Listes 12 Prelev IBG RCS'!X90+'1 - Listes 12 Prelev IBG RCS'!Z90</f>
        <v>0</v>
      </c>
      <c r="I90" s="159"/>
      <c r="J90" s="78">
        <f t="shared" si="3"/>
        <v>0</v>
      </c>
      <c r="K90" s="102"/>
      <c r="L90" s="144"/>
      <c r="M90" s="151"/>
      <c r="N90" s="152"/>
      <c r="O90" s="76">
        <f t="shared" si="4"/>
        <v>0</v>
      </c>
      <c r="P90" s="102"/>
      <c r="T90" s="16"/>
      <c r="V90" s="16"/>
    </row>
    <row r="91" spans="1:22" s="79" customFormat="1" ht="12.75" hidden="1">
      <c r="A91" s="73"/>
      <c r="B91" s="105" t="s">
        <v>896</v>
      </c>
      <c r="C91" s="619" t="s">
        <v>1296</v>
      </c>
      <c r="D91" s="85">
        <f>'1 - Listes 12 Prelev IBG RCS'!D91+'1 - Listes 12 Prelev IBG RCS'!F91+'1 - Listes 12 Prelev IBG RCS'!H91+'1 - Listes 12 Prelev IBG RCS'!J91</f>
        <v>0</v>
      </c>
      <c r="E91" s="144"/>
      <c r="F91" s="86">
        <f>'1 - Listes 12 Prelev IBG RCS'!L91+'1 - Listes 12 Prelev IBG RCS'!N91+'1 - Listes 12 Prelev IBG RCS'!P91+'1 - Listes 12 Prelev IBG RCS'!R91</f>
        <v>0</v>
      </c>
      <c r="G91" s="159"/>
      <c r="H91" s="86">
        <f>'1 - Listes 12 Prelev IBG RCS'!T91+'1 - Listes 12 Prelev IBG RCS'!V91+'1 - Listes 12 Prelev IBG RCS'!X91+'1 - Listes 12 Prelev IBG RCS'!Z91</f>
        <v>0</v>
      </c>
      <c r="I91" s="159"/>
      <c r="J91" s="78">
        <f t="shared" si="3"/>
        <v>0</v>
      </c>
      <c r="K91" s="102"/>
      <c r="L91" s="144"/>
      <c r="M91" s="151"/>
      <c r="N91" s="152"/>
      <c r="O91" s="76">
        <f t="shared" si="4"/>
        <v>0</v>
      </c>
      <c r="P91" s="102"/>
      <c r="T91" s="16"/>
      <c r="V91" s="16"/>
    </row>
    <row r="92" spans="1:22" s="79" customFormat="1" ht="12.75" hidden="1">
      <c r="A92" s="73"/>
      <c r="B92" s="105" t="s">
        <v>283</v>
      </c>
      <c r="C92" s="619" t="s">
        <v>571</v>
      </c>
      <c r="D92" s="85">
        <f>'1 - Listes 12 Prelev IBG RCS'!D92+'1 - Listes 12 Prelev IBG RCS'!F92+'1 - Listes 12 Prelev IBG RCS'!H92+'1 - Listes 12 Prelev IBG RCS'!J92</f>
        <v>0</v>
      </c>
      <c r="E92" s="144"/>
      <c r="F92" s="86">
        <f>'1 - Listes 12 Prelev IBG RCS'!L92+'1 - Listes 12 Prelev IBG RCS'!N92+'1 - Listes 12 Prelev IBG RCS'!P92+'1 - Listes 12 Prelev IBG RCS'!R92</f>
        <v>0</v>
      </c>
      <c r="G92" s="159"/>
      <c r="H92" s="86">
        <f>'1 - Listes 12 Prelev IBG RCS'!T92+'1 - Listes 12 Prelev IBG RCS'!V92+'1 - Listes 12 Prelev IBG RCS'!X92+'1 - Listes 12 Prelev IBG RCS'!Z92</f>
        <v>0</v>
      </c>
      <c r="I92" s="159"/>
      <c r="J92" s="78">
        <f t="shared" si="3"/>
        <v>0</v>
      </c>
      <c r="K92" s="102"/>
      <c r="L92" s="144"/>
      <c r="M92" s="151"/>
      <c r="N92" s="152"/>
      <c r="O92" s="76">
        <f t="shared" si="4"/>
        <v>0</v>
      </c>
      <c r="P92" s="102"/>
      <c r="T92" s="16"/>
      <c r="V92" s="16"/>
    </row>
    <row r="93" spans="1:22" s="79" customFormat="1" ht="12.75" hidden="1">
      <c r="A93" s="73"/>
      <c r="B93" s="105" t="s">
        <v>1250</v>
      </c>
      <c r="C93" s="619" t="s">
        <v>1297</v>
      </c>
      <c r="D93" s="85">
        <f>'1 - Listes 12 Prelev IBG RCS'!D93+'1 - Listes 12 Prelev IBG RCS'!F93+'1 - Listes 12 Prelev IBG RCS'!H93+'1 - Listes 12 Prelev IBG RCS'!J93</f>
        <v>0</v>
      </c>
      <c r="E93" s="144"/>
      <c r="F93" s="86">
        <f>'1 - Listes 12 Prelev IBG RCS'!L93+'1 - Listes 12 Prelev IBG RCS'!N93+'1 - Listes 12 Prelev IBG RCS'!P93+'1 - Listes 12 Prelev IBG RCS'!R93</f>
        <v>0</v>
      </c>
      <c r="G93" s="159"/>
      <c r="H93" s="86">
        <f>'1 - Listes 12 Prelev IBG RCS'!T93+'1 - Listes 12 Prelev IBG RCS'!V93+'1 - Listes 12 Prelev IBG RCS'!X93+'1 - Listes 12 Prelev IBG RCS'!Z93</f>
        <v>0</v>
      </c>
      <c r="I93" s="159"/>
      <c r="J93" s="78">
        <f t="shared" si="3"/>
        <v>0</v>
      </c>
      <c r="K93" s="102"/>
      <c r="L93" s="144"/>
      <c r="M93" s="151"/>
      <c r="N93" s="152"/>
      <c r="O93" s="76">
        <f t="shared" si="4"/>
        <v>0</v>
      </c>
      <c r="P93" s="102"/>
      <c r="T93" s="16"/>
      <c r="V93" s="16"/>
    </row>
    <row r="94" spans="1:22" s="79" customFormat="1" ht="12.75" hidden="1">
      <c r="A94" s="73"/>
      <c r="B94" s="105" t="s">
        <v>458</v>
      </c>
      <c r="C94" s="619" t="s">
        <v>569</v>
      </c>
      <c r="D94" s="85">
        <f>'1 - Listes 12 Prelev IBG RCS'!D94+'1 - Listes 12 Prelev IBG RCS'!F94+'1 - Listes 12 Prelev IBG RCS'!H94+'1 - Listes 12 Prelev IBG RCS'!J94</f>
        <v>0</v>
      </c>
      <c r="E94" s="144"/>
      <c r="F94" s="86">
        <f>'1 - Listes 12 Prelev IBG RCS'!L94+'1 - Listes 12 Prelev IBG RCS'!N94+'1 - Listes 12 Prelev IBG RCS'!P94+'1 - Listes 12 Prelev IBG RCS'!R94</f>
        <v>0</v>
      </c>
      <c r="G94" s="159"/>
      <c r="H94" s="86">
        <f>'1 - Listes 12 Prelev IBG RCS'!T94+'1 - Listes 12 Prelev IBG RCS'!V94+'1 - Listes 12 Prelev IBG RCS'!X94+'1 - Listes 12 Prelev IBG RCS'!Z94</f>
        <v>0</v>
      </c>
      <c r="I94" s="159"/>
      <c r="J94" s="78">
        <f t="shared" si="3"/>
        <v>0</v>
      </c>
      <c r="K94" s="102"/>
      <c r="L94" s="144"/>
      <c r="M94" s="151"/>
      <c r="N94" s="152"/>
      <c r="O94" s="76">
        <f t="shared" si="4"/>
        <v>0</v>
      </c>
      <c r="P94" s="102"/>
      <c r="T94" s="16"/>
      <c r="V94" s="16"/>
    </row>
    <row r="95" spans="1:22" s="6" customFormat="1" ht="13.5" hidden="1">
      <c r="A95" s="48" t="s">
        <v>30</v>
      </c>
      <c r="B95" s="57"/>
      <c r="C95" s="619" t="s">
        <v>572</v>
      </c>
      <c r="D95" s="113">
        <f>SUM(D96:D106)</f>
        <v>0</v>
      </c>
      <c r="E95" s="99">
        <f>D95/D$503*100</f>
        <v>0</v>
      </c>
      <c r="F95" s="114">
        <f>SUM(F96:F106)</f>
        <v>0</v>
      </c>
      <c r="G95" s="115">
        <f>F95/F$503*100</f>
        <v>0</v>
      </c>
      <c r="H95" s="114">
        <f>SUM(H96:H106)</f>
        <v>0</v>
      </c>
      <c r="I95" s="115">
        <f>H95/H$503*100</f>
        <v>0</v>
      </c>
      <c r="J95" s="72">
        <f t="shared" si="3"/>
        <v>0</v>
      </c>
      <c r="K95" s="101">
        <f>J95/J$503*100</f>
        <v>0</v>
      </c>
      <c r="L95" s="99"/>
      <c r="M95" s="68">
        <f>D95+F95</f>
        <v>0</v>
      </c>
      <c r="N95" s="69">
        <f>M95/M$503*100</f>
        <v>0</v>
      </c>
      <c r="O95" s="70">
        <f t="shared" si="4"/>
        <v>0</v>
      </c>
      <c r="P95" s="101">
        <f>O95/O$503*100</f>
        <v>0</v>
      </c>
      <c r="R95" s="6">
        <f>IF(M95&lt;3,0,5)</f>
        <v>0</v>
      </c>
      <c r="S95" s="6">
        <f>IF(M95&lt;3,0,2)</f>
        <v>0</v>
      </c>
      <c r="T95" s="6">
        <f>IF(T$8=U29,V29,"")</f>
      </c>
      <c r="V95" s="16"/>
    </row>
    <row r="96" spans="1:22" s="79" customFormat="1" ht="12.75" hidden="1">
      <c r="A96" s="73"/>
      <c r="B96" s="105" t="s">
        <v>234</v>
      </c>
      <c r="C96" s="619" t="s">
        <v>573</v>
      </c>
      <c r="D96" s="85">
        <f>'1 - Listes 12 Prelev IBG RCS'!D96+'1 - Listes 12 Prelev IBG RCS'!F96+'1 - Listes 12 Prelev IBG RCS'!H96+'1 - Listes 12 Prelev IBG RCS'!J96</f>
        <v>0</v>
      </c>
      <c r="E96" s="144"/>
      <c r="F96" s="86">
        <f>'1 - Listes 12 Prelev IBG RCS'!L96+'1 - Listes 12 Prelev IBG RCS'!N96+'1 - Listes 12 Prelev IBG RCS'!P96+'1 - Listes 12 Prelev IBG RCS'!R96</f>
        <v>0</v>
      </c>
      <c r="G96" s="159"/>
      <c r="H96" s="86">
        <f>'1 - Listes 12 Prelev IBG RCS'!T96+'1 - Listes 12 Prelev IBG RCS'!V96+'1 - Listes 12 Prelev IBG RCS'!X96+'1 - Listes 12 Prelev IBG RCS'!Z96</f>
        <v>0</v>
      </c>
      <c r="I96" s="159"/>
      <c r="J96" s="78">
        <f t="shared" si="3"/>
        <v>0</v>
      </c>
      <c r="K96" s="102"/>
      <c r="L96" s="144"/>
      <c r="M96" s="151"/>
      <c r="N96" s="152"/>
      <c r="O96" s="76">
        <f t="shared" si="4"/>
        <v>0</v>
      </c>
      <c r="P96" s="102"/>
      <c r="T96" s="16"/>
      <c r="V96" s="16"/>
    </row>
    <row r="97" spans="1:22" s="79" customFormat="1" ht="12.75" hidden="1">
      <c r="A97" s="73"/>
      <c r="B97" s="105" t="s">
        <v>235</v>
      </c>
      <c r="C97" s="619" t="s">
        <v>574</v>
      </c>
      <c r="D97" s="85">
        <f>'1 - Listes 12 Prelev IBG RCS'!D97+'1 - Listes 12 Prelev IBG RCS'!F97+'1 - Listes 12 Prelev IBG RCS'!H97+'1 - Listes 12 Prelev IBG RCS'!J97</f>
        <v>0</v>
      </c>
      <c r="E97" s="144"/>
      <c r="F97" s="86">
        <f>'1 - Listes 12 Prelev IBG RCS'!L97+'1 - Listes 12 Prelev IBG RCS'!N97+'1 - Listes 12 Prelev IBG RCS'!P97+'1 - Listes 12 Prelev IBG RCS'!R97</f>
        <v>0</v>
      </c>
      <c r="G97" s="159"/>
      <c r="H97" s="86">
        <f>'1 - Listes 12 Prelev IBG RCS'!T97+'1 - Listes 12 Prelev IBG RCS'!V97+'1 - Listes 12 Prelev IBG RCS'!X97+'1 - Listes 12 Prelev IBG RCS'!Z97</f>
        <v>0</v>
      </c>
      <c r="I97" s="159"/>
      <c r="J97" s="78">
        <f t="shared" si="3"/>
        <v>0</v>
      </c>
      <c r="K97" s="102"/>
      <c r="L97" s="144"/>
      <c r="M97" s="151"/>
      <c r="N97" s="152"/>
      <c r="O97" s="76">
        <f t="shared" si="4"/>
        <v>0</v>
      </c>
      <c r="P97" s="102"/>
      <c r="T97" s="16"/>
      <c r="V97" s="16"/>
    </row>
    <row r="98" spans="1:22" s="79" customFormat="1" ht="12.75" hidden="1">
      <c r="A98" s="73"/>
      <c r="B98" s="105" t="s">
        <v>236</v>
      </c>
      <c r="C98" s="619" t="s">
        <v>575</v>
      </c>
      <c r="D98" s="85">
        <f>'1 - Listes 12 Prelev IBG RCS'!D98+'1 - Listes 12 Prelev IBG RCS'!F98+'1 - Listes 12 Prelev IBG RCS'!H98+'1 - Listes 12 Prelev IBG RCS'!J98</f>
        <v>0</v>
      </c>
      <c r="E98" s="144"/>
      <c r="F98" s="86">
        <f>'1 - Listes 12 Prelev IBG RCS'!L98+'1 - Listes 12 Prelev IBG RCS'!N98+'1 - Listes 12 Prelev IBG RCS'!P98+'1 - Listes 12 Prelev IBG RCS'!R98</f>
        <v>0</v>
      </c>
      <c r="G98" s="159"/>
      <c r="H98" s="86">
        <f>'1 - Listes 12 Prelev IBG RCS'!T98+'1 - Listes 12 Prelev IBG RCS'!V98+'1 - Listes 12 Prelev IBG RCS'!X98+'1 - Listes 12 Prelev IBG RCS'!Z98</f>
        <v>0</v>
      </c>
      <c r="I98" s="159"/>
      <c r="J98" s="78">
        <f t="shared" si="3"/>
        <v>0</v>
      </c>
      <c r="K98" s="102"/>
      <c r="L98" s="144"/>
      <c r="M98" s="151"/>
      <c r="N98" s="152"/>
      <c r="O98" s="76">
        <f t="shared" si="4"/>
        <v>0</v>
      </c>
      <c r="P98" s="102"/>
      <c r="T98" s="16"/>
      <c r="V98" s="16"/>
    </row>
    <row r="99" spans="1:22" s="79" customFormat="1" ht="12.75" hidden="1">
      <c r="A99" s="73"/>
      <c r="B99" s="105" t="s">
        <v>237</v>
      </c>
      <c r="C99" s="619" t="s">
        <v>576</v>
      </c>
      <c r="D99" s="85">
        <f>'1 - Listes 12 Prelev IBG RCS'!D99+'1 - Listes 12 Prelev IBG RCS'!F99+'1 - Listes 12 Prelev IBG RCS'!H99+'1 - Listes 12 Prelev IBG RCS'!J99</f>
        <v>0</v>
      </c>
      <c r="E99" s="144"/>
      <c r="F99" s="86">
        <f>'1 - Listes 12 Prelev IBG RCS'!L99+'1 - Listes 12 Prelev IBG RCS'!N99+'1 - Listes 12 Prelev IBG RCS'!P99+'1 - Listes 12 Prelev IBG RCS'!R99</f>
        <v>0</v>
      </c>
      <c r="G99" s="159"/>
      <c r="H99" s="86">
        <f>'1 - Listes 12 Prelev IBG RCS'!T99+'1 - Listes 12 Prelev IBG RCS'!V99+'1 - Listes 12 Prelev IBG RCS'!X99+'1 - Listes 12 Prelev IBG RCS'!Z99</f>
        <v>0</v>
      </c>
      <c r="I99" s="159"/>
      <c r="J99" s="78">
        <f t="shared" si="3"/>
        <v>0</v>
      </c>
      <c r="K99" s="102"/>
      <c r="L99" s="144"/>
      <c r="M99" s="151"/>
      <c r="N99" s="152"/>
      <c r="O99" s="76">
        <f t="shared" si="4"/>
        <v>0</v>
      </c>
      <c r="P99" s="102"/>
      <c r="T99" s="16"/>
      <c r="V99" s="16"/>
    </row>
    <row r="100" spans="1:22" s="79" customFormat="1" ht="12.75" hidden="1">
      <c r="A100" s="73"/>
      <c r="B100" s="105" t="s">
        <v>238</v>
      </c>
      <c r="C100" s="619" t="s">
        <v>577</v>
      </c>
      <c r="D100" s="85">
        <f>'1 - Listes 12 Prelev IBG RCS'!D100+'1 - Listes 12 Prelev IBG RCS'!F100+'1 - Listes 12 Prelev IBG RCS'!H100+'1 - Listes 12 Prelev IBG RCS'!J100</f>
        <v>0</v>
      </c>
      <c r="E100" s="144"/>
      <c r="F100" s="86">
        <f>'1 - Listes 12 Prelev IBG RCS'!L100+'1 - Listes 12 Prelev IBG RCS'!N100+'1 - Listes 12 Prelev IBG RCS'!P100+'1 - Listes 12 Prelev IBG RCS'!R100</f>
        <v>0</v>
      </c>
      <c r="G100" s="159"/>
      <c r="H100" s="86">
        <f>'1 - Listes 12 Prelev IBG RCS'!T100+'1 - Listes 12 Prelev IBG RCS'!V100+'1 - Listes 12 Prelev IBG RCS'!X100+'1 - Listes 12 Prelev IBG RCS'!Z100</f>
        <v>0</v>
      </c>
      <c r="I100" s="159"/>
      <c r="J100" s="78">
        <f t="shared" si="3"/>
        <v>0</v>
      </c>
      <c r="K100" s="102"/>
      <c r="L100" s="144"/>
      <c r="M100" s="151"/>
      <c r="N100" s="152"/>
      <c r="O100" s="76">
        <f t="shared" si="4"/>
        <v>0</v>
      </c>
      <c r="P100" s="102"/>
      <c r="T100" s="16"/>
      <c r="V100" s="16"/>
    </row>
    <row r="101" spans="1:22" s="79" customFormat="1" ht="12.75" hidden="1">
      <c r="A101" s="73"/>
      <c r="B101" s="105" t="s">
        <v>239</v>
      </c>
      <c r="C101" s="619" t="s">
        <v>578</v>
      </c>
      <c r="D101" s="85">
        <f>'1 - Listes 12 Prelev IBG RCS'!D101+'1 - Listes 12 Prelev IBG RCS'!F101+'1 - Listes 12 Prelev IBG RCS'!H101+'1 - Listes 12 Prelev IBG RCS'!J101</f>
        <v>0</v>
      </c>
      <c r="E101" s="144"/>
      <c r="F101" s="86">
        <f>'1 - Listes 12 Prelev IBG RCS'!L101+'1 - Listes 12 Prelev IBG RCS'!N101+'1 - Listes 12 Prelev IBG RCS'!P101+'1 - Listes 12 Prelev IBG RCS'!R101</f>
        <v>0</v>
      </c>
      <c r="G101" s="159"/>
      <c r="H101" s="86">
        <f>'1 - Listes 12 Prelev IBG RCS'!T101+'1 - Listes 12 Prelev IBG RCS'!V101+'1 - Listes 12 Prelev IBG RCS'!X101+'1 - Listes 12 Prelev IBG RCS'!Z101</f>
        <v>0</v>
      </c>
      <c r="I101" s="159"/>
      <c r="J101" s="78">
        <f t="shared" si="3"/>
        <v>0</v>
      </c>
      <c r="K101" s="102"/>
      <c r="L101" s="144"/>
      <c r="M101" s="151"/>
      <c r="N101" s="152"/>
      <c r="O101" s="76">
        <f t="shared" si="4"/>
        <v>0</v>
      </c>
      <c r="P101" s="102"/>
      <c r="T101" s="16"/>
      <c r="V101" s="16"/>
    </row>
    <row r="102" spans="1:22" s="79" customFormat="1" ht="12.75" hidden="1">
      <c r="A102" s="73"/>
      <c r="B102" s="105" t="s">
        <v>240</v>
      </c>
      <c r="C102" s="619" t="s">
        <v>579</v>
      </c>
      <c r="D102" s="85">
        <f>'1 - Listes 12 Prelev IBG RCS'!D102+'1 - Listes 12 Prelev IBG RCS'!F102+'1 - Listes 12 Prelev IBG RCS'!H102+'1 - Listes 12 Prelev IBG RCS'!J102</f>
        <v>0</v>
      </c>
      <c r="E102" s="144"/>
      <c r="F102" s="86">
        <f>'1 - Listes 12 Prelev IBG RCS'!L102+'1 - Listes 12 Prelev IBG RCS'!N102+'1 - Listes 12 Prelev IBG RCS'!P102+'1 - Listes 12 Prelev IBG RCS'!R102</f>
        <v>0</v>
      </c>
      <c r="G102" s="159"/>
      <c r="H102" s="86">
        <f>'1 - Listes 12 Prelev IBG RCS'!T102+'1 - Listes 12 Prelev IBG RCS'!V102+'1 - Listes 12 Prelev IBG RCS'!X102+'1 - Listes 12 Prelev IBG RCS'!Z102</f>
        <v>0</v>
      </c>
      <c r="I102" s="159"/>
      <c r="J102" s="78">
        <f t="shared" si="3"/>
        <v>0</v>
      </c>
      <c r="K102" s="102"/>
      <c r="L102" s="144"/>
      <c r="M102" s="151"/>
      <c r="N102" s="152"/>
      <c r="O102" s="76">
        <f t="shared" si="4"/>
        <v>0</v>
      </c>
      <c r="P102" s="102"/>
      <c r="T102" s="16"/>
      <c r="V102" s="16"/>
    </row>
    <row r="103" spans="1:22" s="79" customFormat="1" ht="12.75" hidden="1">
      <c r="A103" s="73"/>
      <c r="B103" s="105" t="s">
        <v>241</v>
      </c>
      <c r="C103" s="619" t="s">
        <v>580</v>
      </c>
      <c r="D103" s="85">
        <f>'1 - Listes 12 Prelev IBG RCS'!D103+'1 - Listes 12 Prelev IBG RCS'!F103+'1 - Listes 12 Prelev IBG RCS'!H103+'1 - Listes 12 Prelev IBG RCS'!J103</f>
        <v>0</v>
      </c>
      <c r="E103" s="144"/>
      <c r="F103" s="86">
        <f>'1 - Listes 12 Prelev IBG RCS'!L103+'1 - Listes 12 Prelev IBG RCS'!N103+'1 - Listes 12 Prelev IBG RCS'!P103+'1 - Listes 12 Prelev IBG RCS'!R103</f>
        <v>0</v>
      </c>
      <c r="G103" s="159"/>
      <c r="H103" s="86">
        <f>'1 - Listes 12 Prelev IBG RCS'!T103+'1 - Listes 12 Prelev IBG RCS'!V103+'1 - Listes 12 Prelev IBG RCS'!X103+'1 - Listes 12 Prelev IBG RCS'!Z103</f>
        <v>0</v>
      </c>
      <c r="I103" s="159"/>
      <c r="J103" s="78">
        <f t="shared" si="3"/>
        <v>0</v>
      </c>
      <c r="K103" s="102"/>
      <c r="L103" s="144"/>
      <c r="M103" s="151"/>
      <c r="N103" s="152"/>
      <c r="O103" s="76">
        <f t="shared" si="4"/>
        <v>0</v>
      </c>
      <c r="P103" s="102"/>
      <c r="T103" s="16"/>
      <c r="V103" s="16"/>
    </row>
    <row r="104" spans="1:22" s="79" customFormat="1" ht="12.75" hidden="1">
      <c r="A104" s="73"/>
      <c r="B104" s="105" t="s">
        <v>242</v>
      </c>
      <c r="C104" s="619" t="s">
        <v>581</v>
      </c>
      <c r="D104" s="85">
        <f>'1 - Listes 12 Prelev IBG RCS'!D104+'1 - Listes 12 Prelev IBG RCS'!F104+'1 - Listes 12 Prelev IBG RCS'!H104+'1 - Listes 12 Prelev IBG RCS'!J104</f>
        <v>0</v>
      </c>
      <c r="E104" s="144"/>
      <c r="F104" s="86">
        <f>'1 - Listes 12 Prelev IBG RCS'!L104+'1 - Listes 12 Prelev IBG RCS'!N104+'1 - Listes 12 Prelev IBG RCS'!P104+'1 - Listes 12 Prelev IBG RCS'!R104</f>
        <v>0</v>
      </c>
      <c r="G104" s="159"/>
      <c r="H104" s="86">
        <f>'1 - Listes 12 Prelev IBG RCS'!T104+'1 - Listes 12 Prelev IBG RCS'!V104+'1 - Listes 12 Prelev IBG RCS'!X104+'1 - Listes 12 Prelev IBG RCS'!Z104</f>
        <v>0</v>
      </c>
      <c r="I104" s="159"/>
      <c r="J104" s="78">
        <f t="shared" si="3"/>
        <v>0</v>
      </c>
      <c r="K104" s="102"/>
      <c r="L104" s="144"/>
      <c r="M104" s="151"/>
      <c r="N104" s="152"/>
      <c r="O104" s="76">
        <f t="shared" si="4"/>
        <v>0</v>
      </c>
      <c r="P104" s="102"/>
      <c r="T104" s="16"/>
      <c r="V104" s="16"/>
    </row>
    <row r="105" spans="1:22" s="79" customFormat="1" ht="12.75" hidden="1">
      <c r="A105" s="73"/>
      <c r="B105" s="105" t="s">
        <v>243</v>
      </c>
      <c r="C105" s="619" t="s">
        <v>582</v>
      </c>
      <c r="D105" s="85">
        <f>'1 - Listes 12 Prelev IBG RCS'!D105+'1 - Listes 12 Prelev IBG RCS'!F105+'1 - Listes 12 Prelev IBG RCS'!H105+'1 - Listes 12 Prelev IBG RCS'!J105</f>
        <v>0</v>
      </c>
      <c r="E105" s="144"/>
      <c r="F105" s="86">
        <f>'1 - Listes 12 Prelev IBG RCS'!L105+'1 - Listes 12 Prelev IBG RCS'!N105+'1 - Listes 12 Prelev IBG RCS'!P105+'1 - Listes 12 Prelev IBG RCS'!R105</f>
        <v>0</v>
      </c>
      <c r="G105" s="159"/>
      <c r="H105" s="86">
        <f>'1 - Listes 12 Prelev IBG RCS'!T105+'1 - Listes 12 Prelev IBG RCS'!V105+'1 - Listes 12 Prelev IBG RCS'!X105+'1 - Listes 12 Prelev IBG RCS'!Z105</f>
        <v>0</v>
      </c>
      <c r="I105" s="159"/>
      <c r="J105" s="78">
        <f t="shared" si="3"/>
        <v>0</v>
      </c>
      <c r="K105" s="102"/>
      <c r="L105" s="144"/>
      <c r="M105" s="151"/>
      <c r="N105" s="152"/>
      <c r="O105" s="76">
        <f t="shared" si="4"/>
        <v>0</v>
      </c>
      <c r="P105" s="102"/>
      <c r="T105" s="16"/>
      <c r="V105" s="16"/>
    </row>
    <row r="106" spans="1:22" s="79" customFormat="1" ht="12.75" hidden="1">
      <c r="A106" s="73"/>
      <c r="B106" s="105" t="s">
        <v>459</v>
      </c>
      <c r="C106" s="619" t="s">
        <v>572</v>
      </c>
      <c r="D106" s="85">
        <f>'1 - Listes 12 Prelev IBG RCS'!D106+'1 - Listes 12 Prelev IBG RCS'!F106+'1 - Listes 12 Prelev IBG RCS'!H106+'1 - Listes 12 Prelev IBG RCS'!J106</f>
        <v>0</v>
      </c>
      <c r="E106" s="144"/>
      <c r="F106" s="86">
        <f>'1 - Listes 12 Prelev IBG RCS'!L106+'1 - Listes 12 Prelev IBG RCS'!N106+'1 - Listes 12 Prelev IBG RCS'!P106+'1 - Listes 12 Prelev IBG RCS'!R106</f>
        <v>0</v>
      </c>
      <c r="G106" s="159"/>
      <c r="H106" s="86">
        <f>'1 - Listes 12 Prelev IBG RCS'!T106+'1 - Listes 12 Prelev IBG RCS'!V106+'1 - Listes 12 Prelev IBG RCS'!X106+'1 - Listes 12 Prelev IBG RCS'!Z106</f>
        <v>0</v>
      </c>
      <c r="I106" s="159"/>
      <c r="J106" s="78">
        <f t="shared" si="3"/>
        <v>0</v>
      </c>
      <c r="K106" s="102"/>
      <c r="L106" s="144"/>
      <c r="M106" s="151"/>
      <c r="N106" s="152"/>
      <c r="O106" s="76">
        <f t="shared" si="4"/>
        <v>0</v>
      </c>
      <c r="P106" s="102"/>
      <c r="T106" s="16"/>
      <c r="V106" s="16"/>
    </row>
    <row r="107" spans="1:22" s="6" customFormat="1" ht="13.5" hidden="1">
      <c r="A107" s="48" t="s">
        <v>31</v>
      </c>
      <c r="B107" s="57"/>
      <c r="C107" s="618" t="s">
        <v>583</v>
      </c>
      <c r="D107" s="113">
        <f>SUM(D108:D118)</f>
        <v>0</v>
      </c>
      <c r="E107" s="99">
        <f>D107/D$503*100</f>
        <v>0</v>
      </c>
      <c r="F107" s="114">
        <f>SUM(F108:F118)</f>
        <v>0</v>
      </c>
      <c r="G107" s="115">
        <f>F107/F$503*100</f>
        <v>0</v>
      </c>
      <c r="H107" s="114">
        <f>SUM(H108:H118)</f>
        <v>0</v>
      </c>
      <c r="I107" s="115">
        <f>H107/H$503*100</f>
        <v>0</v>
      </c>
      <c r="J107" s="72">
        <f t="shared" si="3"/>
        <v>0</v>
      </c>
      <c r="K107" s="101">
        <f>J107/J$503*100</f>
        <v>0</v>
      </c>
      <c r="L107" s="99"/>
      <c r="M107" s="68">
        <f>D107+F107</f>
        <v>0</v>
      </c>
      <c r="N107" s="69">
        <f>M107/M$503*100</f>
        <v>0</v>
      </c>
      <c r="O107" s="70">
        <f t="shared" si="4"/>
        <v>0</v>
      </c>
      <c r="P107" s="101">
        <f>O107/O$503*100</f>
        <v>0</v>
      </c>
      <c r="R107" s="6">
        <f>IF(M107&lt;3,0,4)</f>
        <v>0</v>
      </c>
      <c r="S107" s="6">
        <f>IF(M107&lt;3,0,2)</f>
        <v>0</v>
      </c>
      <c r="T107" s="6">
        <f>IF(T$8=U25,V25,"")</f>
      </c>
      <c r="V107" s="16"/>
    </row>
    <row r="108" spans="1:22" s="79" customFormat="1" ht="12.75" hidden="1">
      <c r="A108" s="73"/>
      <c r="B108" s="105" t="s">
        <v>247</v>
      </c>
      <c r="C108" s="619" t="s">
        <v>584</v>
      </c>
      <c r="D108" s="85">
        <f>'1 - Listes 12 Prelev IBG RCS'!D108+'1 - Listes 12 Prelev IBG RCS'!F108+'1 - Listes 12 Prelev IBG RCS'!H108+'1 - Listes 12 Prelev IBG RCS'!J108</f>
        <v>0</v>
      </c>
      <c r="E108" s="144"/>
      <c r="F108" s="86">
        <f>'1 - Listes 12 Prelev IBG RCS'!L108+'1 - Listes 12 Prelev IBG RCS'!N108+'1 - Listes 12 Prelev IBG RCS'!P108+'1 - Listes 12 Prelev IBG RCS'!R108</f>
        <v>0</v>
      </c>
      <c r="G108" s="159"/>
      <c r="H108" s="86">
        <f>'1 - Listes 12 Prelev IBG RCS'!T108+'1 - Listes 12 Prelev IBG RCS'!V108+'1 - Listes 12 Prelev IBG RCS'!X108+'1 - Listes 12 Prelev IBG RCS'!Z108</f>
        <v>0</v>
      </c>
      <c r="I108" s="159"/>
      <c r="J108" s="78">
        <f t="shared" si="3"/>
        <v>0</v>
      </c>
      <c r="K108" s="102"/>
      <c r="L108" s="144"/>
      <c r="M108" s="151"/>
      <c r="N108" s="152"/>
      <c r="O108" s="76">
        <f t="shared" si="4"/>
        <v>0</v>
      </c>
      <c r="P108" s="102"/>
      <c r="T108" s="16"/>
      <c r="V108" s="16"/>
    </row>
    <row r="109" spans="1:22" s="79" customFormat="1" ht="12.75" hidden="1">
      <c r="A109" s="73"/>
      <c r="B109" s="105" t="s">
        <v>248</v>
      </c>
      <c r="C109" s="619" t="s">
        <v>585</v>
      </c>
      <c r="D109" s="85">
        <f>'1 - Listes 12 Prelev IBG RCS'!D109+'1 - Listes 12 Prelev IBG RCS'!F109+'1 - Listes 12 Prelev IBG RCS'!H109+'1 - Listes 12 Prelev IBG RCS'!J109</f>
        <v>0</v>
      </c>
      <c r="E109" s="144"/>
      <c r="F109" s="86">
        <f>'1 - Listes 12 Prelev IBG RCS'!L109+'1 - Listes 12 Prelev IBG RCS'!N109+'1 - Listes 12 Prelev IBG RCS'!P109+'1 - Listes 12 Prelev IBG RCS'!R109</f>
        <v>0</v>
      </c>
      <c r="G109" s="159"/>
      <c r="H109" s="86">
        <f>'1 - Listes 12 Prelev IBG RCS'!T109+'1 - Listes 12 Prelev IBG RCS'!V109+'1 - Listes 12 Prelev IBG RCS'!X109+'1 - Listes 12 Prelev IBG RCS'!Z109</f>
        <v>0</v>
      </c>
      <c r="I109" s="159"/>
      <c r="J109" s="78">
        <f t="shared" si="3"/>
        <v>0</v>
      </c>
      <c r="K109" s="102"/>
      <c r="L109" s="144"/>
      <c r="M109" s="151"/>
      <c r="N109" s="152"/>
      <c r="O109" s="76">
        <f t="shared" si="4"/>
        <v>0</v>
      </c>
      <c r="P109" s="102"/>
      <c r="T109" s="16"/>
      <c r="V109" s="16"/>
    </row>
    <row r="110" spans="1:22" s="79" customFormat="1" ht="12.75" hidden="1">
      <c r="A110" s="73"/>
      <c r="B110" s="105" t="s">
        <v>249</v>
      </c>
      <c r="C110" s="619" t="s">
        <v>586</v>
      </c>
      <c r="D110" s="85">
        <f>'1 - Listes 12 Prelev IBG RCS'!D110+'1 - Listes 12 Prelev IBG RCS'!F110+'1 - Listes 12 Prelev IBG RCS'!H110+'1 - Listes 12 Prelev IBG RCS'!J110</f>
        <v>0</v>
      </c>
      <c r="E110" s="144"/>
      <c r="F110" s="86">
        <f>'1 - Listes 12 Prelev IBG RCS'!L110+'1 - Listes 12 Prelev IBG RCS'!N110+'1 - Listes 12 Prelev IBG RCS'!P110+'1 - Listes 12 Prelev IBG RCS'!R110</f>
        <v>0</v>
      </c>
      <c r="G110" s="159"/>
      <c r="H110" s="86">
        <f>'1 - Listes 12 Prelev IBG RCS'!T110+'1 - Listes 12 Prelev IBG RCS'!V110+'1 - Listes 12 Prelev IBG RCS'!X110+'1 - Listes 12 Prelev IBG RCS'!Z110</f>
        <v>0</v>
      </c>
      <c r="I110" s="159"/>
      <c r="J110" s="78">
        <f t="shared" si="3"/>
        <v>0</v>
      </c>
      <c r="K110" s="102"/>
      <c r="L110" s="144"/>
      <c r="M110" s="151"/>
      <c r="N110" s="152"/>
      <c r="O110" s="76">
        <f t="shared" si="4"/>
        <v>0</v>
      </c>
      <c r="P110" s="102"/>
      <c r="T110" s="16"/>
      <c r="V110" s="16"/>
    </row>
    <row r="111" spans="1:22" s="79" customFormat="1" ht="12.75" hidden="1">
      <c r="A111" s="73"/>
      <c r="B111" s="105" t="s">
        <v>250</v>
      </c>
      <c r="C111" s="619" t="s">
        <v>587</v>
      </c>
      <c r="D111" s="85">
        <f>'1 - Listes 12 Prelev IBG RCS'!D111+'1 - Listes 12 Prelev IBG RCS'!F111+'1 - Listes 12 Prelev IBG RCS'!H111+'1 - Listes 12 Prelev IBG RCS'!J111</f>
        <v>0</v>
      </c>
      <c r="E111" s="144"/>
      <c r="F111" s="86">
        <f>'1 - Listes 12 Prelev IBG RCS'!L111+'1 - Listes 12 Prelev IBG RCS'!N111+'1 - Listes 12 Prelev IBG RCS'!P111+'1 - Listes 12 Prelev IBG RCS'!R111</f>
        <v>0</v>
      </c>
      <c r="G111" s="159"/>
      <c r="H111" s="86">
        <f>'1 - Listes 12 Prelev IBG RCS'!T111+'1 - Listes 12 Prelev IBG RCS'!V111+'1 - Listes 12 Prelev IBG RCS'!X111+'1 - Listes 12 Prelev IBG RCS'!Z111</f>
        <v>0</v>
      </c>
      <c r="I111" s="159"/>
      <c r="J111" s="78">
        <f t="shared" si="3"/>
        <v>0</v>
      </c>
      <c r="K111" s="102"/>
      <c r="L111" s="144"/>
      <c r="M111" s="151"/>
      <c r="N111" s="152"/>
      <c r="O111" s="76">
        <f t="shared" si="4"/>
        <v>0</v>
      </c>
      <c r="P111" s="102"/>
      <c r="T111" s="16"/>
      <c r="V111" s="16"/>
    </row>
    <row r="112" spans="1:22" s="79" customFormat="1" ht="12.75" hidden="1">
      <c r="A112" s="73"/>
      <c r="B112" s="105" t="s">
        <v>251</v>
      </c>
      <c r="C112" s="619" t="s">
        <v>588</v>
      </c>
      <c r="D112" s="85">
        <f>'1 - Listes 12 Prelev IBG RCS'!D112+'1 - Listes 12 Prelev IBG RCS'!F112+'1 - Listes 12 Prelev IBG RCS'!H112+'1 - Listes 12 Prelev IBG RCS'!J112</f>
        <v>0</v>
      </c>
      <c r="E112" s="144"/>
      <c r="F112" s="86">
        <f>'1 - Listes 12 Prelev IBG RCS'!L112+'1 - Listes 12 Prelev IBG RCS'!N112+'1 - Listes 12 Prelev IBG RCS'!P112+'1 - Listes 12 Prelev IBG RCS'!R112</f>
        <v>0</v>
      </c>
      <c r="G112" s="159"/>
      <c r="H112" s="86">
        <f>'1 - Listes 12 Prelev IBG RCS'!T112+'1 - Listes 12 Prelev IBG RCS'!V112+'1 - Listes 12 Prelev IBG RCS'!X112+'1 - Listes 12 Prelev IBG RCS'!Z112</f>
        <v>0</v>
      </c>
      <c r="I112" s="159"/>
      <c r="J112" s="78">
        <f t="shared" si="3"/>
        <v>0</v>
      </c>
      <c r="K112" s="102"/>
      <c r="L112" s="144"/>
      <c r="M112" s="151"/>
      <c r="N112" s="152"/>
      <c r="O112" s="76">
        <f t="shared" si="4"/>
        <v>0</v>
      </c>
      <c r="P112" s="102"/>
      <c r="T112" s="16"/>
      <c r="V112" s="16"/>
    </row>
    <row r="113" spans="1:22" s="79" customFormat="1" ht="12.75" hidden="1">
      <c r="A113" s="73"/>
      <c r="B113" s="105" t="s">
        <v>252</v>
      </c>
      <c r="C113" s="619" t="s">
        <v>589</v>
      </c>
      <c r="D113" s="85">
        <f>'1 - Listes 12 Prelev IBG RCS'!D113+'1 - Listes 12 Prelev IBG RCS'!F113+'1 - Listes 12 Prelev IBG RCS'!H113+'1 - Listes 12 Prelev IBG RCS'!J113</f>
        <v>0</v>
      </c>
      <c r="E113" s="144"/>
      <c r="F113" s="86">
        <f>'1 - Listes 12 Prelev IBG RCS'!L113+'1 - Listes 12 Prelev IBG RCS'!N113+'1 - Listes 12 Prelev IBG RCS'!P113+'1 - Listes 12 Prelev IBG RCS'!R113</f>
        <v>0</v>
      </c>
      <c r="G113" s="159"/>
      <c r="H113" s="86">
        <f>'1 - Listes 12 Prelev IBG RCS'!T113+'1 - Listes 12 Prelev IBG RCS'!V113+'1 - Listes 12 Prelev IBG RCS'!X113+'1 - Listes 12 Prelev IBG RCS'!Z113</f>
        <v>0</v>
      </c>
      <c r="I113" s="159"/>
      <c r="J113" s="78">
        <f t="shared" si="3"/>
        <v>0</v>
      </c>
      <c r="K113" s="102"/>
      <c r="L113" s="144"/>
      <c r="M113" s="151"/>
      <c r="N113" s="152"/>
      <c r="O113" s="76">
        <f t="shared" si="4"/>
        <v>0</v>
      </c>
      <c r="P113" s="102"/>
      <c r="T113" s="16"/>
      <c r="V113" s="16"/>
    </row>
    <row r="114" spans="1:22" s="79" customFormat="1" ht="12.75" hidden="1">
      <c r="A114" s="73"/>
      <c r="B114" s="105" t="s">
        <v>253</v>
      </c>
      <c r="C114" s="619" t="s">
        <v>590</v>
      </c>
      <c r="D114" s="85">
        <f>'1 - Listes 12 Prelev IBG RCS'!D114+'1 - Listes 12 Prelev IBG RCS'!F114+'1 - Listes 12 Prelev IBG RCS'!H114+'1 - Listes 12 Prelev IBG RCS'!J114</f>
        <v>0</v>
      </c>
      <c r="E114" s="144"/>
      <c r="F114" s="86">
        <f>'1 - Listes 12 Prelev IBG RCS'!L114+'1 - Listes 12 Prelev IBG RCS'!N114+'1 - Listes 12 Prelev IBG RCS'!P114+'1 - Listes 12 Prelev IBG RCS'!R114</f>
        <v>0</v>
      </c>
      <c r="G114" s="159"/>
      <c r="H114" s="86">
        <f>'1 - Listes 12 Prelev IBG RCS'!T114+'1 - Listes 12 Prelev IBG RCS'!V114+'1 - Listes 12 Prelev IBG RCS'!X114+'1 - Listes 12 Prelev IBG RCS'!Z114</f>
        <v>0</v>
      </c>
      <c r="I114" s="159"/>
      <c r="J114" s="78">
        <f t="shared" si="3"/>
        <v>0</v>
      </c>
      <c r="K114" s="102"/>
      <c r="L114" s="144"/>
      <c r="M114" s="151"/>
      <c r="N114" s="152"/>
      <c r="O114" s="76">
        <f t="shared" si="4"/>
        <v>0</v>
      </c>
      <c r="P114" s="102"/>
      <c r="T114" s="16"/>
      <c r="V114" s="16"/>
    </row>
    <row r="115" spans="1:22" s="79" customFormat="1" ht="12.75" hidden="1">
      <c r="A115" s="73"/>
      <c r="B115" s="105" t="s">
        <v>254</v>
      </c>
      <c r="C115" s="619" t="s">
        <v>591</v>
      </c>
      <c r="D115" s="85">
        <f>'1 - Listes 12 Prelev IBG RCS'!D115+'1 - Listes 12 Prelev IBG RCS'!F115+'1 - Listes 12 Prelev IBG RCS'!H115+'1 - Listes 12 Prelev IBG RCS'!J115</f>
        <v>0</v>
      </c>
      <c r="E115" s="144"/>
      <c r="F115" s="86">
        <f>'1 - Listes 12 Prelev IBG RCS'!L115+'1 - Listes 12 Prelev IBG RCS'!N115+'1 - Listes 12 Prelev IBG RCS'!P115+'1 - Listes 12 Prelev IBG RCS'!R115</f>
        <v>0</v>
      </c>
      <c r="G115" s="159"/>
      <c r="H115" s="86">
        <f>'1 - Listes 12 Prelev IBG RCS'!T115+'1 - Listes 12 Prelev IBG RCS'!V115+'1 - Listes 12 Prelev IBG RCS'!X115+'1 - Listes 12 Prelev IBG RCS'!Z115</f>
        <v>0</v>
      </c>
      <c r="I115" s="159"/>
      <c r="J115" s="78">
        <f t="shared" si="3"/>
        <v>0</v>
      </c>
      <c r="K115" s="102"/>
      <c r="L115" s="144"/>
      <c r="M115" s="151"/>
      <c r="N115" s="152"/>
      <c r="O115" s="76">
        <f t="shared" si="4"/>
        <v>0</v>
      </c>
      <c r="P115" s="102"/>
      <c r="T115" s="16"/>
      <c r="V115" s="16"/>
    </row>
    <row r="116" spans="1:22" s="79" customFormat="1" ht="12.75" hidden="1">
      <c r="A116" s="73"/>
      <c r="B116" s="105" t="s">
        <v>255</v>
      </c>
      <c r="C116" s="619" t="s">
        <v>592</v>
      </c>
      <c r="D116" s="85">
        <f>'1 - Listes 12 Prelev IBG RCS'!D116+'1 - Listes 12 Prelev IBG RCS'!F116+'1 - Listes 12 Prelev IBG RCS'!H116+'1 - Listes 12 Prelev IBG RCS'!J116</f>
        <v>0</v>
      </c>
      <c r="E116" s="144"/>
      <c r="F116" s="86">
        <f>'1 - Listes 12 Prelev IBG RCS'!L116+'1 - Listes 12 Prelev IBG RCS'!N116+'1 - Listes 12 Prelev IBG RCS'!P116+'1 - Listes 12 Prelev IBG RCS'!R116</f>
        <v>0</v>
      </c>
      <c r="G116" s="159"/>
      <c r="H116" s="86">
        <f>'1 - Listes 12 Prelev IBG RCS'!T116+'1 - Listes 12 Prelev IBG RCS'!V116+'1 - Listes 12 Prelev IBG RCS'!X116+'1 - Listes 12 Prelev IBG RCS'!Z116</f>
        <v>0</v>
      </c>
      <c r="I116" s="159"/>
      <c r="J116" s="78">
        <f t="shared" si="3"/>
        <v>0</v>
      </c>
      <c r="K116" s="102"/>
      <c r="L116" s="144"/>
      <c r="M116" s="151"/>
      <c r="N116" s="152"/>
      <c r="O116" s="76">
        <f t="shared" si="4"/>
        <v>0</v>
      </c>
      <c r="P116" s="102"/>
      <c r="T116" s="16"/>
      <c r="V116" s="16"/>
    </row>
    <row r="117" spans="1:22" s="79" customFormat="1" ht="12.75" hidden="1">
      <c r="A117" s="73"/>
      <c r="B117" s="105" t="s">
        <v>256</v>
      </c>
      <c r="C117" s="619" t="s">
        <v>593</v>
      </c>
      <c r="D117" s="85">
        <f>'1 - Listes 12 Prelev IBG RCS'!D117+'1 - Listes 12 Prelev IBG RCS'!F117+'1 - Listes 12 Prelev IBG RCS'!H117+'1 - Listes 12 Prelev IBG RCS'!J117</f>
        <v>0</v>
      </c>
      <c r="E117" s="144"/>
      <c r="F117" s="86">
        <f>'1 - Listes 12 Prelev IBG RCS'!L117+'1 - Listes 12 Prelev IBG RCS'!N117+'1 - Listes 12 Prelev IBG RCS'!P117+'1 - Listes 12 Prelev IBG RCS'!R117</f>
        <v>0</v>
      </c>
      <c r="G117" s="159"/>
      <c r="H117" s="86">
        <f>'1 - Listes 12 Prelev IBG RCS'!T117+'1 - Listes 12 Prelev IBG RCS'!V117+'1 - Listes 12 Prelev IBG RCS'!X117+'1 - Listes 12 Prelev IBG RCS'!Z117</f>
        <v>0</v>
      </c>
      <c r="I117" s="159"/>
      <c r="J117" s="78">
        <f t="shared" si="3"/>
        <v>0</v>
      </c>
      <c r="K117" s="102"/>
      <c r="L117" s="144"/>
      <c r="M117" s="151"/>
      <c r="N117" s="152"/>
      <c r="O117" s="76">
        <f t="shared" si="4"/>
        <v>0</v>
      </c>
      <c r="P117" s="102"/>
      <c r="T117" s="16"/>
      <c r="V117" s="16"/>
    </row>
    <row r="118" spans="1:22" s="79" customFormat="1" ht="12.75" hidden="1">
      <c r="A118" s="73"/>
      <c r="B118" s="105" t="s">
        <v>460</v>
      </c>
      <c r="C118" s="619" t="s">
        <v>583</v>
      </c>
      <c r="D118" s="85">
        <f>'1 - Listes 12 Prelev IBG RCS'!D118+'1 - Listes 12 Prelev IBG RCS'!F118+'1 - Listes 12 Prelev IBG RCS'!H118+'1 - Listes 12 Prelev IBG RCS'!J118</f>
        <v>0</v>
      </c>
      <c r="E118" s="144"/>
      <c r="F118" s="86">
        <f>'1 - Listes 12 Prelev IBG RCS'!L118+'1 - Listes 12 Prelev IBG RCS'!N118+'1 - Listes 12 Prelev IBG RCS'!P118+'1 - Listes 12 Prelev IBG RCS'!R118</f>
        <v>0</v>
      </c>
      <c r="G118" s="159"/>
      <c r="H118" s="86">
        <f>'1 - Listes 12 Prelev IBG RCS'!T118+'1 - Listes 12 Prelev IBG RCS'!V118+'1 - Listes 12 Prelev IBG RCS'!X118+'1 - Listes 12 Prelev IBG RCS'!Z118</f>
        <v>0</v>
      </c>
      <c r="I118" s="159"/>
      <c r="J118" s="78">
        <f t="shared" si="3"/>
        <v>0</v>
      </c>
      <c r="K118" s="102"/>
      <c r="L118" s="144"/>
      <c r="M118" s="151"/>
      <c r="N118" s="152"/>
      <c r="O118" s="76">
        <f t="shared" si="4"/>
        <v>0</v>
      </c>
      <c r="P118" s="102"/>
      <c r="T118" s="16"/>
      <c r="V118" s="16"/>
    </row>
    <row r="119" spans="1:22" s="6" customFormat="1" ht="13.5" hidden="1">
      <c r="A119" s="48" t="s">
        <v>32</v>
      </c>
      <c r="B119" s="57"/>
      <c r="C119" s="619" t="s">
        <v>594</v>
      </c>
      <c r="D119" s="113">
        <f>SUM(D120:D125)</f>
        <v>0</v>
      </c>
      <c r="E119" s="99">
        <f>D119/D$503*100</f>
        <v>0</v>
      </c>
      <c r="F119" s="114">
        <f>SUM(F120:F125)</f>
        <v>0</v>
      </c>
      <c r="G119" s="115">
        <f>F119/F$503*100</f>
        <v>0</v>
      </c>
      <c r="H119" s="114">
        <f>SUM(H120:H125)</f>
        <v>0</v>
      </c>
      <c r="I119" s="115">
        <f>H119/H$503*100</f>
        <v>0</v>
      </c>
      <c r="J119" s="72">
        <f t="shared" si="3"/>
        <v>0</v>
      </c>
      <c r="K119" s="101">
        <f>J119/J$503*100</f>
        <v>0</v>
      </c>
      <c r="L119" s="99"/>
      <c r="M119" s="68">
        <f>D119+F119</f>
        <v>0</v>
      </c>
      <c r="N119" s="69">
        <f>M119/M$503*100</f>
        <v>0</v>
      </c>
      <c r="O119" s="70">
        <f t="shared" si="4"/>
        <v>0</v>
      </c>
      <c r="P119" s="101">
        <f>O119/O$503*100</f>
        <v>0</v>
      </c>
      <c r="R119" s="6">
        <f>IF(M119&lt;3,0,4)</f>
        <v>0</v>
      </c>
      <c r="S119" s="6">
        <f>IF(M119&lt;3,0,2)</f>
        <v>0</v>
      </c>
      <c r="T119" s="6">
        <f>IF(T$8=U24,V24,"")</f>
      </c>
      <c r="V119" s="16"/>
    </row>
    <row r="120" spans="1:22" s="79" customFormat="1" ht="12.75" hidden="1">
      <c r="A120" s="73"/>
      <c r="B120" s="105" t="s">
        <v>895</v>
      </c>
      <c r="C120" s="619" t="s">
        <v>1298</v>
      </c>
      <c r="D120" s="85">
        <f>'1 - Listes 12 Prelev IBG RCS'!D120+'1 - Listes 12 Prelev IBG RCS'!F120+'1 - Listes 12 Prelev IBG RCS'!H120+'1 - Listes 12 Prelev IBG RCS'!J120</f>
        <v>0</v>
      </c>
      <c r="E120" s="144"/>
      <c r="F120" s="86">
        <f>'1 - Listes 12 Prelev IBG RCS'!L120+'1 - Listes 12 Prelev IBG RCS'!N120+'1 - Listes 12 Prelev IBG RCS'!P120+'1 - Listes 12 Prelev IBG RCS'!R120</f>
        <v>0</v>
      </c>
      <c r="G120" s="159"/>
      <c r="H120" s="86">
        <f>'1 - Listes 12 Prelev IBG RCS'!T120+'1 - Listes 12 Prelev IBG RCS'!V120+'1 - Listes 12 Prelev IBG RCS'!X120+'1 - Listes 12 Prelev IBG RCS'!Z120</f>
        <v>0</v>
      </c>
      <c r="I120" s="159"/>
      <c r="J120" s="78">
        <f t="shared" si="3"/>
        <v>0</v>
      </c>
      <c r="K120" s="102"/>
      <c r="L120" s="144"/>
      <c r="M120" s="151"/>
      <c r="N120" s="152"/>
      <c r="O120" s="76">
        <f t="shared" si="4"/>
        <v>0</v>
      </c>
      <c r="P120" s="102"/>
      <c r="T120" s="16"/>
      <c r="V120" s="16"/>
    </row>
    <row r="121" spans="1:22" s="79" customFormat="1" ht="12.75" hidden="1">
      <c r="A121" s="73"/>
      <c r="B121" s="105" t="s">
        <v>272</v>
      </c>
      <c r="C121" s="619" t="s">
        <v>595</v>
      </c>
      <c r="D121" s="85">
        <f>'1 - Listes 12 Prelev IBG RCS'!D121+'1 - Listes 12 Prelev IBG RCS'!F121+'1 - Listes 12 Prelev IBG RCS'!H121+'1 - Listes 12 Prelev IBG RCS'!J121</f>
        <v>0</v>
      </c>
      <c r="E121" s="144"/>
      <c r="F121" s="86">
        <f>'1 - Listes 12 Prelev IBG RCS'!L121+'1 - Listes 12 Prelev IBG RCS'!N121+'1 - Listes 12 Prelev IBG RCS'!P121+'1 - Listes 12 Prelev IBG RCS'!R121</f>
        <v>0</v>
      </c>
      <c r="G121" s="159"/>
      <c r="H121" s="86">
        <f>'1 - Listes 12 Prelev IBG RCS'!T121+'1 - Listes 12 Prelev IBG RCS'!V121+'1 - Listes 12 Prelev IBG RCS'!X121+'1 - Listes 12 Prelev IBG RCS'!Z121</f>
        <v>0</v>
      </c>
      <c r="I121" s="159"/>
      <c r="J121" s="78">
        <f t="shared" si="3"/>
        <v>0</v>
      </c>
      <c r="K121" s="102"/>
      <c r="L121" s="144"/>
      <c r="M121" s="151"/>
      <c r="N121" s="152"/>
      <c r="O121" s="76">
        <f t="shared" si="4"/>
        <v>0</v>
      </c>
      <c r="P121" s="102"/>
      <c r="T121" s="16"/>
      <c r="V121" s="16"/>
    </row>
    <row r="122" spans="1:22" s="79" customFormat="1" ht="12.75" hidden="1">
      <c r="A122" s="73"/>
      <c r="B122" s="105" t="s">
        <v>273</v>
      </c>
      <c r="C122" s="619" t="s">
        <v>596</v>
      </c>
      <c r="D122" s="85">
        <f>'1 - Listes 12 Prelev IBG RCS'!D122+'1 - Listes 12 Prelev IBG RCS'!F122+'1 - Listes 12 Prelev IBG RCS'!H122+'1 - Listes 12 Prelev IBG RCS'!J122</f>
        <v>0</v>
      </c>
      <c r="E122" s="144"/>
      <c r="F122" s="86">
        <f>'1 - Listes 12 Prelev IBG RCS'!L122+'1 - Listes 12 Prelev IBG RCS'!N122+'1 - Listes 12 Prelev IBG RCS'!P122+'1 - Listes 12 Prelev IBG RCS'!R122</f>
        <v>0</v>
      </c>
      <c r="G122" s="159"/>
      <c r="H122" s="86">
        <f>'1 - Listes 12 Prelev IBG RCS'!T122+'1 - Listes 12 Prelev IBG RCS'!V122+'1 - Listes 12 Prelev IBG RCS'!X122+'1 - Listes 12 Prelev IBG RCS'!Z122</f>
        <v>0</v>
      </c>
      <c r="I122" s="159"/>
      <c r="J122" s="78">
        <f t="shared" si="3"/>
        <v>0</v>
      </c>
      <c r="K122" s="102"/>
      <c r="L122" s="144"/>
      <c r="M122" s="151"/>
      <c r="N122" s="152"/>
      <c r="O122" s="76">
        <f t="shared" si="4"/>
        <v>0</v>
      </c>
      <c r="P122" s="102"/>
      <c r="T122" s="16"/>
      <c r="V122" s="16"/>
    </row>
    <row r="123" spans="1:22" s="79" customFormat="1" ht="12.75" hidden="1">
      <c r="A123" s="73"/>
      <c r="B123" s="105" t="s">
        <v>274</v>
      </c>
      <c r="C123" s="619" t="s">
        <v>597</v>
      </c>
      <c r="D123" s="85">
        <f>'1 - Listes 12 Prelev IBG RCS'!D123+'1 - Listes 12 Prelev IBG RCS'!F123+'1 - Listes 12 Prelev IBG RCS'!H123+'1 - Listes 12 Prelev IBG RCS'!J123</f>
        <v>0</v>
      </c>
      <c r="E123" s="144"/>
      <c r="F123" s="86">
        <f>'1 - Listes 12 Prelev IBG RCS'!L123+'1 - Listes 12 Prelev IBG RCS'!N123+'1 - Listes 12 Prelev IBG RCS'!P123+'1 - Listes 12 Prelev IBG RCS'!R123</f>
        <v>0</v>
      </c>
      <c r="G123" s="159"/>
      <c r="H123" s="86">
        <f>'1 - Listes 12 Prelev IBG RCS'!T123+'1 - Listes 12 Prelev IBG RCS'!V123+'1 - Listes 12 Prelev IBG RCS'!X123+'1 - Listes 12 Prelev IBG RCS'!Z123</f>
        <v>0</v>
      </c>
      <c r="I123" s="159"/>
      <c r="J123" s="78">
        <f t="shared" si="3"/>
        <v>0</v>
      </c>
      <c r="K123" s="102"/>
      <c r="L123" s="144"/>
      <c r="M123" s="151"/>
      <c r="N123" s="152"/>
      <c r="O123" s="76">
        <f t="shared" si="4"/>
        <v>0</v>
      </c>
      <c r="P123" s="102"/>
      <c r="T123" s="16"/>
      <c r="V123" s="16"/>
    </row>
    <row r="124" spans="1:22" s="79" customFormat="1" ht="12.75" hidden="1">
      <c r="A124" s="73"/>
      <c r="B124" s="105" t="s">
        <v>275</v>
      </c>
      <c r="C124" s="619" t="s">
        <v>598</v>
      </c>
      <c r="D124" s="85">
        <f>'1 - Listes 12 Prelev IBG RCS'!D124+'1 - Listes 12 Prelev IBG RCS'!F124+'1 - Listes 12 Prelev IBG RCS'!H124+'1 - Listes 12 Prelev IBG RCS'!J124</f>
        <v>0</v>
      </c>
      <c r="E124" s="144"/>
      <c r="F124" s="86">
        <f>'1 - Listes 12 Prelev IBG RCS'!L124+'1 - Listes 12 Prelev IBG RCS'!N124+'1 - Listes 12 Prelev IBG RCS'!P124+'1 - Listes 12 Prelev IBG RCS'!R124</f>
        <v>0</v>
      </c>
      <c r="G124" s="159"/>
      <c r="H124" s="86">
        <f>'1 - Listes 12 Prelev IBG RCS'!T124+'1 - Listes 12 Prelev IBG RCS'!V124+'1 - Listes 12 Prelev IBG RCS'!X124+'1 - Listes 12 Prelev IBG RCS'!Z124</f>
        <v>0</v>
      </c>
      <c r="I124" s="159"/>
      <c r="J124" s="78">
        <f t="shared" si="3"/>
        <v>0</v>
      </c>
      <c r="K124" s="102"/>
      <c r="L124" s="144"/>
      <c r="M124" s="151"/>
      <c r="N124" s="152"/>
      <c r="O124" s="76">
        <f t="shared" si="4"/>
        <v>0</v>
      </c>
      <c r="P124" s="102"/>
      <c r="T124" s="16"/>
      <c r="V124" s="16"/>
    </row>
    <row r="125" spans="1:22" s="79" customFormat="1" ht="12.75" hidden="1">
      <c r="A125" s="73"/>
      <c r="B125" s="105" t="s">
        <v>461</v>
      </c>
      <c r="C125" s="619" t="s">
        <v>594</v>
      </c>
      <c r="D125" s="85">
        <f>'1 - Listes 12 Prelev IBG RCS'!D125+'1 - Listes 12 Prelev IBG RCS'!F125+'1 - Listes 12 Prelev IBG RCS'!H125+'1 - Listes 12 Prelev IBG RCS'!J125</f>
        <v>0</v>
      </c>
      <c r="E125" s="144"/>
      <c r="F125" s="86">
        <f>'1 - Listes 12 Prelev IBG RCS'!L125+'1 - Listes 12 Prelev IBG RCS'!N125+'1 - Listes 12 Prelev IBG RCS'!P125+'1 - Listes 12 Prelev IBG RCS'!R125</f>
        <v>0</v>
      </c>
      <c r="G125" s="159"/>
      <c r="H125" s="86">
        <f>'1 - Listes 12 Prelev IBG RCS'!T125+'1 - Listes 12 Prelev IBG RCS'!V125+'1 - Listes 12 Prelev IBG RCS'!X125+'1 - Listes 12 Prelev IBG RCS'!Z125</f>
        <v>0</v>
      </c>
      <c r="I125" s="159"/>
      <c r="J125" s="78">
        <f t="shared" si="3"/>
        <v>0</v>
      </c>
      <c r="K125" s="102"/>
      <c r="L125" s="144"/>
      <c r="M125" s="151"/>
      <c r="N125" s="152"/>
      <c r="O125" s="76">
        <f t="shared" si="4"/>
        <v>0</v>
      </c>
      <c r="P125" s="102"/>
      <c r="T125" s="16"/>
      <c r="V125" s="16"/>
    </row>
    <row r="126" spans="1:22" s="6" customFormat="1" ht="13.5" hidden="1">
      <c r="A126" s="48" t="s">
        <v>33</v>
      </c>
      <c r="B126" s="57"/>
      <c r="C126" s="619" t="s">
        <v>599</v>
      </c>
      <c r="D126" s="113">
        <f>SUM(D127:D132)</f>
        <v>0</v>
      </c>
      <c r="E126" s="99">
        <f>D126/D$503*100</f>
        <v>0</v>
      </c>
      <c r="F126" s="114">
        <f>SUM(F127:F132)</f>
        <v>0</v>
      </c>
      <c r="G126" s="115">
        <f>F126/F$503*100</f>
        <v>0</v>
      </c>
      <c r="H126" s="114">
        <f>SUM(H127:H132)</f>
        <v>0</v>
      </c>
      <c r="I126" s="115">
        <f>H126/H$503*100</f>
        <v>0</v>
      </c>
      <c r="J126" s="72">
        <f t="shared" si="3"/>
        <v>0</v>
      </c>
      <c r="K126" s="101">
        <f>J126/J$503*100</f>
        <v>0</v>
      </c>
      <c r="L126" s="99"/>
      <c r="M126" s="68">
        <f>D126+F126</f>
        <v>0</v>
      </c>
      <c r="N126" s="69">
        <f>M126/M$503*100</f>
        <v>0</v>
      </c>
      <c r="O126" s="70">
        <f t="shared" si="4"/>
        <v>0</v>
      </c>
      <c r="P126" s="101">
        <f>O126/O$503*100</f>
        <v>0</v>
      </c>
      <c r="R126" s="6">
        <f>IF(M126&lt;3,0,4)</f>
        <v>0</v>
      </c>
      <c r="S126" s="6">
        <f>IF(M126&lt;3,0,2)</f>
        <v>0</v>
      </c>
      <c r="T126" s="6">
        <f>IF(T$8=U23,V23,"")</f>
      </c>
      <c r="V126" s="16"/>
    </row>
    <row r="127" spans="1:22" s="79" customFormat="1" ht="12.75" hidden="1">
      <c r="A127" s="73"/>
      <c r="B127" s="105" t="s">
        <v>276</v>
      </c>
      <c r="C127" s="619" t="s">
        <v>600</v>
      </c>
      <c r="D127" s="85">
        <f>'1 - Listes 12 Prelev IBG RCS'!D127+'1 - Listes 12 Prelev IBG RCS'!F127+'1 - Listes 12 Prelev IBG RCS'!H127+'1 - Listes 12 Prelev IBG RCS'!J127</f>
        <v>0</v>
      </c>
      <c r="E127" s="144"/>
      <c r="F127" s="86">
        <f>'1 - Listes 12 Prelev IBG RCS'!L127+'1 - Listes 12 Prelev IBG RCS'!N127+'1 - Listes 12 Prelev IBG RCS'!P127+'1 - Listes 12 Prelev IBG RCS'!R127</f>
        <v>0</v>
      </c>
      <c r="G127" s="159"/>
      <c r="H127" s="86">
        <f>'1 - Listes 12 Prelev IBG RCS'!T127+'1 - Listes 12 Prelev IBG RCS'!V127+'1 - Listes 12 Prelev IBG RCS'!X127+'1 - Listes 12 Prelev IBG RCS'!Z127</f>
        <v>0</v>
      </c>
      <c r="I127" s="159"/>
      <c r="J127" s="78">
        <f t="shared" si="3"/>
        <v>0</v>
      </c>
      <c r="K127" s="102"/>
      <c r="L127" s="144"/>
      <c r="M127" s="151"/>
      <c r="N127" s="152"/>
      <c r="O127" s="76">
        <f t="shared" si="4"/>
        <v>0</v>
      </c>
      <c r="P127" s="102"/>
      <c r="T127" s="16"/>
      <c r="V127" s="16"/>
    </row>
    <row r="128" spans="1:22" s="79" customFormat="1" ht="12.75" hidden="1">
      <c r="A128" s="73"/>
      <c r="B128" s="105" t="s">
        <v>277</v>
      </c>
      <c r="C128" s="619" t="s">
        <v>601</v>
      </c>
      <c r="D128" s="85">
        <f>'1 - Listes 12 Prelev IBG RCS'!D128+'1 - Listes 12 Prelev IBG RCS'!F128+'1 - Listes 12 Prelev IBG RCS'!H128+'1 - Listes 12 Prelev IBG RCS'!J128</f>
        <v>0</v>
      </c>
      <c r="E128" s="144"/>
      <c r="F128" s="86">
        <f>'1 - Listes 12 Prelev IBG RCS'!L128+'1 - Listes 12 Prelev IBG RCS'!N128+'1 - Listes 12 Prelev IBG RCS'!P128+'1 - Listes 12 Prelev IBG RCS'!R128</f>
        <v>0</v>
      </c>
      <c r="G128" s="159"/>
      <c r="H128" s="86">
        <f>'1 - Listes 12 Prelev IBG RCS'!T128+'1 - Listes 12 Prelev IBG RCS'!V128+'1 - Listes 12 Prelev IBG RCS'!X128+'1 - Listes 12 Prelev IBG RCS'!Z128</f>
        <v>0</v>
      </c>
      <c r="I128" s="159"/>
      <c r="J128" s="78">
        <f t="shared" si="3"/>
        <v>0</v>
      </c>
      <c r="K128" s="102"/>
      <c r="L128" s="144"/>
      <c r="M128" s="151"/>
      <c r="N128" s="152"/>
      <c r="O128" s="76">
        <f t="shared" si="4"/>
        <v>0</v>
      </c>
      <c r="P128" s="102"/>
      <c r="T128" s="16"/>
      <c r="V128" s="16"/>
    </row>
    <row r="129" spans="1:22" s="79" customFormat="1" ht="12.75" hidden="1">
      <c r="A129" s="73"/>
      <c r="B129" s="105" t="s">
        <v>278</v>
      </c>
      <c r="C129" s="619" t="s">
        <v>602</v>
      </c>
      <c r="D129" s="85">
        <f>'1 - Listes 12 Prelev IBG RCS'!D129+'1 - Listes 12 Prelev IBG RCS'!F129+'1 - Listes 12 Prelev IBG RCS'!H129+'1 - Listes 12 Prelev IBG RCS'!J129</f>
        <v>0</v>
      </c>
      <c r="E129" s="144"/>
      <c r="F129" s="86">
        <f>'1 - Listes 12 Prelev IBG RCS'!L129+'1 - Listes 12 Prelev IBG RCS'!N129+'1 - Listes 12 Prelev IBG RCS'!P129+'1 - Listes 12 Prelev IBG RCS'!R129</f>
        <v>0</v>
      </c>
      <c r="G129" s="159"/>
      <c r="H129" s="86">
        <f>'1 - Listes 12 Prelev IBG RCS'!T129+'1 - Listes 12 Prelev IBG RCS'!V129+'1 - Listes 12 Prelev IBG RCS'!X129+'1 - Listes 12 Prelev IBG RCS'!Z129</f>
        <v>0</v>
      </c>
      <c r="I129" s="159"/>
      <c r="J129" s="78">
        <f t="shared" si="3"/>
        <v>0</v>
      </c>
      <c r="K129" s="102"/>
      <c r="L129" s="144"/>
      <c r="M129" s="151"/>
      <c r="N129" s="152"/>
      <c r="O129" s="76">
        <f t="shared" si="4"/>
        <v>0</v>
      </c>
      <c r="P129" s="102"/>
      <c r="T129" s="16"/>
      <c r="V129" s="16"/>
    </row>
    <row r="130" spans="1:22" s="79" customFormat="1" ht="12.75" hidden="1">
      <c r="A130" s="73"/>
      <c r="B130" s="105" t="s">
        <v>279</v>
      </c>
      <c r="C130" s="619" t="s">
        <v>603</v>
      </c>
      <c r="D130" s="85">
        <f>'1 - Listes 12 Prelev IBG RCS'!D130+'1 - Listes 12 Prelev IBG RCS'!F130+'1 - Listes 12 Prelev IBG RCS'!H130+'1 - Listes 12 Prelev IBG RCS'!J130</f>
        <v>0</v>
      </c>
      <c r="E130" s="144"/>
      <c r="F130" s="86">
        <f>'1 - Listes 12 Prelev IBG RCS'!L130+'1 - Listes 12 Prelev IBG RCS'!N130+'1 - Listes 12 Prelev IBG RCS'!P130+'1 - Listes 12 Prelev IBG RCS'!R130</f>
        <v>0</v>
      </c>
      <c r="G130" s="159"/>
      <c r="H130" s="86">
        <f>'1 - Listes 12 Prelev IBG RCS'!T130+'1 - Listes 12 Prelev IBG RCS'!V130+'1 - Listes 12 Prelev IBG RCS'!X130+'1 - Listes 12 Prelev IBG RCS'!Z130</f>
        <v>0</v>
      </c>
      <c r="I130" s="159"/>
      <c r="J130" s="78">
        <f t="shared" si="3"/>
        <v>0</v>
      </c>
      <c r="K130" s="102"/>
      <c r="L130" s="144"/>
      <c r="M130" s="151"/>
      <c r="N130" s="152"/>
      <c r="O130" s="76">
        <f t="shared" si="4"/>
        <v>0</v>
      </c>
      <c r="P130" s="102"/>
      <c r="T130" s="16"/>
      <c r="V130" s="16"/>
    </row>
    <row r="131" spans="1:22" s="79" customFormat="1" ht="12.75" hidden="1">
      <c r="A131" s="73"/>
      <c r="B131" s="105" t="s">
        <v>280</v>
      </c>
      <c r="C131" s="619" t="s">
        <v>604</v>
      </c>
      <c r="D131" s="85">
        <f>'1 - Listes 12 Prelev IBG RCS'!D131+'1 - Listes 12 Prelev IBG RCS'!F131+'1 - Listes 12 Prelev IBG RCS'!H131+'1 - Listes 12 Prelev IBG RCS'!J131</f>
        <v>0</v>
      </c>
      <c r="E131" s="144"/>
      <c r="F131" s="86">
        <f>'1 - Listes 12 Prelev IBG RCS'!L131+'1 - Listes 12 Prelev IBG RCS'!N131+'1 - Listes 12 Prelev IBG RCS'!P131+'1 - Listes 12 Prelev IBG RCS'!R131</f>
        <v>0</v>
      </c>
      <c r="G131" s="159"/>
      <c r="H131" s="86">
        <f>'1 - Listes 12 Prelev IBG RCS'!T131+'1 - Listes 12 Prelev IBG RCS'!V131+'1 - Listes 12 Prelev IBG RCS'!X131+'1 - Listes 12 Prelev IBG RCS'!Z131</f>
        <v>0</v>
      </c>
      <c r="I131" s="159"/>
      <c r="J131" s="78">
        <f t="shared" si="3"/>
        <v>0</v>
      </c>
      <c r="K131" s="102"/>
      <c r="L131" s="144"/>
      <c r="M131" s="151"/>
      <c r="N131" s="152"/>
      <c r="O131" s="76">
        <f t="shared" si="4"/>
        <v>0</v>
      </c>
      <c r="P131" s="102"/>
      <c r="T131" s="16"/>
      <c r="V131" s="16"/>
    </row>
    <row r="132" spans="1:22" s="79" customFormat="1" ht="12.75" hidden="1">
      <c r="A132" s="73"/>
      <c r="B132" s="105" t="s">
        <v>462</v>
      </c>
      <c r="C132" s="619" t="s">
        <v>599</v>
      </c>
      <c r="D132" s="85">
        <f>'1 - Listes 12 Prelev IBG RCS'!D132+'1 - Listes 12 Prelev IBG RCS'!F132+'1 - Listes 12 Prelev IBG RCS'!H132+'1 - Listes 12 Prelev IBG RCS'!J132</f>
        <v>0</v>
      </c>
      <c r="E132" s="144"/>
      <c r="F132" s="86">
        <f>'1 - Listes 12 Prelev IBG RCS'!L132+'1 - Listes 12 Prelev IBG RCS'!N132+'1 - Listes 12 Prelev IBG RCS'!P132+'1 - Listes 12 Prelev IBG RCS'!R132</f>
        <v>0</v>
      </c>
      <c r="G132" s="159"/>
      <c r="H132" s="86">
        <f>'1 - Listes 12 Prelev IBG RCS'!T132+'1 - Listes 12 Prelev IBG RCS'!V132+'1 - Listes 12 Prelev IBG RCS'!X132+'1 - Listes 12 Prelev IBG RCS'!Z132</f>
        <v>0</v>
      </c>
      <c r="I132" s="159"/>
      <c r="J132" s="78">
        <f t="shared" si="3"/>
        <v>0</v>
      </c>
      <c r="K132" s="102"/>
      <c r="L132" s="144"/>
      <c r="M132" s="151"/>
      <c r="N132" s="152"/>
      <c r="O132" s="76">
        <f t="shared" si="4"/>
        <v>0</v>
      </c>
      <c r="P132" s="102"/>
      <c r="T132" s="16"/>
      <c r="V132" s="16"/>
    </row>
    <row r="133" spans="1:22" s="6" customFormat="1" ht="13.5">
      <c r="A133" s="48" t="s">
        <v>34</v>
      </c>
      <c r="B133" s="57"/>
      <c r="C133" s="619" t="s">
        <v>605</v>
      </c>
      <c r="D133" s="113">
        <f>SUM(D134)</f>
        <v>9</v>
      </c>
      <c r="E133" s="99">
        <f>D133/D$503*100</f>
        <v>0.7772020725388601</v>
      </c>
      <c r="F133" s="114">
        <f>SUM(F134)</f>
        <v>12</v>
      </c>
      <c r="G133" s="115">
        <f>F133/F$503*100</f>
        <v>0.8765522279035792</v>
      </c>
      <c r="H133" s="114">
        <f>SUM(H134)</f>
        <v>14</v>
      </c>
      <c r="I133" s="115">
        <f>H133/H$503*100</f>
        <v>2.005730659025788</v>
      </c>
      <c r="J133" s="72">
        <f t="shared" si="3"/>
        <v>35</v>
      </c>
      <c r="K133" s="101">
        <f>J133/J$503*100</f>
        <v>1.0852713178294573</v>
      </c>
      <c r="L133" s="99"/>
      <c r="M133" s="68">
        <f>D133+F133</f>
        <v>21</v>
      </c>
      <c r="N133" s="69">
        <f>M133/M$503*100</f>
        <v>0.8310249307479225</v>
      </c>
      <c r="O133" s="70">
        <f t="shared" si="4"/>
        <v>26</v>
      </c>
      <c r="P133" s="101">
        <f>O133/O$503*100</f>
        <v>1.257861635220126</v>
      </c>
      <c r="R133" s="6">
        <f>IF(M133&lt;3,0,4)</f>
        <v>4</v>
      </c>
      <c r="S133" s="6">
        <f>IF(M133&lt;3,0,2)</f>
        <v>2</v>
      </c>
      <c r="T133" s="6">
        <f>IF(T$8=U22,V22,"")</f>
      </c>
      <c r="V133" s="16"/>
    </row>
    <row r="134" spans="1:22" s="79" customFormat="1" ht="12.75">
      <c r="A134" s="73"/>
      <c r="B134" s="105" t="s">
        <v>281</v>
      </c>
      <c r="C134" s="619" t="s">
        <v>606</v>
      </c>
      <c r="D134" s="85">
        <v>9</v>
      </c>
      <c r="E134" s="144"/>
      <c r="F134" s="86">
        <v>12</v>
      </c>
      <c r="G134" s="159"/>
      <c r="H134" s="86">
        <v>14</v>
      </c>
      <c r="I134" s="159"/>
      <c r="J134" s="78">
        <f t="shared" si="3"/>
        <v>35</v>
      </c>
      <c r="K134" s="102"/>
      <c r="L134" s="144"/>
      <c r="M134" s="151"/>
      <c r="N134" s="152"/>
      <c r="O134" s="76">
        <f t="shared" si="4"/>
        <v>26</v>
      </c>
      <c r="P134" s="102"/>
      <c r="T134" s="16"/>
      <c r="V134" s="16"/>
    </row>
    <row r="135" spans="1:22" s="6" customFormat="1" ht="13.5">
      <c r="A135" s="48" t="s">
        <v>35</v>
      </c>
      <c r="B135" s="57"/>
      <c r="C135" s="619" t="s">
        <v>607</v>
      </c>
      <c r="D135" s="113">
        <f>SUM(D136:D140)</f>
        <v>862</v>
      </c>
      <c r="E135" s="99">
        <f>D135/D$503*100</f>
        <v>74.43868739205527</v>
      </c>
      <c r="F135" s="114">
        <f>SUM(F136:F140)</f>
        <v>1098</v>
      </c>
      <c r="G135" s="115">
        <f>F135/F$503*100</f>
        <v>80.20452885317751</v>
      </c>
      <c r="H135" s="114">
        <f>SUM(H136:H140)</f>
        <v>395</v>
      </c>
      <c r="I135" s="115">
        <f>H135/H$503*100</f>
        <v>56.59025787965616</v>
      </c>
      <c r="J135" s="72">
        <f t="shared" si="3"/>
        <v>2355</v>
      </c>
      <c r="K135" s="101">
        <f>J135/J$503*100</f>
        <v>73.0232558139535</v>
      </c>
      <c r="L135" s="99"/>
      <c r="M135" s="68">
        <f>D135+F135</f>
        <v>1960</v>
      </c>
      <c r="N135" s="69">
        <f>M135/M$503*100</f>
        <v>77.5623268698061</v>
      </c>
      <c r="O135" s="70">
        <f t="shared" si="4"/>
        <v>1493</v>
      </c>
      <c r="P135" s="101">
        <f>O135/O$503*100</f>
        <v>72.2302854378326</v>
      </c>
      <c r="R135" s="6">
        <f>IF(M135&lt;10,0,3)</f>
        <v>3</v>
      </c>
      <c r="S135" s="6">
        <f>IF(M135&lt;3,0,2)</f>
        <v>2</v>
      </c>
      <c r="T135" s="6">
        <f>IF(T$8=U21,V21,"")</f>
      </c>
      <c r="V135" s="16"/>
    </row>
    <row r="136" spans="1:22" s="79" customFormat="1" ht="12.75" hidden="1">
      <c r="A136" s="73"/>
      <c r="B136" s="105" t="s">
        <v>257</v>
      </c>
      <c r="C136" s="619" t="s">
        <v>608</v>
      </c>
      <c r="D136" s="85">
        <f>'1 - Listes 12 Prelev IBG RCS'!D136+'1 - Listes 12 Prelev IBG RCS'!F136+'1 - Listes 12 Prelev IBG RCS'!H136+'1 - Listes 12 Prelev IBG RCS'!J136</f>
        <v>0</v>
      </c>
      <c r="E136" s="144"/>
      <c r="F136" s="86">
        <f>'1 - Listes 12 Prelev IBG RCS'!L136+'1 - Listes 12 Prelev IBG RCS'!N136+'1 - Listes 12 Prelev IBG RCS'!P136+'1 - Listes 12 Prelev IBG RCS'!R136</f>
        <v>0</v>
      </c>
      <c r="G136" s="159"/>
      <c r="H136" s="86">
        <f>'1 - Listes 12 Prelev IBG RCS'!T136+'1 - Listes 12 Prelev IBG RCS'!V136+'1 - Listes 12 Prelev IBG RCS'!X136+'1 - Listes 12 Prelev IBG RCS'!Z136</f>
        <v>0</v>
      </c>
      <c r="I136" s="159"/>
      <c r="J136" s="78">
        <f t="shared" si="3"/>
        <v>0</v>
      </c>
      <c r="K136" s="102"/>
      <c r="L136" s="144"/>
      <c r="M136" s="151"/>
      <c r="N136" s="152"/>
      <c r="O136" s="76">
        <f t="shared" si="4"/>
        <v>0</v>
      </c>
      <c r="P136" s="102"/>
      <c r="T136" s="16"/>
      <c r="V136" s="16"/>
    </row>
    <row r="137" spans="1:22" s="79" customFormat="1" ht="12.75" hidden="1">
      <c r="A137" s="73"/>
      <c r="B137" s="105" t="s">
        <v>258</v>
      </c>
      <c r="C137" s="619" t="s">
        <v>609</v>
      </c>
      <c r="D137" s="85">
        <f>'1 - Listes 12 Prelev IBG RCS'!D137+'1 - Listes 12 Prelev IBG RCS'!F137+'1 - Listes 12 Prelev IBG RCS'!H137+'1 - Listes 12 Prelev IBG RCS'!J137</f>
        <v>0</v>
      </c>
      <c r="E137" s="144"/>
      <c r="F137" s="86">
        <f>'1 - Listes 12 Prelev IBG RCS'!L137+'1 - Listes 12 Prelev IBG RCS'!N137+'1 - Listes 12 Prelev IBG RCS'!P137+'1 - Listes 12 Prelev IBG RCS'!R137</f>
        <v>0</v>
      </c>
      <c r="G137" s="159"/>
      <c r="H137" s="86">
        <f>'1 - Listes 12 Prelev IBG RCS'!T137+'1 - Listes 12 Prelev IBG RCS'!V137+'1 - Listes 12 Prelev IBG RCS'!X137+'1 - Listes 12 Prelev IBG RCS'!Z137</f>
        <v>0</v>
      </c>
      <c r="I137" s="159"/>
      <c r="J137" s="78">
        <f t="shared" si="3"/>
        <v>0</v>
      </c>
      <c r="K137" s="102"/>
      <c r="L137" s="144"/>
      <c r="M137" s="151"/>
      <c r="N137" s="152"/>
      <c r="O137" s="76">
        <f t="shared" si="4"/>
        <v>0</v>
      </c>
      <c r="P137" s="102"/>
      <c r="T137" s="16"/>
      <c r="V137" s="16"/>
    </row>
    <row r="138" spans="1:22" s="79" customFormat="1" ht="12.75" hidden="1">
      <c r="A138" s="73"/>
      <c r="B138" s="105" t="s">
        <v>259</v>
      </c>
      <c r="C138" s="619" t="s">
        <v>610</v>
      </c>
      <c r="D138" s="85">
        <f>'1 - Listes 12 Prelev IBG RCS'!D138+'1 - Listes 12 Prelev IBG RCS'!F138+'1 - Listes 12 Prelev IBG RCS'!H138+'1 - Listes 12 Prelev IBG RCS'!J138</f>
        <v>0</v>
      </c>
      <c r="E138" s="144"/>
      <c r="F138" s="86">
        <f>'1 - Listes 12 Prelev IBG RCS'!L138+'1 - Listes 12 Prelev IBG RCS'!N138+'1 - Listes 12 Prelev IBG RCS'!P138+'1 - Listes 12 Prelev IBG RCS'!R138</f>
        <v>0</v>
      </c>
      <c r="G138" s="159"/>
      <c r="H138" s="86">
        <f>'1 - Listes 12 Prelev IBG RCS'!T138+'1 - Listes 12 Prelev IBG RCS'!V138+'1 - Listes 12 Prelev IBG RCS'!X138+'1 - Listes 12 Prelev IBG RCS'!Z138</f>
        <v>0</v>
      </c>
      <c r="I138" s="159"/>
      <c r="J138" s="78">
        <f t="shared" si="3"/>
        <v>0</v>
      </c>
      <c r="K138" s="102"/>
      <c r="L138" s="144"/>
      <c r="M138" s="151"/>
      <c r="N138" s="152"/>
      <c r="O138" s="76">
        <f t="shared" si="4"/>
        <v>0</v>
      </c>
      <c r="P138" s="102"/>
      <c r="T138" s="16"/>
      <c r="V138" s="16"/>
    </row>
    <row r="139" spans="1:22" s="79" customFormat="1" ht="12.75">
      <c r="A139" s="73"/>
      <c r="B139" s="105" t="s">
        <v>260</v>
      </c>
      <c r="C139" s="619" t="s">
        <v>611</v>
      </c>
      <c r="D139" s="85">
        <v>862</v>
      </c>
      <c r="E139" s="144"/>
      <c r="F139" s="86">
        <v>1098</v>
      </c>
      <c r="G139" s="159"/>
      <c r="H139" s="86">
        <v>395</v>
      </c>
      <c r="I139" s="159"/>
      <c r="J139" s="78">
        <f aca="true" t="shared" si="5" ref="J139:J202">D139+F139+H139</f>
        <v>2355</v>
      </c>
      <c r="K139" s="102"/>
      <c r="L139" s="144"/>
      <c r="M139" s="151"/>
      <c r="N139" s="152"/>
      <c r="O139" s="76">
        <f t="shared" si="4"/>
        <v>1493</v>
      </c>
      <c r="P139" s="102"/>
      <c r="T139" s="16"/>
      <c r="V139" s="16"/>
    </row>
    <row r="140" spans="1:22" s="79" customFormat="1" ht="12.75" hidden="1">
      <c r="A140" s="73"/>
      <c r="B140" s="105" t="s">
        <v>463</v>
      </c>
      <c r="C140" s="619" t="s">
        <v>607</v>
      </c>
      <c r="D140" s="85">
        <f>'1 - Listes 12 Prelev IBG RCS'!D140+'1 - Listes 12 Prelev IBG RCS'!F140+'1 - Listes 12 Prelev IBG RCS'!H140+'1 - Listes 12 Prelev IBG RCS'!J140</f>
        <v>0</v>
      </c>
      <c r="E140" s="144"/>
      <c r="F140" s="86">
        <f>'1 - Listes 12 Prelev IBG RCS'!L140+'1 - Listes 12 Prelev IBG RCS'!N140+'1 - Listes 12 Prelev IBG RCS'!P140+'1 - Listes 12 Prelev IBG RCS'!R140</f>
        <v>0</v>
      </c>
      <c r="G140" s="159"/>
      <c r="H140" s="86">
        <f>'1 - Listes 12 Prelev IBG RCS'!T140+'1 - Listes 12 Prelev IBG RCS'!V140+'1 - Listes 12 Prelev IBG RCS'!X140+'1 - Listes 12 Prelev IBG RCS'!Z140</f>
        <v>0</v>
      </c>
      <c r="I140" s="159"/>
      <c r="J140" s="78">
        <f t="shared" si="5"/>
        <v>0</v>
      </c>
      <c r="K140" s="102"/>
      <c r="L140" s="144"/>
      <c r="M140" s="151"/>
      <c r="N140" s="152"/>
      <c r="O140" s="76">
        <f aca="true" t="shared" si="6" ref="O140:O203">F140+H140</f>
        <v>0</v>
      </c>
      <c r="P140" s="102"/>
      <c r="T140" s="16"/>
      <c r="V140" s="16"/>
    </row>
    <row r="141" spans="1:22" s="6" customFormat="1" ht="13.5">
      <c r="A141" s="48" t="s">
        <v>36</v>
      </c>
      <c r="B141" s="57"/>
      <c r="C141" s="619" t="s">
        <v>612</v>
      </c>
      <c r="D141" s="113">
        <f>SUM(D142:D145)</f>
        <v>7</v>
      </c>
      <c r="E141" s="99">
        <f>D141/D$503*100</f>
        <v>0.6044905008635579</v>
      </c>
      <c r="F141" s="114">
        <f>SUM(F142:F145)</f>
        <v>5</v>
      </c>
      <c r="G141" s="115">
        <f>F141/F$503*100</f>
        <v>0.3652300949598247</v>
      </c>
      <c r="H141" s="114">
        <f>SUM(H142:H145)</f>
        <v>2</v>
      </c>
      <c r="I141" s="115">
        <f>H141/H$503*100</f>
        <v>0.28653295128939826</v>
      </c>
      <c r="J141" s="72">
        <f t="shared" si="5"/>
        <v>14</v>
      </c>
      <c r="K141" s="101">
        <f>J141/J$503*100</f>
        <v>0.4341085271317829</v>
      </c>
      <c r="L141" s="99"/>
      <c r="M141" s="68">
        <f>D141+F141</f>
        <v>12</v>
      </c>
      <c r="N141" s="69">
        <f>M141/M$503*100</f>
        <v>0.4748713889988128</v>
      </c>
      <c r="O141" s="70">
        <f t="shared" si="6"/>
        <v>7</v>
      </c>
      <c r="P141" s="101">
        <f>O141/O$503*100</f>
        <v>0.3386550556361877</v>
      </c>
      <c r="R141" s="6">
        <f>IF(M141&lt;3,0,3)</f>
        <v>3</v>
      </c>
      <c r="S141" s="6">
        <f>IF(M141&lt;3,0,2)</f>
        <v>2</v>
      </c>
      <c r="T141" s="6">
        <f>IF(T$8=U20,V20,"")</f>
      </c>
      <c r="V141" s="16"/>
    </row>
    <row r="142" spans="1:22" s="79" customFormat="1" ht="12.75" hidden="1">
      <c r="A142" s="73"/>
      <c r="B142" s="105" t="s">
        <v>231</v>
      </c>
      <c r="C142" s="619" t="s">
        <v>613</v>
      </c>
      <c r="D142" s="85">
        <f>'1 - Listes 12 Prelev IBG RCS'!D142+'1 - Listes 12 Prelev IBG RCS'!F142+'1 - Listes 12 Prelev IBG RCS'!H142+'1 - Listes 12 Prelev IBG RCS'!J142</f>
        <v>0</v>
      </c>
      <c r="E142" s="144"/>
      <c r="F142" s="86">
        <f>'1 - Listes 12 Prelev IBG RCS'!L142+'1 - Listes 12 Prelev IBG RCS'!N142+'1 - Listes 12 Prelev IBG RCS'!P142+'1 - Listes 12 Prelev IBG RCS'!R142</f>
        <v>0</v>
      </c>
      <c r="G142" s="159"/>
      <c r="H142" s="86">
        <f>'1 - Listes 12 Prelev IBG RCS'!T142+'1 - Listes 12 Prelev IBG RCS'!V142+'1 - Listes 12 Prelev IBG RCS'!X142+'1 - Listes 12 Prelev IBG RCS'!Z142</f>
        <v>0</v>
      </c>
      <c r="I142" s="159"/>
      <c r="J142" s="78">
        <f t="shared" si="5"/>
        <v>0</v>
      </c>
      <c r="K142" s="102"/>
      <c r="L142" s="144"/>
      <c r="M142" s="151"/>
      <c r="N142" s="152"/>
      <c r="O142" s="76">
        <f t="shared" si="6"/>
        <v>0</v>
      </c>
      <c r="P142" s="102"/>
      <c r="T142" s="16"/>
      <c r="V142" s="16"/>
    </row>
    <row r="143" spans="1:22" s="79" customFormat="1" ht="12.75" hidden="1">
      <c r="A143" s="73"/>
      <c r="B143" s="105" t="s">
        <v>232</v>
      </c>
      <c r="C143" s="619" t="s">
        <v>614</v>
      </c>
      <c r="D143" s="85">
        <f>'1 - Listes 12 Prelev IBG RCS'!D143+'1 - Listes 12 Prelev IBG RCS'!F143+'1 - Listes 12 Prelev IBG RCS'!H143+'1 - Listes 12 Prelev IBG RCS'!J143</f>
        <v>0</v>
      </c>
      <c r="E143" s="144"/>
      <c r="F143" s="86">
        <f>'1 - Listes 12 Prelev IBG RCS'!L143+'1 - Listes 12 Prelev IBG RCS'!N143+'1 - Listes 12 Prelev IBG RCS'!P143+'1 - Listes 12 Prelev IBG RCS'!R143</f>
        <v>0</v>
      </c>
      <c r="G143" s="159"/>
      <c r="H143" s="86">
        <f>'1 - Listes 12 Prelev IBG RCS'!T143+'1 - Listes 12 Prelev IBG RCS'!V143+'1 - Listes 12 Prelev IBG RCS'!X143+'1 - Listes 12 Prelev IBG RCS'!Z143</f>
        <v>0</v>
      </c>
      <c r="I143" s="159"/>
      <c r="J143" s="78">
        <f t="shared" si="5"/>
        <v>0</v>
      </c>
      <c r="K143" s="102"/>
      <c r="L143" s="144"/>
      <c r="M143" s="151"/>
      <c r="N143" s="152"/>
      <c r="O143" s="76">
        <f t="shared" si="6"/>
        <v>0</v>
      </c>
      <c r="P143" s="102"/>
      <c r="T143" s="16"/>
      <c r="V143" s="16"/>
    </row>
    <row r="144" spans="1:22" s="79" customFormat="1" ht="12.75">
      <c r="A144" s="73"/>
      <c r="B144" s="105" t="s">
        <v>233</v>
      </c>
      <c r="C144" s="619" t="s">
        <v>615</v>
      </c>
      <c r="D144" s="85">
        <v>7</v>
      </c>
      <c r="E144" s="144"/>
      <c r="F144" s="86">
        <v>5</v>
      </c>
      <c r="G144" s="159"/>
      <c r="H144" s="86">
        <v>2</v>
      </c>
      <c r="I144" s="159"/>
      <c r="J144" s="78">
        <f t="shared" si="5"/>
        <v>14</v>
      </c>
      <c r="K144" s="102"/>
      <c r="L144" s="144"/>
      <c r="M144" s="151"/>
      <c r="N144" s="152"/>
      <c r="O144" s="76">
        <f t="shared" si="6"/>
        <v>7</v>
      </c>
      <c r="P144" s="102"/>
      <c r="T144" s="16"/>
      <c r="V144" s="16"/>
    </row>
    <row r="145" spans="1:22" s="79" customFormat="1" ht="12.75" hidden="1">
      <c r="A145" s="73"/>
      <c r="B145" s="105" t="s">
        <v>464</v>
      </c>
      <c r="C145" s="619" t="s">
        <v>612</v>
      </c>
      <c r="D145" s="85">
        <f>'1 - Listes 12 Prelev IBG RCS'!D145+'1 - Listes 12 Prelev IBG RCS'!F145+'1 - Listes 12 Prelev IBG RCS'!H145+'1 - Listes 12 Prelev IBG RCS'!J145</f>
        <v>0</v>
      </c>
      <c r="E145" s="144"/>
      <c r="F145" s="86">
        <f>'1 - Listes 12 Prelev IBG RCS'!L145+'1 - Listes 12 Prelev IBG RCS'!N145+'1 - Listes 12 Prelev IBG RCS'!P145+'1 - Listes 12 Prelev IBG RCS'!R145</f>
        <v>0</v>
      </c>
      <c r="G145" s="159"/>
      <c r="H145" s="86">
        <f>'1 - Listes 12 Prelev IBG RCS'!T145+'1 - Listes 12 Prelev IBG RCS'!V145+'1 - Listes 12 Prelev IBG RCS'!X145+'1 - Listes 12 Prelev IBG RCS'!Z145</f>
        <v>0</v>
      </c>
      <c r="I145" s="159"/>
      <c r="J145" s="78">
        <f t="shared" si="5"/>
        <v>0</v>
      </c>
      <c r="K145" s="102"/>
      <c r="L145" s="144"/>
      <c r="M145" s="151"/>
      <c r="N145" s="152"/>
      <c r="O145" s="76">
        <f t="shared" si="6"/>
        <v>0</v>
      </c>
      <c r="P145" s="102"/>
      <c r="T145" s="16"/>
      <c r="V145" s="16"/>
    </row>
    <row r="146" spans="1:22" s="6" customFormat="1" ht="13.5" hidden="1">
      <c r="A146" s="48" t="s">
        <v>37</v>
      </c>
      <c r="B146" s="57"/>
      <c r="C146" s="619" t="s">
        <v>616</v>
      </c>
      <c r="D146" s="113">
        <f>SUM(D147)</f>
        <v>0</v>
      </c>
      <c r="E146" s="99">
        <f>D146/D$503*100</f>
        <v>0</v>
      </c>
      <c r="F146" s="114">
        <f>SUM(F147)</f>
        <v>0</v>
      </c>
      <c r="G146" s="115">
        <f>F146/F$503*100</f>
        <v>0</v>
      </c>
      <c r="H146" s="114">
        <f>SUM(H147)</f>
        <v>0</v>
      </c>
      <c r="I146" s="115">
        <f>H146/H$503*100</f>
        <v>0</v>
      </c>
      <c r="J146" s="72">
        <f t="shared" si="5"/>
        <v>0</v>
      </c>
      <c r="K146" s="101">
        <f>J146/J$503*100</f>
        <v>0</v>
      </c>
      <c r="L146" s="99"/>
      <c r="M146" s="68">
        <f>D146+F146</f>
        <v>0</v>
      </c>
      <c r="N146" s="69">
        <f>M146/M$503*100</f>
        <v>0</v>
      </c>
      <c r="O146" s="70">
        <f t="shared" si="6"/>
        <v>0</v>
      </c>
      <c r="P146" s="101">
        <f>O146/O$503*100</f>
        <v>0</v>
      </c>
      <c r="T146" s="16"/>
      <c r="V146" s="16"/>
    </row>
    <row r="147" spans="1:22" s="79" customFormat="1" ht="12.75" hidden="1">
      <c r="A147" s="73"/>
      <c r="B147" s="105" t="s">
        <v>219</v>
      </c>
      <c r="C147" s="619" t="s">
        <v>617</v>
      </c>
      <c r="D147" s="85">
        <f>'1 - Listes 12 Prelev IBG RCS'!D147+'1 - Listes 12 Prelev IBG RCS'!F147+'1 - Listes 12 Prelev IBG RCS'!H147+'1 - Listes 12 Prelev IBG RCS'!J147</f>
        <v>0</v>
      </c>
      <c r="E147" s="144"/>
      <c r="F147" s="86">
        <f>'1 - Listes 12 Prelev IBG RCS'!L147+'1 - Listes 12 Prelev IBG RCS'!N147+'1 - Listes 12 Prelev IBG RCS'!P147+'1 - Listes 12 Prelev IBG RCS'!R147</f>
        <v>0</v>
      </c>
      <c r="G147" s="159"/>
      <c r="H147" s="86">
        <f>'1 - Listes 12 Prelev IBG RCS'!T147+'1 - Listes 12 Prelev IBG RCS'!V147+'1 - Listes 12 Prelev IBG RCS'!X147+'1 - Listes 12 Prelev IBG RCS'!Z147</f>
        <v>0</v>
      </c>
      <c r="I147" s="159"/>
      <c r="J147" s="78">
        <f t="shared" si="5"/>
        <v>0</v>
      </c>
      <c r="K147" s="102"/>
      <c r="L147" s="144"/>
      <c r="M147" s="151"/>
      <c r="N147" s="152"/>
      <c r="O147" s="76">
        <f t="shared" si="6"/>
        <v>0</v>
      </c>
      <c r="P147" s="102"/>
      <c r="T147" s="16"/>
      <c r="V147" s="16"/>
    </row>
    <row r="148" spans="1:22" s="6" customFormat="1" ht="13.5" hidden="1">
      <c r="A148" s="48" t="s">
        <v>38</v>
      </c>
      <c r="B148" s="57"/>
      <c r="C148" s="619" t="s">
        <v>618</v>
      </c>
      <c r="D148" s="113">
        <f>SUM(D149:D151)</f>
        <v>0</v>
      </c>
      <c r="E148" s="99">
        <f>D148/D$503*100</f>
        <v>0</v>
      </c>
      <c r="F148" s="114">
        <f>SUM(F149:F151)</f>
        <v>0</v>
      </c>
      <c r="G148" s="115">
        <f>F148/F$503*100</f>
        <v>0</v>
      </c>
      <c r="H148" s="114">
        <f>SUM(H149:H151)</f>
        <v>0</v>
      </c>
      <c r="I148" s="115">
        <f>H148/H$503*100</f>
        <v>0</v>
      </c>
      <c r="J148" s="72">
        <f t="shared" si="5"/>
        <v>0</v>
      </c>
      <c r="K148" s="101">
        <f>J148/J$503*100</f>
        <v>0</v>
      </c>
      <c r="L148" s="99"/>
      <c r="M148" s="68">
        <f>D148+F148</f>
        <v>0</v>
      </c>
      <c r="N148" s="69">
        <f>M148/M$503*100</f>
        <v>0</v>
      </c>
      <c r="O148" s="70">
        <f t="shared" si="6"/>
        <v>0</v>
      </c>
      <c r="P148" s="101">
        <f>O148/O$503*100</f>
        <v>0</v>
      </c>
      <c r="T148" s="16"/>
      <c r="V148" s="16"/>
    </row>
    <row r="149" spans="1:22" s="79" customFormat="1" ht="12.75" hidden="1">
      <c r="A149" s="73"/>
      <c r="B149" s="105" t="s">
        <v>220</v>
      </c>
      <c r="C149" s="619" t="s">
        <v>619</v>
      </c>
      <c r="D149" s="85">
        <f>'1 - Listes 12 Prelev IBG RCS'!D149+'1 - Listes 12 Prelev IBG RCS'!F149+'1 - Listes 12 Prelev IBG RCS'!H149+'1 - Listes 12 Prelev IBG RCS'!J149</f>
        <v>0</v>
      </c>
      <c r="E149" s="144"/>
      <c r="F149" s="86">
        <f>'1 - Listes 12 Prelev IBG RCS'!L149+'1 - Listes 12 Prelev IBG RCS'!N149+'1 - Listes 12 Prelev IBG RCS'!P149+'1 - Listes 12 Prelev IBG RCS'!R149</f>
        <v>0</v>
      </c>
      <c r="G149" s="159"/>
      <c r="H149" s="86">
        <f>'1 - Listes 12 Prelev IBG RCS'!T149+'1 - Listes 12 Prelev IBG RCS'!V149+'1 - Listes 12 Prelev IBG RCS'!X149+'1 - Listes 12 Prelev IBG RCS'!Z149</f>
        <v>0</v>
      </c>
      <c r="I149" s="159"/>
      <c r="J149" s="78">
        <f t="shared" si="5"/>
        <v>0</v>
      </c>
      <c r="K149" s="102"/>
      <c r="L149" s="144"/>
      <c r="M149" s="151"/>
      <c r="N149" s="152"/>
      <c r="O149" s="76">
        <f t="shared" si="6"/>
        <v>0</v>
      </c>
      <c r="P149" s="102"/>
      <c r="T149" s="16"/>
      <c r="V149" s="16"/>
    </row>
    <row r="150" spans="1:22" s="79" customFormat="1" ht="12.75" hidden="1">
      <c r="A150" s="73"/>
      <c r="B150" s="105" t="s">
        <v>221</v>
      </c>
      <c r="C150" s="619" t="s">
        <v>620</v>
      </c>
      <c r="D150" s="85">
        <f>'1 - Listes 12 Prelev IBG RCS'!D150+'1 - Listes 12 Prelev IBG RCS'!F150+'1 - Listes 12 Prelev IBG RCS'!H150+'1 - Listes 12 Prelev IBG RCS'!J150</f>
        <v>0</v>
      </c>
      <c r="E150" s="144"/>
      <c r="F150" s="86">
        <f>'1 - Listes 12 Prelev IBG RCS'!L150+'1 - Listes 12 Prelev IBG RCS'!N150+'1 - Listes 12 Prelev IBG RCS'!P150+'1 - Listes 12 Prelev IBG RCS'!R150</f>
        <v>0</v>
      </c>
      <c r="G150" s="159"/>
      <c r="H150" s="86">
        <f>'1 - Listes 12 Prelev IBG RCS'!T150+'1 - Listes 12 Prelev IBG RCS'!V150+'1 - Listes 12 Prelev IBG RCS'!X150+'1 - Listes 12 Prelev IBG RCS'!Z150</f>
        <v>0</v>
      </c>
      <c r="I150" s="159"/>
      <c r="J150" s="78">
        <f t="shared" si="5"/>
        <v>0</v>
      </c>
      <c r="K150" s="102"/>
      <c r="L150" s="144"/>
      <c r="M150" s="151"/>
      <c r="N150" s="152"/>
      <c r="O150" s="76">
        <f t="shared" si="6"/>
        <v>0</v>
      </c>
      <c r="P150" s="102"/>
      <c r="T150" s="16"/>
      <c r="V150" s="16"/>
    </row>
    <row r="151" spans="1:22" s="79" customFormat="1" ht="12.75" hidden="1">
      <c r="A151" s="73"/>
      <c r="B151" s="105" t="s">
        <v>465</v>
      </c>
      <c r="C151" s="619" t="s">
        <v>618</v>
      </c>
      <c r="D151" s="85">
        <f>'1 - Listes 12 Prelev IBG RCS'!D151+'1 - Listes 12 Prelev IBG RCS'!F151+'1 - Listes 12 Prelev IBG RCS'!H151+'1 - Listes 12 Prelev IBG RCS'!J151</f>
        <v>0</v>
      </c>
      <c r="E151" s="144"/>
      <c r="F151" s="86">
        <f>'1 - Listes 12 Prelev IBG RCS'!L151+'1 - Listes 12 Prelev IBG RCS'!N151+'1 - Listes 12 Prelev IBG RCS'!P151+'1 - Listes 12 Prelev IBG RCS'!R151</f>
        <v>0</v>
      </c>
      <c r="G151" s="159"/>
      <c r="H151" s="86">
        <f>'1 - Listes 12 Prelev IBG RCS'!T151+'1 - Listes 12 Prelev IBG RCS'!V151+'1 - Listes 12 Prelev IBG RCS'!X151+'1 - Listes 12 Prelev IBG RCS'!Z151</f>
        <v>0</v>
      </c>
      <c r="I151" s="159"/>
      <c r="J151" s="78">
        <f t="shared" si="5"/>
        <v>0</v>
      </c>
      <c r="K151" s="102"/>
      <c r="L151" s="144"/>
      <c r="M151" s="151"/>
      <c r="N151" s="152"/>
      <c r="O151" s="76">
        <f t="shared" si="6"/>
        <v>0</v>
      </c>
      <c r="P151" s="102"/>
      <c r="T151" s="16"/>
      <c r="V151" s="16"/>
    </row>
    <row r="152" spans="1:22" s="6" customFormat="1" ht="13.5" hidden="1">
      <c r="A152" s="48" t="s">
        <v>894</v>
      </c>
      <c r="B152" s="57"/>
      <c r="C152" s="619" t="s">
        <v>1299</v>
      </c>
      <c r="D152" s="113">
        <f>SUM(D153)</f>
        <v>0</v>
      </c>
      <c r="E152" s="99">
        <f>D152/D$503*100</f>
        <v>0</v>
      </c>
      <c r="F152" s="114">
        <f>SUM(F153)</f>
        <v>0</v>
      </c>
      <c r="G152" s="115">
        <f>F152/F$503*100</f>
        <v>0</v>
      </c>
      <c r="H152" s="114">
        <f>SUM(H153)</f>
        <v>0</v>
      </c>
      <c r="I152" s="115">
        <f>H152/H$503*100</f>
        <v>0</v>
      </c>
      <c r="J152" s="72">
        <f t="shared" si="5"/>
        <v>0</v>
      </c>
      <c r="K152" s="101">
        <f>J152/J$503*100</f>
        <v>0</v>
      </c>
      <c r="L152" s="99"/>
      <c r="M152" s="68">
        <f>D152+F152</f>
        <v>0</v>
      </c>
      <c r="N152" s="69">
        <f>M152/M$503*100</f>
        <v>0</v>
      </c>
      <c r="O152" s="70">
        <f t="shared" si="6"/>
        <v>0</v>
      </c>
      <c r="P152" s="101">
        <f>O152/O$503*100</f>
        <v>0</v>
      </c>
      <c r="T152" s="16"/>
      <c r="V152" s="16"/>
    </row>
    <row r="153" spans="1:22" s="79" customFormat="1" ht="12.75" hidden="1">
      <c r="A153" s="73"/>
      <c r="B153" s="105" t="s">
        <v>230</v>
      </c>
      <c r="C153" s="619" t="s">
        <v>621</v>
      </c>
      <c r="D153" s="85">
        <f>'1 - Listes 12 Prelev IBG RCS'!D153+'1 - Listes 12 Prelev IBG RCS'!F153+'1 - Listes 12 Prelev IBG RCS'!H153+'1 - Listes 12 Prelev IBG RCS'!J153</f>
        <v>0</v>
      </c>
      <c r="E153" s="144"/>
      <c r="F153" s="86">
        <f>'1 - Listes 12 Prelev IBG RCS'!L153+'1 - Listes 12 Prelev IBG RCS'!N153+'1 - Listes 12 Prelev IBG RCS'!P153+'1 - Listes 12 Prelev IBG RCS'!R153</f>
        <v>0</v>
      </c>
      <c r="G153" s="159"/>
      <c r="H153" s="86">
        <f>'1 - Listes 12 Prelev IBG RCS'!T153+'1 - Listes 12 Prelev IBG RCS'!V153+'1 - Listes 12 Prelev IBG RCS'!X153+'1 - Listes 12 Prelev IBG RCS'!Z153</f>
        <v>0</v>
      </c>
      <c r="I153" s="159"/>
      <c r="J153" s="78">
        <f t="shared" si="5"/>
        <v>0</v>
      </c>
      <c r="K153" s="102"/>
      <c r="L153" s="144"/>
      <c r="M153" s="151"/>
      <c r="N153" s="152"/>
      <c r="O153" s="76">
        <f t="shared" si="6"/>
        <v>0</v>
      </c>
      <c r="P153" s="102"/>
      <c r="T153" s="16"/>
      <c r="V153" s="16"/>
    </row>
    <row r="154" spans="1:22" s="6" customFormat="1" ht="13.5" hidden="1">
      <c r="A154" s="48" t="s">
        <v>39</v>
      </c>
      <c r="B154" s="57"/>
      <c r="C154" s="619" t="s">
        <v>622</v>
      </c>
      <c r="D154" s="113">
        <f>SUM(D155:D157)</f>
        <v>0</v>
      </c>
      <c r="E154" s="99">
        <f>D154/D$503*100</f>
        <v>0</v>
      </c>
      <c r="F154" s="114">
        <f>SUM(F155:F157)</f>
        <v>0</v>
      </c>
      <c r="G154" s="115">
        <f>F154/F$503*100</f>
        <v>0</v>
      </c>
      <c r="H154" s="114">
        <f>SUM(H155:H157)</f>
        <v>0</v>
      </c>
      <c r="I154" s="115">
        <f>H154/H$503*100</f>
        <v>0</v>
      </c>
      <c r="J154" s="72">
        <f t="shared" si="5"/>
        <v>0</v>
      </c>
      <c r="K154" s="101">
        <f>J154/J$503*100</f>
        <v>0</v>
      </c>
      <c r="L154" s="99"/>
      <c r="M154" s="68">
        <f>D154+F154</f>
        <v>0</v>
      </c>
      <c r="N154" s="69">
        <f>M154/M$503*100</f>
        <v>0</v>
      </c>
      <c r="O154" s="70">
        <f t="shared" si="6"/>
        <v>0</v>
      </c>
      <c r="P154" s="101">
        <f>O154/O$503*100</f>
        <v>0</v>
      </c>
      <c r="T154" s="16"/>
      <c r="V154" s="16"/>
    </row>
    <row r="155" spans="1:22" s="79" customFormat="1" ht="12.75" hidden="1">
      <c r="A155" s="73"/>
      <c r="B155" s="105" t="s">
        <v>261</v>
      </c>
      <c r="C155" s="619" t="s">
        <v>623</v>
      </c>
      <c r="D155" s="85">
        <f>'1 - Listes 12 Prelev IBG RCS'!D155+'1 - Listes 12 Prelev IBG RCS'!F155+'1 - Listes 12 Prelev IBG RCS'!H155+'1 - Listes 12 Prelev IBG RCS'!J155</f>
        <v>0</v>
      </c>
      <c r="E155" s="144"/>
      <c r="F155" s="86">
        <f>'1 - Listes 12 Prelev IBG RCS'!L155+'1 - Listes 12 Prelev IBG RCS'!N155+'1 - Listes 12 Prelev IBG RCS'!P155+'1 - Listes 12 Prelev IBG RCS'!R155</f>
        <v>0</v>
      </c>
      <c r="G155" s="159"/>
      <c r="H155" s="86">
        <f>'1 - Listes 12 Prelev IBG RCS'!T155+'1 - Listes 12 Prelev IBG RCS'!V155+'1 - Listes 12 Prelev IBG RCS'!X155+'1 - Listes 12 Prelev IBG RCS'!Z155</f>
        <v>0</v>
      </c>
      <c r="I155" s="159"/>
      <c r="J155" s="78">
        <f t="shared" si="5"/>
        <v>0</v>
      </c>
      <c r="K155" s="102"/>
      <c r="L155" s="144"/>
      <c r="M155" s="151"/>
      <c r="N155" s="152"/>
      <c r="O155" s="76">
        <f t="shared" si="6"/>
        <v>0</v>
      </c>
      <c r="P155" s="102"/>
      <c r="T155" s="16"/>
      <c r="V155" s="16"/>
    </row>
    <row r="156" spans="1:22" s="79" customFormat="1" ht="12.75" hidden="1">
      <c r="A156" s="73"/>
      <c r="B156" s="105" t="s">
        <v>262</v>
      </c>
      <c r="C156" s="619" t="s">
        <v>624</v>
      </c>
      <c r="D156" s="85">
        <f>'1 - Listes 12 Prelev IBG RCS'!D156+'1 - Listes 12 Prelev IBG RCS'!F156+'1 - Listes 12 Prelev IBG RCS'!H156+'1 - Listes 12 Prelev IBG RCS'!J156</f>
        <v>0</v>
      </c>
      <c r="E156" s="144"/>
      <c r="F156" s="86">
        <f>'1 - Listes 12 Prelev IBG RCS'!L156+'1 - Listes 12 Prelev IBG RCS'!N156+'1 - Listes 12 Prelev IBG RCS'!P156+'1 - Listes 12 Prelev IBG RCS'!R156</f>
        <v>0</v>
      </c>
      <c r="G156" s="159"/>
      <c r="H156" s="86">
        <f>'1 - Listes 12 Prelev IBG RCS'!T156+'1 - Listes 12 Prelev IBG RCS'!V156+'1 - Listes 12 Prelev IBG RCS'!X156+'1 - Listes 12 Prelev IBG RCS'!Z156</f>
        <v>0</v>
      </c>
      <c r="I156" s="159"/>
      <c r="J156" s="78">
        <f t="shared" si="5"/>
        <v>0</v>
      </c>
      <c r="K156" s="102"/>
      <c r="L156" s="144"/>
      <c r="M156" s="151"/>
      <c r="N156" s="152"/>
      <c r="O156" s="76">
        <f t="shared" si="6"/>
        <v>0</v>
      </c>
      <c r="P156" s="102"/>
      <c r="T156" s="16"/>
      <c r="V156" s="16"/>
    </row>
    <row r="157" spans="1:22" s="79" customFormat="1" ht="12.75" hidden="1">
      <c r="A157" s="73"/>
      <c r="B157" s="105" t="s">
        <v>466</v>
      </c>
      <c r="C157" s="619" t="s">
        <v>622</v>
      </c>
      <c r="D157" s="85">
        <f>'1 - Listes 12 Prelev IBG RCS'!D157+'1 - Listes 12 Prelev IBG RCS'!F157+'1 - Listes 12 Prelev IBG RCS'!H157+'1 - Listes 12 Prelev IBG RCS'!J157</f>
        <v>0</v>
      </c>
      <c r="E157" s="144"/>
      <c r="F157" s="86">
        <f>'1 - Listes 12 Prelev IBG RCS'!L157+'1 - Listes 12 Prelev IBG RCS'!N157+'1 - Listes 12 Prelev IBG RCS'!P157+'1 - Listes 12 Prelev IBG RCS'!R157</f>
        <v>0</v>
      </c>
      <c r="G157" s="159"/>
      <c r="H157" s="86">
        <f>'1 - Listes 12 Prelev IBG RCS'!T157+'1 - Listes 12 Prelev IBG RCS'!V157+'1 - Listes 12 Prelev IBG RCS'!X157+'1 - Listes 12 Prelev IBG RCS'!Z157</f>
        <v>0</v>
      </c>
      <c r="I157" s="159"/>
      <c r="J157" s="78">
        <f t="shared" si="5"/>
        <v>0</v>
      </c>
      <c r="K157" s="102"/>
      <c r="L157" s="144"/>
      <c r="M157" s="151"/>
      <c r="N157" s="152"/>
      <c r="O157" s="76">
        <f t="shared" si="6"/>
        <v>0</v>
      </c>
      <c r="P157" s="102"/>
      <c r="T157" s="16"/>
      <c r="V157" s="16"/>
    </row>
    <row r="158" spans="1:22" s="6" customFormat="1" ht="13.5" hidden="1">
      <c r="A158" s="48" t="s">
        <v>40</v>
      </c>
      <c r="B158" s="57"/>
      <c r="C158" s="619" t="s">
        <v>625</v>
      </c>
      <c r="D158" s="113">
        <f>SUM(D159:D165)</f>
        <v>0</v>
      </c>
      <c r="E158" s="99">
        <f>D158/D$503*100</f>
        <v>0</v>
      </c>
      <c r="F158" s="114">
        <f>SUM(F159:F165)</f>
        <v>0</v>
      </c>
      <c r="G158" s="115">
        <f>F158/F$503*100</f>
        <v>0</v>
      </c>
      <c r="H158" s="114">
        <f>SUM(H159:H165)</f>
        <v>0</v>
      </c>
      <c r="I158" s="115">
        <f>H158/H$503*100</f>
        <v>0</v>
      </c>
      <c r="J158" s="72">
        <f t="shared" si="5"/>
        <v>0</v>
      </c>
      <c r="K158" s="101">
        <f>J158/J$503*100</f>
        <v>0</v>
      </c>
      <c r="L158" s="99"/>
      <c r="M158" s="68">
        <f>D158+F158</f>
        <v>0</v>
      </c>
      <c r="N158" s="69">
        <f>M158/M$503*100</f>
        <v>0</v>
      </c>
      <c r="O158" s="70">
        <f t="shared" si="6"/>
        <v>0</v>
      </c>
      <c r="P158" s="101">
        <f>O158/O$503*100</f>
        <v>0</v>
      </c>
      <c r="T158" s="16"/>
      <c r="V158" s="16"/>
    </row>
    <row r="159" spans="1:22" s="79" customFormat="1" ht="12.75" hidden="1">
      <c r="A159" s="73"/>
      <c r="B159" s="105" t="s">
        <v>267</v>
      </c>
      <c r="C159" s="619" t="s">
        <v>626</v>
      </c>
      <c r="D159" s="85">
        <f>'1 - Listes 12 Prelev IBG RCS'!D159+'1 - Listes 12 Prelev IBG RCS'!F159+'1 - Listes 12 Prelev IBG RCS'!H159+'1 - Listes 12 Prelev IBG RCS'!J159</f>
        <v>0</v>
      </c>
      <c r="E159" s="144"/>
      <c r="F159" s="86">
        <f>'1 - Listes 12 Prelev IBG RCS'!L159+'1 - Listes 12 Prelev IBG RCS'!N159+'1 - Listes 12 Prelev IBG RCS'!P159+'1 - Listes 12 Prelev IBG RCS'!R159</f>
        <v>0</v>
      </c>
      <c r="G159" s="159"/>
      <c r="H159" s="86">
        <f>'1 - Listes 12 Prelev IBG RCS'!T159+'1 - Listes 12 Prelev IBG RCS'!V159+'1 - Listes 12 Prelev IBG RCS'!X159+'1 - Listes 12 Prelev IBG RCS'!Z159</f>
        <v>0</v>
      </c>
      <c r="I159" s="159"/>
      <c r="J159" s="78">
        <f t="shared" si="5"/>
        <v>0</v>
      </c>
      <c r="K159" s="102"/>
      <c r="L159" s="144"/>
      <c r="M159" s="151"/>
      <c r="N159" s="152"/>
      <c r="O159" s="76">
        <f t="shared" si="6"/>
        <v>0</v>
      </c>
      <c r="P159" s="102"/>
      <c r="T159" s="16"/>
      <c r="V159" s="16"/>
    </row>
    <row r="160" spans="1:22" s="79" customFormat="1" ht="12.75" hidden="1">
      <c r="A160" s="73"/>
      <c r="B160" s="105" t="s">
        <v>268</v>
      </c>
      <c r="C160" s="619" t="s">
        <v>627</v>
      </c>
      <c r="D160" s="85">
        <f>'1 - Listes 12 Prelev IBG RCS'!D160+'1 - Listes 12 Prelev IBG RCS'!F160+'1 - Listes 12 Prelev IBG RCS'!H160+'1 - Listes 12 Prelev IBG RCS'!J160</f>
        <v>0</v>
      </c>
      <c r="E160" s="144"/>
      <c r="F160" s="86">
        <f>'1 - Listes 12 Prelev IBG RCS'!L160+'1 - Listes 12 Prelev IBG RCS'!N160+'1 - Listes 12 Prelev IBG RCS'!P160+'1 - Listes 12 Prelev IBG RCS'!R160</f>
        <v>0</v>
      </c>
      <c r="G160" s="159"/>
      <c r="H160" s="86">
        <f>'1 - Listes 12 Prelev IBG RCS'!T160+'1 - Listes 12 Prelev IBG RCS'!V160+'1 - Listes 12 Prelev IBG RCS'!X160+'1 - Listes 12 Prelev IBG RCS'!Z160</f>
        <v>0</v>
      </c>
      <c r="I160" s="159"/>
      <c r="J160" s="78">
        <f t="shared" si="5"/>
        <v>0</v>
      </c>
      <c r="K160" s="102"/>
      <c r="L160" s="144"/>
      <c r="M160" s="151"/>
      <c r="N160" s="152"/>
      <c r="O160" s="76">
        <f t="shared" si="6"/>
        <v>0</v>
      </c>
      <c r="P160" s="102"/>
      <c r="T160" s="16"/>
      <c r="V160" s="16"/>
    </row>
    <row r="161" spans="1:22" s="79" customFormat="1" ht="12.75" hidden="1">
      <c r="A161" s="73"/>
      <c r="B161" s="105" t="s">
        <v>269</v>
      </c>
      <c r="C161" s="619" t="s">
        <v>628</v>
      </c>
      <c r="D161" s="85">
        <f>'1 - Listes 12 Prelev IBG RCS'!D161+'1 - Listes 12 Prelev IBG RCS'!F161+'1 - Listes 12 Prelev IBG RCS'!H161+'1 - Listes 12 Prelev IBG RCS'!J161</f>
        <v>0</v>
      </c>
      <c r="E161" s="144"/>
      <c r="F161" s="86">
        <f>'1 - Listes 12 Prelev IBG RCS'!L161+'1 - Listes 12 Prelev IBG RCS'!N161+'1 - Listes 12 Prelev IBG RCS'!P161+'1 - Listes 12 Prelev IBG RCS'!R161</f>
        <v>0</v>
      </c>
      <c r="G161" s="159"/>
      <c r="H161" s="86">
        <f>'1 - Listes 12 Prelev IBG RCS'!T161+'1 - Listes 12 Prelev IBG RCS'!V161+'1 - Listes 12 Prelev IBG RCS'!X161+'1 - Listes 12 Prelev IBG RCS'!Z161</f>
        <v>0</v>
      </c>
      <c r="I161" s="159"/>
      <c r="J161" s="78">
        <f t="shared" si="5"/>
        <v>0</v>
      </c>
      <c r="K161" s="102"/>
      <c r="L161" s="144"/>
      <c r="M161" s="151"/>
      <c r="N161" s="152"/>
      <c r="O161" s="76">
        <f t="shared" si="6"/>
        <v>0</v>
      </c>
      <c r="P161" s="102"/>
      <c r="T161" s="16"/>
      <c r="V161" s="16"/>
    </row>
    <row r="162" spans="1:22" s="79" customFormat="1" ht="12.75" hidden="1">
      <c r="A162" s="73"/>
      <c r="B162" s="105" t="s">
        <v>889</v>
      </c>
      <c r="C162" s="619" t="s">
        <v>1300</v>
      </c>
      <c r="D162" s="85">
        <f>'1 - Listes 12 Prelev IBG RCS'!D162+'1 - Listes 12 Prelev IBG RCS'!F162+'1 - Listes 12 Prelev IBG RCS'!H162+'1 - Listes 12 Prelev IBG RCS'!J162</f>
        <v>0</v>
      </c>
      <c r="E162" s="144"/>
      <c r="F162" s="86">
        <f>'1 - Listes 12 Prelev IBG RCS'!L162+'1 - Listes 12 Prelev IBG RCS'!N162+'1 - Listes 12 Prelev IBG RCS'!P162+'1 - Listes 12 Prelev IBG RCS'!R162</f>
        <v>0</v>
      </c>
      <c r="G162" s="159"/>
      <c r="H162" s="86">
        <f>'1 - Listes 12 Prelev IBG RCS'!T162+'1 - Listes 12 Prelev IBG RCS'!V162+'1 - Listes 12 Prelev IBG RCS'!X162+'1 - Listes 12 Prelev IBG RCS'!Z162</f>
        <v>0</v>
      </c>
      <c r="I162" s="159"/>
      <c r="J162" s="78">
        <f t="shared" si="5"/>
        <v>0</v>
      </c>
      <c r="K162" s="102"/>
      <c r="L162" s="144"/>
      <c r="M162" s="151"/>
      <c r="N162" s="152"/>
      <c r="O162" s="76">
        <f t="shared" si="6"/>
        <v>0</v>
      </c>
      <c r="P162" s="102"/>
      <c r="T162" s="16"/>
      <c r="V162" s="16"/>
    </row>
    <row r="163" spans="1:22" s="79" customFormat="1" ht="12.75" hidden="1">
      <c r="A163" s="73"/>
      <c r="B163" s="105" t="s">
        <v>270</v>
      </c>
      <c r="C163" s="619" t="s">
        <v>629</v>
      </c>
      <c r="D163" s="85">
        <f>'1 - Listes 12 Prelev IBG RCS'!D163+'1 - Listes 12 Prelev IBG RCS'!F163+'1 - Listes 12 Prelev IBG RCS'!H163+'1 - Listes 12 Prelev IBG RCS'!J163</f>
        <v>0</v>
      </c>
      <c r="E163" s="144"/>
      <c r="F163" s="86">
        <f>'1 - Listes 12 Prelev IBG RCS'!L163+'1 - Listes 12 Prelev IBG RCS'!N163+'1 - Listes 12 Prelev IBG RCS'!P163+'1 - Listes 12 Prelev IBG RCS'!R163</f>
        <v>0</v>
      </c>
      <c r="G163" s="159"/>
      <c r="H163" s="86">
        <f>'1 - Listes 12 Prelev IBG RCS'!T163+'1 - Listes 12 Prelev IBG RCS'!V163+'1 - Listes 12 Prelev IBG RCS'!X163+'1 - Listes 12 Prelev IBG RCS'!Z163</f>
        <v>0</v>
      </c>
      <c r="I163" s="159"/>
      <c r="J163" s="78">
        <f t="shared" si="5"/>
        <v>0</v>
      </c>
      <c r="K163" s="102"/>
      <c r="L163" s="144"/>
      <c r="M163" s="151"/>
      <c r="N163" s="152"/>
      <c r="O163" s="76">
        <f t="shared" si="6"/>
        <v>0</v>
      </c>
      <c r="P163" s="102"/>
      <c r="T163" s="16"/>
      <c r="V163" s="16"/>
    </row>
    <row r="164" spans="1:22" s="79" customFormat="1" ht="12.75" hidden="1">
      <c r="A164" s="73"/>
      <c r="B164" s="105" t="s">
        <v>271</v>
      </c>
      <c r="C164" s="619" t="s">
        <v>630</v>
      </c>
      <c r="D164" s="85">
        <f>'1 - Listes 12 Prelev IBG RCS'!D164+'1 - Listes 12 Prelev IBG RCS'!F164+'1 - Listes 12 Prelev IBG RCS'!H164+'1 - Listes 12 Prelev IBG RCS'!J164</f>
        <v>0</v>
      </c>
      <c r="E164" s="144"/>
      <c r="F164" s="86">
        <f>'1 - Listes 12 Prelev IBG RCS'!L164+'1 - Listes 12 Prelev IBG RCS'!N164+'1 - Listes 12 Prelev IBG RCS'!P164+'1 - Listes 12 Prelev IBG RCS'!R164</f>
        <v>0</v>
      </c>
      <c r="G164" s="159"/>
      <c r="H164" s="86">
        <f>'1 - Listes 12 Prelev IBG RCS'!T164+'1 - Listes 12 Prelev IBG RCS'!V164+'1 - Listes 12 Prelev IBG RCS'!X164+'1 - Listes 12 Prelev IBG RCS'!Z164</f>
        <v>0</v>
      </c>
      <c r="I164" s="159"/>
      <c r="J164" s="78">
        <f t="shared" si="5"/>
        <v>0</v>
      </c>
      <c r="K164" s="102"/>
      <c r="L164" s="144"/>
      <c r="M164" s="151"/>
      <c r="N164" s="152"/>
      <c r="O164" s="76">
        <f t="shared" si="6"/>
        <v>0</v>
      </c>
      <c r="P164" s="102"/>
      <c r="T164" s="16"/>
      <c r="V164" s="16"/>
    </row>
    <row r="165" spans="1:22" s="79" customFormat="1" ht="12.75" hidden="1">
      <c r="A165" s="73"/>
      <c r="B165" s="105" t="s">
        <v>467</v>
      </c>
      <c r="C165" s="619" t="s">
        <v>625</v>
      </c>
      <c r="D165" s="85">
        <f>'1 - Listes 12 Prelev IBG RCS'!D165+'1 - Listes 12 Prelev IBG RCS'!F165+'1 - Listes 12 Prelev IBG RCS'!H165+'1 - Listes 12 Prelev IBG RCS'!J165</f>
        <v>0</v>
      </c>
      <c r="E165" s="144"/>
      <c r="F165" s="86">
        <f>'1 - Listes 12 Prelev IBG RCS'!L165+'1 - Listes 12 Prelev IBG RCS'!N165+'1 - Listes 12 Prelev IBG RCS'!P165+'1 - Listes 12 Prelev IBG RCS'!R165</f>
        <v>0</v>
      </c>
      <c r="G165" s="159"/>
      <c r="H165" s="86">
        <f>'1 - Listes 12 Prelev IBG RCS'!T165+'1 - Listes 12 Prelev IBG RCS'!V165+'1 - Listes 12 Prelev IBG RCS'!X165+'1 - Listes 12 Prelev IBG RCS'!Z165</f>
        <v>0</v>
      </c>
      <c r="I165" s="159"/>
      <c r="J165" s="78">
        <f t="shared" si="5"/>
        <v>0</v>
      </c>
      <c r="K165" s="102"/>
      <c r="L165" s="144"/>
      <c r="M165" s="151"/>
      <c r="N165" s="152"/>
      <c r="O165" s="76">
        <f t="shared" si="6"/>
        <v>0</v>
      </c>
      <c r="P165" s="102"/>
      <c r="T165" s="16"/>
      <c r="V165" s="16"/>
    </row>
    <row r="166" spans="1:20" s="112" customFormat="1" ht="12.75" hidden="1">
      <c r="A166" s="49" t="s">
        <v>1276</v>
      </c>
      <c r="B166" s="61"/>
      <c r="C166" s="619" t="s">
        <v>1301</v>
      </c>
      <c r="D166" s="113">
        <f>SUM(D167)</f>
        <v>0</v>
      </c>
      <c r="E166" s="99">
        <f>D166/D$503*100</f>
        <v>0</v>
      </c>
      <c r="F166" s="114">
        <f>SUM(F167)</f>
        <v>0</v>
      </c>
      <c r="G166" s="115">
        <f>F166/F$503*100</f>
        <v>0</v>
      </c>
      <c r="H166" s="114">
        <f>SUM(H167)</f>
        <v>0</v>
      </c>
      <c r="I166" s="115">
        <f>H166/H$503*100</f>
        <v>0</v>
      </c>
      <c r="J166" s="32">
        <f t="shared" si="5"/>
        <v>0</v>
      </c>
      <c r="K166" s="116">
        <f>J166/J$503*100</f>
        <v>0</v>
      </c>
      <c r="L166" s="99"/>
      <c r="M166" s="113">
        <f>D166+F166</f>
        <v>0</v>
      </c>
      <c r="N166" s="99">
        <f>M166/M$503*100</f>
        <v>0</v>
      </c>
      <c r="O166" s="114">
        <f t="shared" si="6"/>
        <v>0</v>
      </c>
      <c r="P166" s="116">
        <f>O166/O$503*100</f>
        <v>0</v>
      </c>
      <c r="T166" s="16"/>
    </row>
    <row r="167" spans="1:20" s="100" customFormat="1" ht="12.75" hidden="1">
      <c r="A167" s="51"/>
      <c r="B167" s="161" t="s">
        <v>468</v>
      </c>
      <c r="C167" s="620" t="s">
        <v>631</v>
      </c>
      <c r="D167" s="85">
        <f>'1 - Listes 12 Prelev IBG RCS'!D167+'1 - Listes 12 Prelev IBG RCS'!F167+'1 - Listes 12 Prelev IBG RCS'!H167+'1 - Listes 12 Prelev IBG RCS'!J167</f>
        <v>0</v>
      </c>
      <c r="E167" s="144"/>
      <c r="F167" s="86">
        <f>'1 - Listes 12 Prelev IBG RCS'!L167+'1 - Listes 12 Prelev IBG RCS'!N167+'1 - Listes 12 Prelev IBG RCS'!P167+'1 - Listes 12 Prelev IBG RCS'!R167</f>
        <v>0</v>
      </c>
      <c r="G167" s="159"/>
      <c r="H167" s="86">
        <f>'1 - Listes 12 Prelev IBG RCS'!T167+'1 - Listes 12 Prelev IBG RCS'!V167+'1 - Listes 12 Prelev IBG RCS'!X167+'1 - Listes 12 Prelev IBG RCS'!Z167</f>
        <v>0</v>
      </c>
      <c r="I167" s="159"/>
      <c r="J167" s="87">
        <f t="shared" si="5"/>
        <v>0</v>
      </c>
      <c r="K167" s="160"/>
      <c r="L167" s="144"/>
      <c r="M167" s="149"/>
      <c r="N167" s="150"/>
      <c r="O167" s="86">
        <f t="shared" si="6"/>
        <v>0</v>
      </c>
      <c r="P167" s="160"/>
      <c r="T167" s="16"/>
    </row>
    <row r="168" spans="1:16" ht="12.75">
      <c r="A168" s="47" t="s">
        <v>41</v>
      </c>
      <c r="B168" s="60"/>
      <c r="C168" s="621" t="s">
        <v>1302</v>
      </c>
      <c r="D168" s="26">
        <f>D169+D177+D179+D186+D188+D190+D194+D203+D207+D211+D213+D215+D217+D219</f>
        <v>46</v>
      </c>
      <c r="E168" s="27">
        <f>(D168/D$503)*100</f>
        <v>3.9723661485319512</v>
      </c>
      <c r="F168" s="28">
        <f>F169+F177+F179+F186+F188+F190+F194+F203+F207+F211+F213+F215+F217+F219</f>
        <v>78</v>
      </c>
      <c r="G168" s="29">
        <f>(F168/F$503)*100</f>
        <v>5.697589481373265</v>
      </c>
      <c r="H168" s="28">
        <f>H169+H177+H179+H186+H188+H190+H194+H203+H207+H211+H213+H215+H217+H219</f>
        <v>145</v>
      </c>
      <c r="I168" s="29">
        <f>(H168/H$503)*100</f>
        <v>20.773638968481375</v>
      </c>
      <c r="J168" s="30">
        <f t="shared" si="5"/>
        <v>269</v>
      </c>
      <c r="K168" s="31">
        <f>(J168/J$503)*100</f>
        <v>8.341085271317828</v>
      </c>
      <c r="L168" s="99"/>
      <c r="M168" s="26">
        <f>M169+M177+M179+M186+M188+M190+M194+M203+M207+M211+M213+M215+M217+M219</f>
        <v>124</v>
      </c>
      <c r="N168" s="27">
        <f>(M168/M$503)*100</f>
        <v>4.907004352987732</v>
      </c>
      <c r="O168" s="28">
        <f t="shared" si="6"/>
        <v>223</v>
      </c>
      <c r="P168" s="31">
        <f>(O168/O$503)*100</f>
        <v>10.788582486695693</v>
      </c>
    </row>
    <row r="169" spans="1:22" s="6" customFormat="1" ht="13.5" hidden="1">
      <c r="A169" s="53" t="s">
        <v>42</v>
      </c>
      <c r="B169" s="106"/>
      <c r="C169" s="617" t="s">
        <v>632</v>
      </c>
      <c r="D169" s="113">
        <f>SUM(D170:D176)</f>
        <v>0</v>
      </c>
      <c r="E169" s="99">
        <f>D169/D$503*100</f>
        <v>0</v>
      </c>
      <c r="F169" s="114">
        <f>SUM(F170:F176)</f>
        <v>0</v>
      </c>
      <c r="G169" s="115">
        <f>F169/F$503*100</f>
        <v>0</v>
      </c>
      <c r="H169" s="114">
        <f>SUM(H170:H176)</f>
        <v>0</v>
      </c>
      <c r="I169" s="115">
        <f>H169/H$503*100</f>
        <v>0</v>
      </c>
      <c r="J169" s="72">
        <f t="shared" si="5"/>
        <v>0</v>
      </c>
      <c r="K169" s="101">
        <f>J169/J$503*100</f>
        <v>0</v>
      </c>
      <c r="L169" s="99"/>
      <c r="M169" s="68">
        <f>D169+F169</f>
        <v>0</v>
      </c>
      <c r="N169" s="69">
        <f>M169/M$503*100</f>
        <v>0</v>
      </c>
      <c r="O169" s="70">
        <f t="shared" si="6"/>
        <v>0</v>
      </c>
      <c r="P169" s="101">
        <f>O169/O$503*100</f>
        <v>0</v>
      </c>
      <c r="R169" s="6">
        <f>IF(M169&lt;3,0,7)</f>
        <v>0</v>
      </c>
      <c r="S169" s="6">
        <f>IF(M169&lt;3,0,2)</f>
        <v>0</v>
      </c>
      <c r="T169" s="6">
        <f>IF(T$8=U34,V34,"")</f>
      </c>
      <c r="V169" s="16"/>
    </row>
    <row r="170" spans="1:22" s="79" customFormat="1" ht="12.75" hidden="1">
      <c r="A170" s="73"/>
      <c r="B170" s="105" t="s">
        <v>303</v>
      </c>
      <c r="C170" s="619" t="s">
        <v>633</v>
      </c>
      <c r="D170" s="85">
        <f>'1 - Listes 12 Prelev IBG RCS'!D170+'1 - Listes 12 Prelev IBG RCS'!F170+'1 - Listes 12 Prelev IBG RCS'!H170+'1 - Listes 12 Prelev IBG RCS'!J170</f>
        <v>0</v>
      </c>
      <c r="E170" s="144"/>
      <c r="F170" s="86">
        <f>'1 - Listes 12 Prelev IBG RCS'!L170+'1 - Listes 12 Prelev IBG RCS'!N170+'1 - Listes 12 Prelev IBG RCS'!P170+'1 - Listes 12 Prelev IBG RCS'!R170</f>
        <v>0</v>
      </c>
      <c r="G170" s="159"/>
      <c r="H170" s="86">
        <f>'1 - Listes 12 Prelev IBG RCS'!T170+'1 - Listes 12 Prelev IBG RCS'!V170+'1 - Listes 12 Prelev IBG RCS'!X170+'1 - Listes 12 Prelev IBG RCS'!Z170</f>
        <v>0</v>
      </c>
      <c r="I170" s="159"/>
      <c r="J170" s="78">
        <f t="shared" si="5"/>
        <v>0</v>
      </c>
      <c r="K170" s="102"/>
      <c r="L170" s="144"/>
      <c r="M170" s="151"/>
      <c r="N170" s="152"/>
      <c r="O170" s="76">
        <f t="shared" si="6"/>
        <v>0</v>
      </c>
      <c r="P170" s="102"/>
      <c r="T170" s="16"/>
      <c r="V170" s="16"/>
    </row>
    <row r="171" spans="1:22" s="79" customFormat="1" ht="12.75" hidden="1">
      <c r="A171" s="73"/>
      <c r="B171" s="105" t="s">
        <v>304</v>
      </c>
      <c r="C171" s="619" t="s">
        <v>634</v>
      </c>
      <c r="D171" s="85">
        <f>'1 - Listes 12 Prelev IBG RCS'!D171+'1 - Listes 12 Prelev IBG RCS'!F171+'1 - Listes 12 Prelev IBG RCS'!H171+'1 - Listes 12 Prelev IBG RCS'!J171</f>
        <v>0</v>
      </c>
      <c r="E171" s="144"/>
      <c r="F171" s="86">
        <f>'1 - Listes 12 Prelev IBG RCS'!L171+'1 - Listes 12 Prelev IBG RCS'!N171+'1 - Listes 12 Prelev IBG RCS'!P171+'1 - Listes 12 Prelev IBG RCS'!R171</f>
        <v>0</v>
      </c>
      <c r="G171" s="159"/>
      <c r="H171" s="86">
        <f>'1 - Listes 12 Prelev IBG RCS'!T171+'1 - Listes 12 Prelev IBG RCS'!V171+'1 - Listes 12 Prelev IBG RCS'!X171+'1 - Listes 12 Prelev IBG RCS'!Z171</f>
        <v>0</v>
      </c>
      <c r="I171" s="159"/>
      <c r="J171" s="78">
        <f t="shared" si="5"/>
        <v>0</v>
      </c>
      <c r="K171" s="102"/>
      <c r="L171" s="144"/>
      <c r="M171" s="151"/>
      <c r="N171" s="152"/>
      <c r="O171" s="76">
        <f t="shared" si="6"/>
        <v>0</v>
      </c>
      <c r="P171" s="102"/>
      <c r="T171" s="16"/>
      <c r="V171" s="16"/>
    </row>
    <row r="172" spans="1:22" s="79" customFormat="1" ht="12.75" hidden="1">
      <c r="A172" s="73"/>
      <c r="B172" s="105" t="s">
        <v>305</v>
      </c>
      <c r="C172" s="619" t="s">
        <v>635</v>
      </c>
      <c r="D172" s="85">
        <f>'1 - Listes 12 Prelev IBG RCS'!D172+'1 - Listes 12 Prelev IBG RCS'!F172+'1 - Listes 12 Prelev IBG RCS'!H172+'1 - Listes 12 Prelev IBG RCS'!J172</f>
        <v>0</v>
      </c>
      <c r="E172" s="144"/>
      <c r="F172" s="86">
        <f>'1 - Listes 12 Prelev IBG RCS'!L172+'1 - Listes 12 Prelev IBG RCS'!N172+'1 - Listes 12 Prelev IBG RCS'!P172+'1 - Listes 12 Prelev IBG RCS'!R172</f>
        <v>0</v>
      </c>
      <c r="G172" s="159"/>
      <c r="H172" s="86">
        <f>'1 - Listes 12 Prelev IBG RCS'!T172+'1 - Listes 12 Prelev IBG RCS'!V172+'1 - Listes 12 Prelev IBG RCS'!X172+'1 - Listes 12 Prelev IBG RCS'!Z172</f>
        <v>0</v>
      </c>
      <c r="I172" s="159"/>
      <c r="J172" s="78">
        <f t="shared" si="5"/>
        <v>0</v>
      </c>
      <c r="K172" s="102"/>
      <c r="L172" s="144"/>
      <c r="M172" s="151"/>
      <c r="N172" s="152"/>
      <c r="O172" s="76">
        <f t="shared" si="6"/>
        <v>0</v>
      </c>
      <c r="P172" s="102"/>
      <c r="T172" s="16"/>
      <c r="V172" s="16"/>
    </row>
    <row r="173" spans="1:22" s="79" customFormat="1" ht="12.75" hidden="1">
      <c r="A173" s="73"/>
      <c r="B173" s="105" t="s">
        <v>306</v>
      </c>
      <c r="C173" s="619" t="s">
        <v>636</v>
      </c>
      <c r="D173" s="85">
        <f>'1 - Listes 12 Prelev IBG RCS'!D173+'1 - Listes 12 Prelev IBG RCS'!F173+'1 - Listes 12 Prelev IBG RCS'!H173+'1 - Listes 12 Prelev IBG RCS'!J173</f>
        <v>0</v>
      </c>
      <c r="E173" s="144"/>
      <c r="F173" s="86">
        <f>'1 - Listes 12 Prelev IBG RCS'!L173+'1 - Listes 12 Prelev IBG RCS'!N173+'1 - Listes 12 Prelev IBG RCS'!P173+'1 - Listes 12 Prelev IBG RCS'!R173</f>
        <v>0</v>
      </c>
      <c r="G173" s="159"/>
      <c r="H173" s="86">
        <f>'1 - Listes 12 Prelev IBG RCS'!T173+'1 - Listes 12 Prelev IBG RCS'!V173+'1 - Listes 12 Prelev IBG RCS'!X173+'1 - Listes 12 Prelev IBG RCS'!Z173</f>
        <v>0</v>
      </c>
      <c r="I173" s="159"/>
      <c r="J173" s="78">
        <f t="shared" si="5"/>
        <v>0</v>
      </c>
      <c r="K173" s="102"/>
      <c r="L173" s="144"/>
      <c r="M173" s="151"/>
      <c r="N173" s="152"/>
      <c r="O173" s="76">
        <f t="shared" si="6"/>
        <v>0</v>
      </c>
      <c r="P173" s="102"/>
      <c r="T173" s="16"/>
      <c r="V173" s="16"/>
    </row>
    <row r="174" spans="1:22" s="79" customFormat="1" ht="12.75" hidden="1">
      <c r="A174" s="73"/>
      <c r="B174" s="105" t="s">
        <v>307</v>
      </c>
      <c r="C174" s="619" t="s">
        <v>637</v>
      </c>
      <c r="D174" s="85">
        <f>'1 - Listes 12 Prelev IBG RCS'!D174+'1 - Listes 12 Prelev IBG RCS'!F174+'1 - Listes 12 Prelev IBG RCS'!H174+'1 - Listes 12 Prelev IBG RCS'!J174</f>
        <v>0</v>
      </c>
      <c r="E174" s="144"/>
      <c r="F174" s="86">
        <f>'1 - Listes 12 Prelev IBG RCS'!L174+'1 - Listes 12 Prelev IBG RCS'!N174+'1 - Listes 12 Prelev IBG RCS'!P174+'1 - Listes 12 Prelev IBG RCS'!R174</f>
        <v>0</v>
      </c>
      <c r="G174" s="159"/>
      <c r="H174" s="86">
        <f>'1 - Listes 12 Prelev IBG RCS'!T174+'1 - Listes 12 Prelev IBG RCS'!V174+'1 - Listes 12 Prelev IBG RCS'!X174+'1 - Listes 12 Prelev IBG RCS'!Z174</f>
        <v>0</v>
      </c>
      <c r="I174" s="159"/>
      <c r="J174" s="78">
        <f t="shared" si="5"/>
        <v>0</v>
      </c>
      <c r="K174" s="102"/>
      <c r="L174" s="144"/>
      <c r="M174" s="151"/>
      <c r="N174" s="152"/>
      <c r="O174" s="76">
        <f t="shared" si="6"/>
        <v>0</v>
      </c>
      <c r="P174" s="102"/>
      <c r="T174" s="16"/>
      <c r="V174" s="16"/>
    </row>
    <row r="175" spans="1:22" s="79" customFormat="1" ht="12.75" hidden="1">
      <c r="A175" s="73"/>
      <c r="B175" s="105" t="s">
        <v>308</v>
      </c>
      <c r="C175" s="619" t="s">
        <v>638</v>
      </c>
      <c r="D175" s="85">
        <f>'1 - Listes 12 Prelev IBG RCS'!D175+'1 - Listes 12 Prelev IBG RCS'!F175+'1 - Listes 12 Prelev IBG RCS'!H175+'1 - Listes 12 Prelev IBG RCS'!J175</f>
        <v>0</v>
      </c>
      <c r="E175" s="144"/>
      <c r="F175" s="86">
        <f>'1 - Listes 12 Prelev IBG RCS'!L175+'1 - Listes 12 Prelev IBG RCS'!N175+'1 - Listes 12 Prelev IBG RCS'!P175+'1 - Listes 12 Prelev IBG RCS'!R175</f>
        <v>0</v>
      </c>
      <c r="G175" s="159"/>
      <c r="H175" s="86">
        <f>'1 - Listes 12 Prelev IBG RCS'!T175+'1 - Listes 12 Prelev IBG RCS'!V175+'1 - Listes 12 Prelev IBG RCS'!X175+'1 - Listes 12 Prelev IBG RCS'!Z175</f>
        <v>0</v>
      </c>
      <c r="I175" s="159"/>
      <c r="J175" s="78">
        <f t="shared" si="5"/>
        <v>0</v>
      </c>
      <c r="K175" s="102"/>
      <c r="L175" s="144"/>
      <c r="M175" s="151"/>
      <c r="N175" s="152"/>
      <c r="O175" s="76">
        <f t="shared" si="6"/>
        <v>0</v>
      </c>
      <c r="P175" s="102"/>
      <c r="T175" s="16"/>
      <c r="V175" s="16"/>
    </row>
    <row r="176" spans="1:22" s="79" customFormat="1" ht="12.75" hidden="1">
      <c r="A176" s="73"/>
      <c r="B176" s="105" t="s">
        <v>469</v>
      </c>
      <c r="C176" s="619" t="s">
        <v>632</v>
      </c>
      <c r="D176" s="85">
        <f>'1 - Listes 12 Prelev IBG RCS'!D176+'1 - Listes 12 Prelev IBG RCS'!F176+'1 - Listes 12 Prelev IBG RCS'!H176+'1 - Listes 12 Prelev IBG RCS'!J176</f>
        <v>0</v>
      </c>
      <c r="E176" s="144"/>
      <c r="F176" s="86">
        <f>'1 - Listes 12 Prelev IBG RCS'!L176+'1 - Listes 12 Prelev IBG RCS'!N176+'1 - Listes 12 Prelev IBG RCS'!P176+'1 - Listes 12 Prelev IBG RCS'!R176</f>
        <v>0</v>
      </c>
      <c r="G176" s="159"/>
      <c r="H176" s="86">
        <f>'1 - Listes 12 Prelev IBG RCS'!T176+'1 - Listes 12 Prelev IBG RCS'!V176+'1 - Listes 12 Prelev IBG RCS'!X176+'1 - Listes 12 Prelev IBG RCS'!Z176</f>
        <v>0</v>
      </c>
      <c r="I176" s="159"/>
      <c r="J176" s="78">
        <f t="shared" si="5"/>
        <v>0</v>
      </c>
      <c r="K176" s="102"/>
      <c r="L176" s="144"/>
      <c r="M176" s="151"/>
      <c r="N176" s="152"/>
      <c r="O176" s="76">
        <f t="shared" si="6"/>
        <v>0</v>
      </c>
      <c r="P176" s="102"/>
      <c r="T176" s="16"/>
      <c r="V176" s="16"/>
    </row>
    <row r="177" spans="1:22" s="6" customFormat="1" ht="13.5" hidden="1">
      <c r="A177" s="48" t="s">
        <v>43</v>
      </c>
      <c r="B177" s="57"/>
      <c r="C177" s="619" t="s">
        <v>639</v>
      </c>
      <c r="D177" s="113">
        <f>SUM(D178)</f>
        <v>0</v>
      </c>
      <c r="E177" s="99">
        <f>D177/D$503*100</f>
        <v>0</v>
      </c>
      <c r="F177" s="114">
        <f>SUM(F178)</f>
        <v>0</v>
      </c>
      <c r="G177" s="115">
        <f>F177/F$503*100</f>
        <v>0</v>
      </c>
      <c r="H177" s="114">
        <f>SUM(H178)</f>
        <v>0</v>
      </c>
      <c r="I177" s="115">
        <f>H177/H$503*100</f>
        <v>0</v>
      </c>
      <c r="J177" s="72">
        <f t="shared" si="5"/>
        <v>0</v>
      </c>
      <c r="K177" s="101">
        <f>J177/J$503*100</f>
        <v>0</v>
      </c>
      <c r="L177" s="99"/>
      <c r="M177" s="68">
        <f>D177+F177</f>
        <v>0</v>
      </c>
      <c r="N177" s="69">
        <f>M177/M$503*100</f>
        <v>0</v>
      </c>
      <c r="O177" s="70">
        <f t="shared" si="6"/>
        <v>0</v>
      </c>
      <c r="P177" s="101">
        <f>O177/O$503*100</f>
        <v>0</v>
      </c>
      <c r="R177" s="6">
        <f>IF(M177&lt;3,0,6)</f>
        <v>0</v>
      </c>
      <c r="S177" s="6">
        <f>IF(M177&lt;3,0,2)</f>
        <v>0</v>
      </c>
      <c r="T177" s="6">
        <f>IF(T$8=U30,V30,"")</f>
      </c>
      <c r="V177" s="16"/>
    </row>
    <row r="178" spans="1:22" s="79" customFormat="1" ht="12.75" hidden="1">
      <c r="A178" s="73"/>
      <c r="B178" s="105" t="s">
        <v>296</v>
      </c>
      <c r="C178" s="619" t="s">
        <v>640</v>
      </c>
      <c r="D178" s="85">
        <f>'1 - Listes 12 Prelev IBG RCS'!D178+'1 - Listes 12 Prelev IBG RCS'!F178+'1 - Listes 12 Prelev IBG RCS'!H178+'1 - Listes 12 Prelev IBG RCS'!J178</f>
        <v>0</v>
      </c>
      <c r="E178" s="144"/>
      <c r="F178" s="86">
        <f>'1 - Listes 12 Prelev IBG RCS'!L178+'1 - Listes 12 Prelev IBG RCS'!N178+'1 - Listes 12 Prelev IBG RCS'!P178+'1 - Listes 12 Prelev IBG RCS'!R178</f>
        <v>0</v>
      </c>
      <c r="G178" s="159"/>
      <c r="H178" s="86">
        <f>'1 - Listes 12 Prelev IBG RCS'!T178+'1 - Listes 12 Prelev IBG RCS'!V178+'1 - Listes 12 Prelev IBG RCS'!X178+'1 - Listes 12 Prelev IBG RCS'!Z178</f>
        <v>0</v>
      </c>
      <c r="I178" s="159"/>
      <c r="J178" s="78">
        <f t="shared" si="5"/>
        <v>0</v>
      </c>
      <c r="K178" s="102"/>
      <c r="L178" s="144"/>
      <c r="M178" s="151"/>
      <c r="N178" s="152"/>
      <c r="O178" s="76">
        <f t="shared" si="6"/>
        <v>0</v>
      </c>
      <c r="P178" s="102"/>
      <c r="T178" s="16"/>
      <c r="V178" s="16"/>
    </row>
    <row r="179" spans="1:22" s="6" customFormat="1" ht="13.5">
      <c r="A179" s="48" t="s">
        <v>44</v>
      </c>
      <c r="B179" s="57"/>
      <c r="C179" s="619" t="s">
        <v>641</v>
      </c>
      <c r="D179" s="113">
        <f>SUM(D180:D185)</f>
        <v>2</v>
      </c>
      <c r="E179" s="99">
        <f>D179/D$503*100</f>
        <v>0.17271157167530224</v>
      </c>
      <c r="F179" s="114">
        <f>SUM(F180:F185)</f>
        <v>0</v>
      </c>
      <c r="G179" s="115">
        <f>F179/F$503*100</f>
        <v>0</v>
      </c>
      <c r="H179" s="114">
        <f>SUM(H180:H185)</f>
        <v>1</v>
      </c>
      <c r="I179" s="115">
        <f>H179/H$503*100</f>
        <v>0.14326647564469913</v>
      </c>
      <c r="J179" s="72">
        <f t="shared" si="5"/>
        <v>3</v>
      </c>
      <c r="K179" s="101">
        <f>J179/J$503*100</f>
        <v>0.09302325581395349</v>
      </c>
      <c r="L179" s="99"/>
      <c r="M179" s="68">
        <f>D179+F179</f>
        <v>2</v>
      </c>
      <c r="N179" s="69">
        <f>M179/M$503*100</f>
        <v>0.07914523149980214</v>
      </c>
      <c r="O179" s="70">
        <f t="shared" si="6"/>
        <v>1</v>
      </c>
      <c r="P179" s="101">
        <f>O179/O$503*100</f>
        <v>0.04837929366231253</v>
      </c>
      <c r="R179" s="6">
        <f>IF(M179&lt;3,0,5)</f>
        <v>0</v>
      </c>
      <c r="S179" s="6">
        <f>IF(M179&lt;3,0,2)</f>
        <v>0</v>
      </c>
      <c r="T179" s="6">
        <f>IF(T$8=U28,V28,"")</f>
      </c>
      <c r="V179" s="16"/>
    </row>
    <row r="180" spans="1:22" s="79" customFormat="1" ht="12.75" hidden="1">
      <c r="A180" s="73"/>
      <c r="B180" s="105" t="s">
        <v>297</v>
      </c>
      <c r="C180" s="619" t="s">
        <v>642</v>
      </c>
      <c r="D180" s="85">
        <f>'1 - Listes 12 Prelev IBG RCS'!D180+'1 - Listes 12 Prelev IBG RCS'!F180+'1 - Listes 12 Prelev IBG RCS'!H180+'1 - Listes 12 Prelev IBG RCS'!J180</f>
        <v>0</v>
      </c>
      <c r="E180" s="144"/>
      <c r="F180" s="86">
        <f>'1 - Listes 12 Prelev IBG RCS'!L180+'1 - Listes 12 Prelev IBG RCS'!N180+'1 - Listes 12 Prelev IBG RCS'!P180+'1 - Listes 12 Prelev IBG RCS'!R180</f>
        <v>0</v>
      </c>
      <c r="G180" s="159"/>
      <c r="H180" s="86">
        <f>'1 - Listes 12 Prelev IBG RCS'!T180+'1 - Listes 12 Prelev IBG RCS'!V180+'1 - Listes 12 Prelev IBG RCS'!X180+'1 - Listes 12 Prelev IBG RCS'!Z180</f>
        <v>0</v>
      </c>
      <c r="I180" s="159"/>
      <c r="J180" s="78">
        <f t="shared" si="5"/>
        <v>0</v>
      </c>
      <c r="K180" s="102"/>
      <c r="L180" s="144"/>
      <c r="M180" s="151"/>
      <c r="N180" s="152"/>
      <c r="O180" s="76">
        <f t="shared" si="6"/>
        <v>0</v>
      </c>
      <c r="P180" s="102"/>
      <c r="T180" s="16"/>
      <c r="V180" s="16"/>
    </row>
    <row r="181" spans="1:22" s="79" customFormat="1" ht="12.75" hidden="1">
      <c r="A181" s="73"/>
      <c r="B181" s="105" t="s">
        <v>298</v>
      </c>
      <c r="C181" s="619" t="s">
        <v>643</v>
      </c>
      <c r="D181" s="85">
        <f>'1 - Listes 12 Prelev IBG RCS'!D181+'1 - Listes 12 Prelev IBG RCS'!F181+'1 - Listes 12 Prelev IBG RCS'!H181+'1 - Listes 12 Prelev IBG RCS'!J181</f>
        <v>0</v>
      </c>
      <c r="E181" s="144"/>
      <c r="F181" s="86">
        <f>'1 - Listes 12 Prelev IBG RCS'!L181+'1 - Listes 12 Prelev IBG RCS'!N181+'1 - Listes 12 Prelev IBG RCS'!P181+'1 - Listes 12 Prelev IBG RCS'!R181</f>
        <v>0</v>
      </c>
      <c r="G181" s="159"/>
      <c r="H181" s="86">
        <f>'1 - Listes 12 Prelev IBG RCS'!T181+'1 - Listes 12 Prelev IBG RCS'!V181+'1 - Listes 12 Prelev IBG RCS'!X181+'1 - Listes 12 Prelev IBG RCS'!Z181</f>
        <v>0</v>
      </c>
      <c r="I181" s="159"/>
      <c r="J181" s="78">
        <f t="shared" si="5"/>
        <v>0</v>
      </c>
      <c r="K181" s="102"/>
      <c r="L181" s="144"/>
      <c r="M181" s="151"/>
      <c r="N181" s="152"/>
      <c r="O181" s="76">
        <f t="shared" si="6"/>
        <v>0</v>
      </c>
      <c r="P181" s="102"/>
      <c r="T181" s="16"/>
      <c r="V181" s="16"/>
    </row>
    <row r="182" spans="1:22" s="79" customFormat="1" ht="12.75">
      <c r="A182" s="73"/>
      <c r="B182" s="105" t="s">
        <v>299</v>
      </c>
      <c r="C182" s="619" t="s">
        <v>644</v>
      </c>
      <c r="D182" s="85">
        <f>'1 - Listes 12 Prelev IBG RCS'!D182+'1 - Listes 12 Prelev IBG RCS'!F182+'1 - Listes 12 Prelev IBG RCS'!H182+'1 - Listes 12 Prelev IBG RCS'!J182</f>
        <v>0</v>
      </c>
      <c r="E182" s="144"/>
      <c r="F182" s="86">
        <f>'1 - Listes 12 Prelev IBG RCS'!L182+'1 - Listes 12 Prelev IBG RCS'!N182+'1 - Listes 12 Prelev IBG RCS'!P182+'1 - Listes 12 Prelev IBG RCS'!R182</f>
        <v>0</v>
      </c>
      <c r="G182" s="159"/>
      <c r="H182" s="86">
        <v>1</v>
      </c>
      <c r="I182" s="159"/>
      <c r="J182" s="78">
        <f t="shared" si="5"/>
        <v>1</v>
      </c>
      <c r="K182" s="102"/>
      <c r="L182" s="144"/>
      <c r="M182" s="151"/>
      <c r="N182" s="152"/>
      <c r="O182" s="76">
        <f t="shared" si="6"/>
        <v>1</v>
      </c>
      <c r="P182" s="102"/>
      <c r="T182" s="16"/>
      <c r="V182" s="16"/>
    </row>
    <row r="183" spans="1:22" s="79" customFormat="1" ht="12.75">
      <c r="A183" s="73"/>
      <c r="B183" s="105" t="s">
        <v>300</v>
      </c>
      <c r="C183" s="619" t="s">
        <v>645</v>
      </c>
      <c r="D183" s="85">
        <v>1</v>
      </c>
      <c r="E183" s="144"/>
      <c r="F183" s="86">
        <f>'1 - Listes 12 Prelev IBG RCS'!L183+'1 - Listes 12 Prelev IBG RCS'!N183+'1 - Listes 12 Prelev IBG RCS'!P183+'1 - Listes 12 Prelev IBG RCS'!R183</f>
        <v>0</v>
      </c>
      <c r="G183" s="159"/>
      <c r="H183" s="86">
        <f>'1 - Listes 12 Prelev IBG RCS'!T183+'1 - Listes 12 Prelev IBG RCS'!V183+'1 - Listes 12 Prelev IBG RCS'!X183+'1 - Listes 12 Prelev IBG RCS'!Z183</f>
        <v>0</v>
      </c>
      <c r="I183" s="159"/>
      <c r="J183" s="78">
        <f t="shared" si="5"/>
        <v>1</v>
      </c>
      <c r="K183" s="102"/>
      <c r="L183" s="144"/>
      <c r="M183" s="151"/>
      <c r="N183" s="152"/>
      <c r="O183" s="76">
        <f t="shared" si="6"/>
        <v>0</v>
      </c>
      <c r="P183" s="102"/>
      <c r="T183" s="16"/>
      <c r="V183" s="16"/>
    </row>
    <row r="184" spans="1:22" s="79" customFormat="1" ht="12.75">
      <c r="A184" s="73"/>
      <c r="B184" s="105" t="s">
        <v>301</v>
      </c>
      <c r="C184" s="619" t="s">
        <v>646</v>
      </c>
      <c r="D184" s="85">
        <v>1</v>
      </c>
      <c r="E184" s="144"/>
      <c r="F184" s="86">
        <f>'1 - Listes 12 Prelev IBG RCS'!L184+'1 - Listes 12 Prelev IBG RCS'!N184+'1 - Listes 12 Prelev IBG RCS'!P184+'1 - Listes 12 Prelev IBG RCS'!R184</f>
        <v>0</v>
      </c>
      <c r="G184" s="159"/>
      <c r="H184" s="86">
        <f>'1 - Listes 12 Prelev IBG RCS'!T184+'1 - Listes 12 Prelev IBG RCS'!V184+'1 - Listes 12 Prelev IBG RCS'!X184+'1 - Listes 12 Prelev IBG RCS'!Z184</f>
        <v>0</v>
      </c>
      <c r="I184" s="159"/>
      <c r="J184" s="78">
        <f t="shared" si="5"/>
        <v>1</v>
      </c>
      <c r="K184" s="102"/>
      <c r="L184" s="144"/>
      <c r="M184" s="151"/>
      <c r="N184" s="152"/>
      <c r="O184" s="76">
        <f t="shared" si="6"/>
        <v>0</v>
      </c>
      <c r="P184" s="102"/>
      <c r="T184" s="16"/>
      <c r="V184" s="16"/>
    </row>
    <row r="185" spans="1:22" s="79" customFormat="1" ht="12.75" hidden="1">
      <c r="A185" s="73"/>
      <c r="B185" s="105" t="s">
        <v>470</v>
      </c>
      <c r="C185" s="619" t="s">
        <v>641</v>
      </c>
      <c r="D185" s="85">
        <f>'1 - Listes 12 Prelev IBG RCS'!D185+'1 - Listes 12 Prelev IBG RCS'!F185+'1 - Listes 12 Prelev IBG RCS'!H185+'1 - Listes 12 Prelev IBG RCS'!J185</f>
        <v>0</v>
      </c>
      <c r="E185" s="144"/>
      <c r="F185" s="86">
        <f>'1 - Listes 12 Prelev IBG RCS'!L185+'1 - Listes 12 Prelev IBG RCS'!N185+'1 - Listes 12 Prelev IBG RCS'!P185+'1 - Listes 12 Prelev IBG RCS'!R185</f>
        <v>0</v>
      </c>
      <c r="G185" s="159"/>
      <c r="H185" s="86">
        <f>'1 - Listes 12 Prelev IBG RCS'!T185+'1 - Listes 12 Prelev IBG RCS'!V185+'1 - Listes 12 Prelev IBG RCS'!X185+'1 - Listes 12 Prelev IBG RCS'!Z185</f>
        <v>0</v>
      </c>
      <c r="I185" s="159"/>
      <c r="J185" s="78">
        <f t="shared" si="5"/>
        <v>0</v>
      </c>
      <c r="K185" s="102"/>
      <c r="L185" s="144"/>
      <c r="M185" s="151"/>
      <c r="N185" s="152"/>
      <c r="O185" s="76">
        <f t="shared" si="6"/>
        <v>0</v>
      </c>
      <c r="P185" s="102"/>
      <c r="T185" s="16"/>
      <c r="V185" s="16"/>
    </row>
    <row r="186" spans="1:22" s="6" customFormat="1" ht="13.5" hidden="1">
      <c r="A186" s="48" t="s">
        <v>45</v>
      </c>
      <c r="B186" s="57"/>
      <c r="C186" s="619" t="s">
        <v>647</v>
      </c>
      <c r="D186" s="113">
        <f>SUM(D187)</f>
        <v>0</v>
      </c>
      <c r="E186" s="99">
        <f>D186/D$503*100</f>
        <v>0</v>
      </c>
      <c r="F186" s="114">
        <f>SUM(F187)</f>
        <v>0</v>
      </c>
      <c r="G186" s="115">
        <f>F186/F$503*100</f>
        <v>0</v>
      </c>
      <c r="H186" s="114">
        <f>SUM(H187)</f>
        <v>0</v>
      </c>
      <c r="I186" s="115">
        <f>H186/H$503*100</f>
        <v>0</v>
      </c>
      <c r="J186" s="72">
        <f t="shared" si="5"/>
        <v>0</v>
      </c>
      <c r="K186" s="101">
        <f>J186/J$503*100</f>
        <v>0</v>
      </c>
      <c r="L186" s="99"/>
      <c r="M186" s="68">
        <f>D186+F186</f>
        <v>0</v>
      </c>
      <c r="N186" s="69">
        <f>M186/M$503*100</f>
        <v>0</v>
      </c>
      <c r="O186" s="70">
        <f t="shared" si="6"/>
        <v>0</v>
      </c>
      <c r="P186" s="101">
        <f>O186/O$503*100</f>
        <v>0</v>
      </c>
      <c r="R186" s="6">
        <f>IF(M186&lt;3,0,5)</f>
        <v>0</v>
      </c>
      <c r="S186" s="6">
        <f>IF(M186&lt;3,0,2)</f>
        <v>0</v>
      </c>
      <c r="T186" s="6">
        <f>IF(T$8=U27,V27,"")</f>
      </c>
      <c r="V186" s="16"/>
    </row>
    <row r="187" spans="1:22" s="79" customFormat="1" ht="12.75" hidden="1">
      <c r="A187" s="73"/>
      <c r="B187" s="105" t="s">
        <v>311</v>
      </c>
      <c r="C187" s="619" t="s">
        <v>648</v>
      </c>
      <c r="D187" s="85">
        <f>'1 - Listes 12 Prelev IBG RCS'!D187+'1 - Listes 12 Prelev IBG RCS'!F187+'1 - Listes 12 Prelev IBG RCS'!H187+'1 - Listes 12 Prelev IBG RCS'!J187</f>
        <v>0</v>
      </c>
      <c r="E187" s="144"/>
      <c r="F187" s="86">
        <f>'1 - Listes 12 Prelev IBG RCS'!L187+'1 - Listes 12 Prelev IBG RCS'!N187+'1 - Listes 12 Prelev IBG RCS'!P187+'1 - Listes 12 Prelev IBG RCS'!R187</f>
        <v>0</v>
      </c>
      <c r="G187" s="159"/>
      <c r="H187" s="86">
        <f>'1 - Listes 12 Prelev IBG RCS'!T187+'1 - Listes 12 Prelev IBG RCS'!V187+'1 - Listes 12 Prelev IBG RCS'!X187+'1 - Listes 12 Prelev IBG RCS'!Z187</f>
        <v>0</v>
      </c>
      <c r="I187" s="159"/>
      <c r="J187" s="78">
        <f t="shared" si="5"/>
        <v>0</v>
      </c>
      <c r="K187" s="102"/>
      <c r="L187" s="144"/>
      <c r="M187" s="151"/>
      <c r="N187" s="152"/>
      <c r="O187" s="76">
        <f t="shared" si="6"/>
        <v>0</v>
      </c>
      <c r="P187" s="102"/>
      <c r="T187" s="16"/>
      <c r="V187" s="16"/>
    </row>
    <row r="188" spans="1:22" s="6" customFormat="1" ht="13.5" hidden="1">
      <c r="A188" s="48" t="s">
        <v>46</v>
      </c>
      <c r="B188" s="57"/>
      <c r="C188" s="619" t="s">
        <v>649</v>
      </c>
      <c r="D188" s="113">
        <f>SUM(D189)</f>
        <v>0</v>
      </c>
      <c r="E188" s="99">
        <f>D188/D$503*100</f>
        <v>0</v>
      </c>
      <c r="F188" s="114">
        <f>SUM(F189)</f>
        <v>0</v>
      </c>
      <c r="G188" s="115">
        <f>F188/F$503*100</f>
        <v>0</v>
      </c>
      <c r="H188" s="114">
        <f>SUM(H189)</f>
        <v>0</v>
      </c>
      <c r="I188" s="115">
        <f>H188/H$503*100</f>
        <v>0</v>
      </c>
      <c r="J188" s="72">
        <f t="shared" si="5"/>
        <v>0</v>
      </c>
      <c r="K188" s="101">
        <f>J188/J$503*100</f>
        <v>0</v>
      </c>
      <c r="L188" s="99"/>
      <c r="M188" s="68">
        <f>D188+F188</f>
        <v>0</v>
      </c>
      <c r="N188" s="69">
        <f>M188/M$503*100</f>
        <v>0</v>
      </c>
      <c r="O188" s="70">
        <f t="shared" si="6"/>
        <v>0</v>
      </c>
      <c r="P188" s="101">
        <f>O188/O$503*100</f>
        <v>0</v>
      </c>
      <c r="R188" s="6">
        <f>IF(M188&lt;3,0,5)</f>
        <v>0</v>
      </c>
      <c r="S188" s="6">
        <f>IF(M188&lt;3,0,2)</f>
        <v>0</v>
      </c>
      <c r="T188" s="6">
        <f>IF(T$8=U26,V26,"")</f>
      </c>
      <c r="V188" s="16"/>
    </row>
    <row r="189" spans="1:22" s="79" customFormat="1" ht="12.75" hidden="1">
      <c r="A189" s="73"/>
      <c r="B189" s="105" t="s">
        <v>312</v>
      </c>
      <c r="C189" s="619" t="s">
        <v>650</v>
      </c>
      <c r="D189" s="85">
        <f>'1 - Listes 12 Prelev IBG RCS'!D189+'1 - Listes 12 Prelev IBG RCS'!F189+'1 - Listes 12 Prelev IBG RCS'!H189+'1 - Listes 12 Prelev IBG RCS'!J189</f>
        <v>0</v>
      </c>
      <c r="E189" s="144"/>
      <c r="F189" s="86">
        <f>'1 - Listes 12 Prelev IBG RCS'!L189+'1 - Listes 12 Prelev IBG RCS'!N189+'1 - Listes 12 Prelev IBG RCS'!P189+'1 - Listes 12 Prelev IBG RCS'!R189</f>
        <v>0</v>
      </c>
      <c r="G189" s="159"/>
      <c r="H189" s="86">
        <f>'1 - Listes 12 Prelev IBG RCS'!T189+'1 - Listes 12 Prelev IBG RCS'!V189+'1 - Listes 12 Prelev IBG RCS'!X189+'1 - Listes 12 Prelev IBG RCS'!Z189</f>
        <v>0</v>
      </c>
      <c r="I189" s="159"/>
      <c r="J189" s="78">
        <f t="shared" si="5"/>
        <v>0</v>
      </c>
      <c r="K189" s="102"/>
      <c r="L189" s="144"/>
      <c r="M189" s="151"/>
      <c r="N189" s="152"/>
      <c r="O189" s="76">
        <f t="shared" si="6"/>
        <v>0</v>
      </c>
      <c r="P189" s="102"/>
      <c r="T189" s="16"/>
      <c r="V189" s="16"/>
    </row>
    <row r="190" spans="1:22" s="6" customFormat="1" ht="13.5" hidden="1">
      <c r="A190" s="48" t="s">
        <v>47</v>
      </c>
      <c r="B190" s="57"/>
      <c r="C190" s="619" t="s">
        <v>651</v>
      </c>
      <c r="D190" s="113">
        <f>SUM(D191:D193)</f>
        <v>0</v>
      </c>
      <c r="E190" s="99">
        <f>D190/D$503*100</f>
        <v>0</v>
      </c>
      <c r="F190" s="114">
        <f>SUM(F191:F193)</f>
        <v>0</v>
      </c>
      <c r="G190" s="115">
        <f>F190/F$503*100</f>
        <v>0</v>
      </c>
      <c r="H190" s="114">
        <f>SUM(H191:H193)</f>
        <v>0</v>
      </c>
      <c r="I190" s="115">
        <f>H190/H$503*100</f>
        <v>0</v>
      </c>
      <c r="J190" s="72">
        <f t="shared" si="5"/>
        <v>0</v>
      </c>
      <c r="K190" s="101">
        <f>J190/J$503*100</f>
        <v>0</v>
      </c>
      <c r="L190" s="99"/>
      <c r="M190" s="68">
        <f>D190+F190</f>
        <v>0</v>
      </c>
      <c r="N190" s="69">
        <f>M190/M$503*100</f>
        <v>0</v>
      </c>
      <c r="O190" s="70">
        <f t="shared" si="6"/>
        <v>0</v>
      </c>
      <c r="P190" s="101">
        <f>O190/O$503*100</f>
        <v>0</v>
      </c>
      <c r="R190" s="6">
        <f>IF(M190&lt;10,0,3)</f>
        <v>0</v>
      </c>
      <c r="S190" s="6">
        <f>IF(M190&lt;3,0,2)</f>
        <v>0</v>
      </c>
      <c r="T190" s="6">
        <f>IF(T$8=U19,V19,"")</f>
      </c>
      <c r="V190" s="16"/>
    </row>
    <row r="191" spans="1:22" s="79" customFormat="1" ht="12.75" hidden="1">
      <c r="A191" s="73"/>
      <c r="B191" s="105" t="s">
        <v>1251</v>
      </c>
      <c r="C191" s="619" t="s">
        <v>652</v>
      </c>
      <c r="D191" s="85">
        <f>'1 - Listes 12 Prelev IBG RCS'!D191+'1 - Listes 12 Prelev IBG RCS'!F191+'1 - Listes 12 Prelev IBG RCS'!H191+'1 - Listes 12 Prelev IBG RCS'!J191</f>
        <v>0</v>
      </c>
      <c r="E191" s="144"/>
      <c r="F191" s="86">
        <f>'1 - Listes 12 Prelev IBG RCS'!L191+'1 - Listes 12 Prelev IBG RCS'!N191+'1 - Listes 12 Prelev IBG RCS'!P191+'1 - Listes 12 Prelev IBG RCS'!R191</f>
        <v>0</v>
      </c>
      <c r="G191" s="159"/>
      <c r="H191" s="86">
        <f>'1 - Listes 12 Prelev IBG RCS'!T191+'1 - Listes 12 Prelev IBG RCS'!V191+'1 - Listes 12 Prelev IBG RCS'!X191+'1 - Listes 12 Prelev IBG RCS'!Z191</f>
        <v>0</v>
      </c>
      <c r="I191" s="159"/>
      <c r="J191" s="78">
        <f t="shared" si="5"/>
        <v>0</v>
      </c>
      <c r="K191" s="102"/>
      <c r="L191" s="144"/>
      <c r="M191" s="151"/>
      <c r="N191" s="152"/>
      <c r="O191" s="76">
        <f t="shared" si="6"/>
        <v>0</v>
      </c>
      <c r="P191" s="102"/>
      <c r="T191" s="16"/>
      <c r="V191" s="16"/>
    </row>
    <row r="192" spans="1:22" s="79" customFormat="1" ht="12.75" hidden="1">
      <c r="A192" s="73"/>
      <c r="B192" s="105" t="s">
        <v>295</v>
      </c>
      <c r="C192" s="619" t="s">
        <v>653</v>
      </c>
      <c r="D192" s="85">
        <f>'1 - Listes 12 Prelev IBG RCS'!D192+'1 - Listes 12 Prelev IBG RCS'!F192+'1 - Listes 12 Prelev IBG RCS'!H192+'1 - Listes 12 Prelev IBG RCS'!J192</f>
        <v>0</v>
      </c>
      <c r="E192" s="144"/>
      <c r="F192" s="86">
        <f>'1 - Listes 12 Prelev IBG RCS'!L192+'1 - Listes 12 Prelev IBG RCS'!N192+'1 - Listes 12 Prelev IBG RCS'!P192+'1 - Listes 12 Prelev IBG RCS'!R192</f>
        <v>0</v>
      </c>
      <c r="G192" s="159"/>
      <c r="H192" s="86">
        <f>'1 - Listes 12 Prelev IBG RCS'!T192+'1 - Listes 12 Prelev IBG RCS'!V192+'1 - Listes 12 Prelev IBG RCS'!X192+'1 - Listes 12 Prelev IBG RCS'!Z192</f>
        <v>0</v>
      </c>
      <c r="I192" s="159"/>
      <c r="J192" s="78">
        <f t="shared" si="5"/>
        <v>0</v>
      </c>
      <c r="K192" s="102"/>
      <c r="L192" s="144"/>
      <c r="M192" s="151"/>
      <c r="N192" s="152"/>
      <c r="O192" s="76">
        <f t="shared" si="6"/>
        <v>0</v>
      </c>
      <c r="P192" s="102"/>
      <c r="T192" s="16"/>
      <c r="V192" s="16"/>
    </row>
    <row r="193" spans="1:22" s="79" customFormat="1" ht="12.75" hidden="1">
      <c r="A193" s="73"/>
      <c r="B193" s="105" t="s">
        <v>471</v>
      </c>
      <c r="C193" s="619" t="s">
        <v>651</v>
      </c>
      <c r="D193" s="85">
        <f>'1 - Listes 12 Prelev IBG RCS'!D193+'1 - Listes 12 Prelev IBG RCS'!F193+'1 - Listes 12 Prelev IBG RCS'!H193+'1 - Listes 12 Prelev IBG RCS'!J193</f>
        <v>0</v>
      </c>
      <c r="E193" s="144"/>
      <c r="F193" s="86">
        <f>'1 - Listes 12 Prelev IBG RCS'!L193+'1 - Listes 12 Prelev IBG RCS'!N193+'1 - Listes 12 Prelev IBG RCS'!P193+'1 - Listes 12 Prelev IBG RCS'!R193</f>
        <v>0</v>
      </c>
      <c r="G193" s="159"/>
      <c r="H193" s="86">
        <f>'1 - Listes 12 Prelev IBG RCS'!T193+'1 - Listes 12 Prelev IBG RCS'!V193+'1 - Listes 12 Prelev IBG RCS'!X193+'1 - Listes 12 Prelev IBG RCS'!Z193</f>
        <v>0</v>
      </c>
      <c r="I193" s="159"/>
      <c r="J193" s="78">
        <f t="shared" si="5"/>
        <v>0</v>
      </c>
      <c r="K193" s="102"/>
      <c r="L193" s="144"/>
      <c r="M193" s="151"/>
      <c r="N193" s="152"/>
      <c r="O193" s="76">
        <f t="shared" si="6"/>
        <v>0</v>
      </c>
      <c r="P193" s="102"/>
      <c r="T193" s="16"/>
      <c r="V193" s="16"/>
    </row>
    <row r="194" spans="1:22" s="6" customFormat="1" ht="13.5">
      <c r="A194" s="48" t="s">
        <v>48</v>
      </c>
      <c r="B194" s="57"/>
      <c r="C194" s="619" t="s">
        <v>654</v>
      </c>
      <c r="D194" s="113">
        <f>SUM(D195:D202)</f>
        <v>44</v>
      </c>
      <c r="E194" s="99">
        <f>D194/D$503*100</f>
        <v>3.7996545768566494</v>
      </c>
      <c r="F194" s="114">
        <f>SUM(F195:F202)</f>
        <v>78</v>
      </c>
      <c r="G194" s="115">
        <f>F194/F$503*100</f>
        <v>5.697589481373265</v>
      </c>
      <c r="H194" s="114">
        <f>SUM(H195:H202)</f>
        <v>144</v>
      </c>
      <c r="I194" s="115">
        <f>H194/H$503*100</f>
        <v>20.630372492836678</v>
      </c>
      <c r="J194" s="72">
        <f t="shared" si="5"/>
        <v>266</v>
      </c>
      <c r="K194" s="101">
        <f>J194/J$503*100</f>
        <v>8.248062015503876</v>
      </c>
      <c r="L194" s="99"/>
      <c r="M194" s="68">
        <f>D194+F194</f>
        <v>122</v>
      </c>
      <c r="N194" s="69">
        <f>M194/M$503*100</f>
        <v>4.82785912148793</v>
      </c>
      <c r="O194" s="70">
        <f t="shared" si="6"/>
        <v>222</v>
      </c>
      <c r="P194" s="101">
        <f>O194/O$503*100</f>
        <v>10.740203193033382</v>
      </c>
      <c r="R194" s="6">
        <f>IF(M194&lt;10,0,2)</f>
        <v>2</v>
      </c>
      <c r="S194" s="6">
        <f>IF(M194&lt;3,0,2)</f>
        <v>2</v>
      </c>
      <c r="T194" s="6">
        <f>IF(T$8=U17,V17,"")</f>
      </c>
      <c r="V194" s="16"/>
    </row>
    <row r="195" spans="1:22" s="79" customFormat="1" ht="12.75">
      <c r="A195" s="73"/>
      <c r="B195" s="105" t="s">
        <v>286</v>
      </c>
      <c r="C195" s="619" t="s">
        <v>655</v>
      </c>
      <c r="D195" s="85">
        <v>44</v>
      </c>
      <c r="E195" s="144"/>
      <c r="F195" s="86">
        <v>78</v>
      </c>
      <c r="G195" s="159"/>
      <c r="H195" s="86">
        <v>144</v>
      </c>
      <c r="I195" s="159"/>
      <c r="J195" s="78">
        <f t="shared" si="5"/>
        <v>266</v>
      </c>
      <c r="K195" s="102"/>
      <c r="L195" s="144"/>
      <c r="M195" s="151"/>
      <c r="N195" s="152"/>
      <c r="O195" s="76">
        <f t="shared" si="6"/>
        <v>222</v>
      </c>
      <c r="P195" s="102"/>
      <c r="T195" s="16"/>
      <c r="V195" s="16"/>
    </row>
    <row r="196" spans="1:22" s="79" customFormat="1" ht="12.75" hidden="1">
      <c r="A196" s="73"/>
      <c r="B196" s="105" t="s">
        <v>287</v>
      </c>
      <c r="C196" s="619" t="s">
        <v>656</v>
      </c>
      <c r="D196" s="85">
        <f>'1 - Listes 12 Prelev IBG RCS'!D196+'1 - Listes 12 Prelev IBG RCS'!F196+'1 - Listes 12 Prelev IBG RCS'!H196+'1 - Listes 12 Prelev IBG RCS'!J196</f>
        <v>0</v>
      </c>
      <c r="E196" s="144"/>
      <c r="F196" s="86">
        <f>'1 - Listes 12 Prelev IBG RCS'!L196+'1 - Listes 12 Prelev IBG RCS'!N196+'1 - Listes 12 Prelev IBG RCS'!P196+'1 - Listes 12 Prelev IBG RCS'!R196</f>
        <v>0</v>
      </c>
      <c r="G196" s="159"/>
      <c r="H196" s="86">
        <f>'1 - Listes 12 Prelev IBG RCS'!T196+'1 - Listes 12 Prelev IBG RCS'!V196+'1 - Listes 12 Prelev IBG RCS'!X196+'1 - Listes 12 Prelev IBG RCS'!Z196</f>
        <v>0</v>
      </c>
      <c r="I196" s="159"/>
      <c r="J196" s="78">
        <f t="shared" si="5"/>
        <v>0</v>
      </c>
      <c r="K196" s="102"/>
      <c r="L196" s="144"/>
      <c r="M196" s="151"/>
      <c r="N196" s="152"/>
      <c r="O196" s="76">
        <f t="shared" si="6"/>
        <v>0</v>
      </c>
      <c r="P196" s="102"/>
      <c r="T196" s="16"/>
      <c r="V196" s="16"/>
    </row>
    <row r="197" spans="1:22" s="79" customFormat="1" ht="12.75" hidden="1">
      <c r="A197" s="73"/>
      <c r="B197" s="105" t="s">
        <v>288</v>
      </c>
      <c r="C197" s="619" t="s">
        <v>657</v>
      </c>
      <c r="D197" s="85">
        <f>'1 - Listes 12 Prelev IBG RCS'!D197+'1 - Listes 12 Prelev IBG RCS'!F197+'1 - Listes 12 Prelev IBG RCS'!H197+'1 - Listes 12 Prelev IBG RCS'!J197</f>
        <v>0</v>
      </c>
      <c r="E197" s="144"/>
      <c r="F197" s="86">
        <f>'1 - Listes 12 Prelev IBG RCS'!L197+'1 - Listes 12 Prelev IBG RCS'!N197+'1 - Listes 12 Prelev IBG RCS'!P197+'1 - Listes 12 Prelev IBG RCS'!R197</f>
        <v>0</v>
      </c>
      <c r="G197" s="159"/>
      <c r="H197" s="86">
        <f>'1 - Listes 12 Prelev IBG RCS'!T197+'1 - Listes 12 Prelev IBG RCS'!V197+'1 - Listes 12 Prelev IBG RCS'!X197+'1 - Listes 12 Prelev IBG RCS'!Z197</f>
        <v>0</v>
      </c>
      <c r="I197" s="159"/>
      <c r="J197" s="78">
        <f t="shared" si="5"/>
        <v>0</v>
      </c>
      <c r="K197" s="102"/>
      <c r="L197" s="144"/>
      <c r="M197" s="151"/>
      <c r="N197" s="152"/>
      <c r="O197" s="76">
        <f t="shared" si="6"/>
        <v>0</v>
      </c>
      <c r="P197" s="102"/>
      <c r="T197" s="16"/>
      <c r="V197" s="16"/>
    </row>
    <row r="198" spans="1:22" s="79" customFormat="1" ht="12.75" hidden="1">
      <c r="A198" s="73"/>
      <c r="B198" s="105" t="s">
        <v>289</v>
      </c>
      <c r="C198" s="619" t="s">
        <v>658</v>
      </c>
      <c r="D198" s="85">
        <f>'1 - Listes 12 Prelev IBG RCS'!D198+'1 - Listes 12 Prelev IBG RCS'!F198+'1 - Listes 12 Prelev IBG RCS'!H198+'1 - Listes 12 Prelev IBG RCS'!J198</f>
        <v>0</v>
      </c>
      <c r="E198" s="144"/>
      <c r="F198" s="86">
        <f>'1 - Listes 12 Prelev IBG RCS'!L198+'1 - Listes 12 Prelev IBG RCS'!N198+'1 - Listes 12 Prelev IBG RCS'!P198+'1 - Listes 12 Prelev IBG RCS'!R198</f>
        <v>0</v>
      </c>
      <c r="G198" s="159"/>
      <c r="H198" s="86">
        <f>'1 - Listes 12 Prelev IBG RCS'!T198+'1 - Listes 12 Prelev IBG RCS'!V198+'1 - Listes 12 Prelev IBG RCS'!X198+'1 - Listes 12 Prelev IBG RCS'!Z198</f>
        <v>0</v>
      </c>
      <c r="I198" s="159"/>
      <c r="J198" s="78">
        <f t="shared" si="5"/>
        <v>0</v>
      </c>
      <c r="K198" s="102"/>
      <c r="L198" s="144"/>
      <c r="M198" s="151"/>
      <c r="N198" s="152"/>
      <c r="O198" s="76">
        <f t="shared" si="6"/>
        <v>0</v>
      </c>
      <c r="P198" s="102"/>
      <c r="T198" s="16"/>
      <c r="V198" s="16"/>
    </row>
    <row r="199" spans="1:22" s="79" customFormat="1" ht="12.75" hidden="1">
      <c r="A199" s="73"/>
      <c r="B199" s="105" t="s">
        <v>290</v>
      </c>
      <c r="C199" s="619" t="s">
        <v>659</v>
      </c>
      <c r="D199" s="85">
        <f>'1 - Listes 12 Prelev IBG RCS'!D199+'1 - Listes 12 Prelev IBG RCS'!F199+'1 - Listes 12 Prelev IBG RCS'!H199+'1 - Listes 12 Prelev IBG RCS'!J199</f>
        <v>0</v>
      </c>
      <c r="E199" s="144"/>
      <c r="F199" s="86">
        <f>'1 - Listes 12 Prelev IBG RCS'!L199+'1 - Listes 12 Prelev IBG RCS'!N199+'1 - Listes 12 Prelev IBG RCS'!P199+'1 - Listes 12 Prelev IBG RCS'!R199</f>
        <v>0</v>
      </c>
      <c r="G199" s="159"/>
      <c r="H199" s="86">
        <f>'1 - Listes 12 Prelev IBG RCS'!T199+'1 - Listes 12 Prelev IBG RCS'!V199+'1 - Listes 12 Prelev IBG RCS'!X199+'1 - Listes 12 Prelev IBG RCS'!Z199</f>
        <v>0</v>
      </c>
      <c r="I199" s="159"/>
      <c r="J199" s="78">
        <f t="shared" si="5"/>
        <v>0</v>
      </c>
      <c r="K199" s="102"/>
      <c r="L199" s="144"/>
      <c r="M199" s="151"/>
      <c r="N199" s="152"/>
      <c r="O199" s="76">
        <f t="shared" si="6"/>
        <v>0</v>
      </c>
      <c r="P199" s="102"/>
      <c r="T199" s="16"/>
      <c r="V199" s="16"/>
    </row>
    <row r="200" spans="1:22" s="79" customFormat="1" ht="12.75" hidden="1">
      <c r="A200" s="73"/>
      <c r="B200" s="105" t="s">
        <v>291</v>
      </c>
      <c r="C200" s="619" t="s">
        <v>660</v>
      </c>
      <c r="D200" s="85">
        <f>'1 - Listes 12 Prelev IBG RCS'!D200+'1 - Listes 12 Prelev IBG RCS'!F200+'1 - Listes 12 Prelev IBG RCS'!H200+'1 - Listes 12 Prelev IBG RCS'!J200</f>
        <v>0</v>
      </c>
      <c r="E200" s="144"/>
      <c r="F200" s="86">
        <f>'1 - Listes 12 Prelev IBG RCS'!L200+'1 - Listes 12 Prelev IBG RCS'!N200+'1 - Listes 12 Prelev IBG RCS'!P200+'1 - Listes 12 Prelev IBG RCS'!R200</f>
        <v>0</v>
      </c>
      <c r="G200" s="159"/>
      <c r="H200" s="86">
        <f>'1 - Listes 12 Prelev IBG RCS'!T200+'1 - Listes 12 Prelev IBG RCS'!V200+'1 - Listes 12 Prelev IBG RCS'!X200+'1 - Listes 12 Prelev IBG RCS'!Z200</f>
        <v>0</v>
      </c>
      <c r="I200" s="159"/>
      <c r="J200" s="78">
        <f t="shared" si="5"/>
        <v>0</v>
      </c>
      <c r="K200" s="102"/>
      <c r="L200" s="144"/>
      <c r="M200" s="151"/>
      <c r="N200" s="152"/>
      <c r="O200" s="76">
        <f t="shared" si="6"/>
        <v>0</v>
      </c>
      <c r="P200" s="102"/>
      <c r="T200" s="16"/>
      <c r="V200" s="16"/>
    </row>
    <row r="201" spans="1:22" s="79" customFormat="1" ht="12.75" hidden="1">
      <c r="A201" s="73"/>
      <c r="B201" s="105" t="s">
        <v>292</v>
      </c>
      <c r="C201" s="619" t="s">
        <v>661</v>
      </c>
      <c r="D201" s="85">
        <f>'1 - Listes 12 Prelev IBG RCS'!D201+'1 - Listes 12 Prelev IBG RCS'!F201+'1 - Listes 12 Prelev IBG RCS'!H201+'1 - Listes 12 Prelev IBG RCS'!J201</f>
        <v>0</v>
      </c>
      <c r="E201" s="144"/>
      <c r="F201" s="86">
        <f>'1 - Listes 12 Prelev IBG RCS'!L201+'1 - Listes 12 Prelev IBG RCS'!N201+'1 - Listes 12 Prelev IBG RCS'!P201+'1 - Listes 12 Prelev IBG RCS'!R201</f>
        <v>0</v>
      </c>
      <c r="G201" s="159"/>
      <c r="H201" s="86">
        <f>'1 - Listes 12 Prelev IBG RCS'!T201+'1 - Listes 12 Prelev IBG RCS'!V201+'1 - Listes 12 Prelev IBG RCS'!X201+'1 - Listes 12 Prelev IBG RCS'!Z201</f>
        <v>0</v>
      </c>
      <c r="I201" s="159"/>
      <c r="J201" s="78">
        <f t="shared" si="5"/>
        <v>0</v>
      </c>
      <c r="K201" s="102"/>
      <c r="L201" s="144"/>
      <c r="M201" s="151"/>
      <c r="N201" s="152"/>
      <c r="O201" s="76">
        <f t="shared" si="6"/>
        <v>0</v>
      </c>
      <c r="P201" s="102"/>
      <c r="T201" s="16"/>
      <c r="V201" s="16"/>
    </row>
    <row r="202" spans="1:22" s="79" customFormat="1" ht="12.75" hidden="1">
      <c r="A202" s="73"/>
      <c r="B202" s="105" t="s">
        <v>472</v>
      </c>
      <c r="C202" s="619" t="s">
        <v>654</v>
      </c>
      <c r="D202" s="85">
        <f>'1 - Listes 12 Prelev IBG RCS'!D202+'1 - Listes 12 Prelev IBG RCS'!F202+'1 - Listes 12 Prelev IBG RCS'!H202+'1 - Listes 12 Prelev IBG RCS'!J202</f>
        <v>0</v>
      </c>
      <c r="E202" s="144"/>
      <c r="F202" s="86">
        <f>'1 - Listes 12 Prelev IBG RCS'!L202+'1 - Listes 12 Prelev IBG RCS'!N202+'1 - Listes 12 Prelev IBG RCS'!P202+'1 - Listes 12 Prelev IBG RCS'!R202</f>
        <v>0</v>
      </c>
      <c r="G202" s="159"/>
      <c r="H202" s="86">
        <f>'1 - Listes 12 Prelev IBG RCS'!T202+'1 - Listes 12 Prelev IBG RCS'!V202+'1 - Listes 12 Prelev IBG RCS'!X202+'1 - Listes 12 Prelev IBG RCS'!Z202</f>
        <v>0</v>
      </c>
      <c r="I202" s="159"/>
      <c r="J202" s="78">
        <f t="shared" si="5"/>
        <v>0</v>
      </c>
      <c r="K202" s="102"/>
      <c r="L202" s="144"/>
      <c r="M202" s="151"/>
      <c r="N202" s="152"/>
      <c r="O202" s="76">
        <f t="shared" si="6"/>
        <v>0</v>
      </c>
      <c r="P202" s="102"/>
      <c r="T202" s="16"/>
      <c r="V202" s="16"/>
    </row>
    <row r="203" spans="1:22" s="6" customFormat="1" ht="13.5" hidden="1">
      <c r="A203" s="48" t="s">
        <v>49</v>
      </c>
      <c r="B203" s="57"/>
      <c r="C203" s="619" t="s">
        <v>662</v>
      </c>
      <c r="D203" s="113">
        <f>SUM(D204:D206)</f>
        <v>0</v>
      </c>
      <c r="E203" s="99">
        <f>D203/D$503*100</f>
        <v>0</v>
      </c>
      <c r="F203" s="114">
        <f>SUM(F204:F206)</f>
        <v>0</v>
      </c>
      <c r="G203" s="115">
        <f>F203/F$503*100</f>
        <v>0</v>
      </c>
      <c r="H203" s="114">
        <f>SUM(H204:H206)</f>
        <v>0</v>
      </c>
      <c r="I203" s="115">
        <f>H203/H$503*100</f>
        <v>0</v>
      </c>
      <c r="J203" s="72">
        <f aca="true" t="shared" si="7" ref="J203:J265">D203+F203+H203</f>
        <v>0</v>
      </c>
      <c r="K203" s="101">
        <f>J203/J$503*100</f>
        <v>0</v>
      </c>
      <c r="L203" s="99"/>
      <c r="M203" s="68">
        <f>D203+F203</f>
        <v>0</v>
      </c>
      <c r="N203" s="69">
        <f>M203/M$503*100</f>
        <v>0</v>
      </c>
      <c r="O203" s="70">
        <f t="shared" si="6"/>
        <v>0</v>
      </c>
      <c r="P203" s="101">
        <f>O203/O$503*100</f>
        <v>0</v>
      </c>
      <c r="R203" s="6">
        <f>IF(M203&lt;10,0,2)</f>
        <v>0</v>
      </c>
      <c r="S203" s="6">
        <f>IF(M203&lt;3,0,2)</f>
        <v>0</v>
      </c>
      <c r="T203" s="6">
        <f>IF(T$8=U16,V16,"")</f>
      </c>
      <c r="V203" s="16"/>
    </row>
    <row r="204" spans="1:22" s="79" customFormat="1" ht="12.75" hidden="1">
      <c r="A204" s="73"/>
      <c r="B204" s="105" t="s">
        <v>293</v>
      </c>
      <c r="C204" s="619" t="s">
        <v>663</v>
      </c>
      <c r="D204" s="85">
        <f>'1 - Listes 12 Prelev IBG RCS'!D204+'1 - Listes 12 Prelev IBG RCS'!F204+'1 - Listes 12 Prelev IBG RCS'!H204+'1 - Listes 12 Prelev IBG RCS'!J204</f>
        <v>0</v>
      </c>
      <c r="E204" s="144"/>
      <c r="F204" s="86">
        <f>'1 - Listes 12 Prelev IBG RCS'!L204+'1 - Listes 12 Prelev IBG RCS'!N204+'1 - Listes 12 Prelev IBG RCS'!P204+'1 - Listes 12 Prelev IBG RCS'!R204</f>
        <v>0</v>
      </c>
      <c r="G204" s="159"/>
      <c r="H204" s="86">
        <f>'1 - Listes 12 Prelev IBG RCS'!T204+'1 - Listes 12 Prelev IBG RCS'!V204+'1 - Listes 12 Prelev IBG RCS'!X204+'1 - Listes 12 Prelev IBG RCS'!Z204</f>
        <v>0</v>
      </c>
      <c r="I204" s="159"/>
      <c r="J204" s="78">
        <f t="shared" si="7"/>
        <v>0</v>
      </c>
      <c r="K204" s="102"/>
      <c r="L204" s="144"/>
      <c r="M204" s="151"/>
      <c r="N204" s="152"/>
      <c r="O204" s="76">
        <f aca="true" t="shared" si="8" ref="O204:O266">F204+H204</f>
        <v>0</v>
      </c>
      <c r="P204" s="102"/>
      <c r="T204" s="16"/>
      <c r="V204" s="16"/>
    </row>
    <row r="205" spans="1:22" s="79" customFormat="1" ht="12.75" hidden="1">
      <c r="A205" s="73"/>
      <c r="B205" s="105" t="s">
        <v>294</v>
      </c>
      <c r="C205" s="619" t="s">
        <v>664</v>
      </c>
      <c r="D205" s="85">
        <f>'1 - Listes 12 Prelev IBG RCS'!D205+'1 - Listes 12 Prelev IBG RCS'!F205+'1 - Listes 12 Prelev IBG RCS'!H205+'1 - Listes 12 Prelev IBG RCS'!J205</f>
        <v>0</v>
      </c>
      <c r="E205" s="144"/>
      <c r="F205" s="86">
        <f>'1 - Listes 12 Prelev IBG RCS'!L205+'1 - Listes 12 Prelev IBG RCS'!N205+'1 - Listes 12 Prelev IBG RCS'!P205+'1 - Listes 12 Prelev IBG RCS'!R205</f>
        <v>0</v>
      </c>
      <c r="G205" s="159"/>
      <c r="H205" s="86">
        <f>'1 - Listes 12 Prelev IBG RCS'!T205+'1 - Listes 12 Prelev IBG RCS'!V205+'1 - Listes 12 Prelev IBG RCS'!X205+'1 - Listes 12 Prelev IBG RCS'!Z205</f>
        <v>0</v>
      </c>
      <c r="I205" s="159"/>
      <c r="J205" s="78">
        <f t="shared" si="7"/>
        <v>0</v>
      </c>
      <c r="K205" s="102"/>
      <c r="L205" s="144"/>
      <c r="M205" s="151"/>
      <c r="N205" s="152"/>
      <c r="O205" s="76">
        <f t="shared" si="8"/>
        <v>0</v>
      </c>
      <c r="P205" s="102"/>
      <c r="T205" s="16"/>
      <c r="V205" s="16"/>
    </row>
    <row r="206" spans="1:22" s="79" customFormat="1" ht="12.75" hidden="1">
      <c r="A206" s="73"/>
      <c r="B206" s="105" t="s">
        <v>473</v>
      </c>
      <c r="C206" s="619" t="s">
        <v>662</v>
      </c>
      <c r="D206" s="85">
        <f>'1 - Listes 12 Prelev IBG RCS'!D206+'1 - Listes 12 Prelev IBG RCS'!F206+'1 - Listes 12 Prelev IBG RCS'!H206+'1 - Listes 12 Prelev IBG RCS'!J206</f>
        <v>0</v>
      </c>
      <c r="E206" s="144"/>
      <c r="F206" s="86">
        <f>'1 - Listes 12 Prelev IBG RCS'!L206+'1 - Listes 12 Prelev IBG RCS'!N206+'1 - Listes 12 Prelev IBG RCS'!P206+'1 - Listes 12 Prelev IBG RCS'!R206</f>
        <v>0</v>
      </c>
      <c r="G206" s="159"/>
      <c r="H206" s="86">
        <f>'1 - Listes 12 Prelev IBG RCS'!T206+'1 - Listes 12 Prelev IBG RCS'!V206+'1 - Listes 12 Prelev IBG RCS'!X206+'1 - Listes 12 Prelev IBG RCS'!Z206</f>
        <v>0</v>
      </c>
      <c r="I206" s="159"/>
      <c r="J206" s="78">
        <f t="shared" si="7"/>
        <v>0</v>
      </c>
      <c r="K206" s="102"/>
      <c r="L206" s="144"/>
      <c r="M206" s="151"/>
      <c r="N206" s="152"/>
      <c r="O206" s="76">
        <f t="shared" si="8"/>
        <v>0</v>
      </c>
      <c r="P206" s="102"/>
      <c r="T206" s="16"/>
      <c r="V206" s="16"/>
    </row>
    <row r="207" spans="1:22" s="6" customFormat="1" ht="13.5" hidden="1">
      <c r="A207" s="48" t="s">
        <v>50</v>
      </c>
      <c r="B207" s="57"/>
      <c r="C207" s="619" t="s">
        <v>665</v>
      </c>
      <c r="D207" s="113">
        <f>SUM(D208:D210)</f>
        <v>0</v>
      </c>
      <c r="E207" s="99">
        <f>D207/D$503*100</f>
        <v>0</v>
      </c>
      <c r="F207" s="114">
        <f>SUM(F208:F210)</f>
        <v>0</v>
      </c>
      <c r="G207" s="115">
        <f>F207/F$503*100</f>
        <v>0</v>
      </c>
      <c r="H207" s="114">
        <f>SUM(H208:H210)</f>
        <v>0</v>
      </c>
      <c r="I207" s="115">
        <f>H207/H$503*100</f>
        <v>0</v>
      </c>
      <c r="J207" s="72">
        <f t="shared" si="7"/>
        <v>0</v>
      </c>
      <c r="K207" s="101">
        <f>J207/J$503*100</f>
        <v>0</v>
      </c>
      <c r="L207" s="99"/>
      <c r="M207" s="68">
        <f>D207+F207</f>
        <v>0</v>
      </c>
      <c r="N207" s="69">
        <f>M207/M$503*100</f>
        <v>0</v>
      </c>
      <c r="O207" s="70">
        <f t="shared" si="8"/>
        <v>0</v>
      </c>
      <c r="P207" s="101">
        <f>O207/O$503*100</f>
        <v>0</v>
      </c>
      <c r="T207" s="16"/>
      <c r="V207" s="16"/>
    </row>
    <row r="208" spans="1:22" s="79" customFormat="1" ht="12.75" hidden="1">
      <c r="A208" s="73"/>
      <c r="B208" s="105" t="s">
        <v>284</v>
      </c>
      <c r="C208" s="619" t="s">
        <v>666</v>
      </c>
      <c r="D208" s="85">
        <f>'1 - Listes 12 Prelev IBG RCS'!D208+'1 - Listes 12 Prelev IBG RCS'!F208+'1 - Listes 12 Prelev IBG RCS'!H208+'1 - Listes 12 Prelev IBG RCS'!J208</f>
        <v>0</v>
      </c>
      <c r="E208" s="144"/>
      <c r="F208" s="86">
        <f>'1 - Listes 12 Prelev IBG RCS'!L208+'1 - Listes 12 Prelev IBG RCS'!N208+'1 - Listes 12 Prelev IBG RCS'!P208+'1 - Listes 12 Prelev IBG RCS'!R208</f>
        <v>0</v>
      </c>
      <c r="G208" s="159"/>
      <c r="H208" s="86">
        <f>'1 - Listes 12 Prelev IBG RCS'!T208+'1 - Listes 12 Prelev IBG RCS'!V208+'1 - Listes 12 Prelev IBG RCS'!X208+'1 - Listes 12 Prelev IBG RCS'!Z208</f>
        <v>0</v>
      </c>
      <c r="I208" s="159"/>
      <c r="J208" s="78">
        <f t="shared" si="7"/>
        <v>0</v>
      </c>
      <c r="K208" s="102"/>
      <c r="L208" s="144"/>
      <c r="M208" s="151"/>
      <c r="N208" s="152"/>
      <c r="O208" s="76">
        <f t="shared" si="8"/>
        <v>0</v>
      </c>
      <c r="P208" s="102"/>
      <c r="T208" s="16"/>
      <c r="V208" s="16"/>
    </row>
    <row r="209" spans="1:22" s="79" customFormat="1" ht="12.75" hidden="1">
      <c r="A209" s="73"/>
      <c r="B209" s="105" t="s">
        <v>285</v>
      </c>
      <c r="C209" s="619" t="s">
        <v>667</v>
      </c>
      <c r="D209" s="85">
        <f>'1 - Listes 12 Prelev IBG RCS'!D209+'1 - Listes 12 Prelev IBG RCS'!F209+'1 - Listes 12 Prelev IBG RCS'!H209+'1 - Listes 12 Prelev IBG RCS'!J209</f>
        <v>0</v>
      </c>
      <c r="E209" s="144"/>
      <c r="F209" s="86">
        <f>'1 - Listes 12 Prelev IBG RCS'!L209+'1 - Listes 12 Prelev IBG RCS'!N209+'1 - Listes 12 Prelev IBG RCS'!P209+'1 - Listes 12 Prelev IBG RCS'!R209</f>
        <v>0</v>
      </c>
      <c r="G209" s="159"/>
      <c r="H209" s="86">
        <f>'1 - Listes 12 Prelev IBG RCS'!T209+'1 - Listes 12 Prelev IBG RCS'!V209+'1 - Listes 12 Prelev IBG RCS'!X209+'1 - Listes 12 Prelev IBG RCS'!Z209</f>
        <v>0</v>
      </c>
      <c r="I209" s="159"/>
      <c r="J209" s="78">
        <f t="shared" si="7"/>
        <v>0</v>
      </c>
      <c r="K209" s="102"/>
      <c r="L209" s="144"/>
      <c r="M209" s="151"/>
      <c r="N209" s="152"/>
      <c r="O209" s="76">
        <f t="shared" si="8"/>
        <v>0</v>
      </c>
      <c r="P209" s="102"/>
      <c r="T209" s="16"/>
      <c r="V209" s="16"/>
    </row>
    <row r="210" spans="1:22" s="79" customFormat="1" ht="12.75" hidden="1">
      <c r="A210" s="73"/>
      <c r="B210" s="105" t="s">
        <v>474</v>
      </c>
      <c r="C210" s="619" t="s">
        <v>665</v>
      </c>
      <c r="D210" s="85">
        <f>'1 - Listes 12 Prelev IBG RCS'!D210+'1 - Listes 12 Prelev IBG RCS'!F210+'1 - Listes 12 Prelev IBG RCS'!H210+'1 - Listes 12 Prelev IBG RCS'!J210</f>
        <v>0</v>
      </c>
      <c r="E210" s="144"/>
      <c r="F210" s="86">
        <f>'1 - Listes 12 Prelev IBG RCS'!L210+'1 - Listes 12 Prelev IBG RCS'!N210+'1 - Listes 12 Prelev IBG RCS'!P210+'1 - Listes 12 Prelev IBG RCS'!R210</f>
        <v>0</v>
      </c>
      <c r="G210" s="159"/>
      <c r="H210" s="86">
        <f>'1 - Listes 12 Prelev IBG RCS'!T210+'1 - Listes 12 Prelev IBG RCS'!V210+'1 - Listes 12 Prelev IBG RCS'!X210+'1 - Listes 12 Prelev IBG RCS'!Z210</f>
        <v>0</v>
      </c>
      <c r="I210" s="159"/>
      <c r="J210" s="78">
        <f t="shared" si="7"/>
        <v>0</v>
      </c>
      <c r="K210" s="102"/>
      <c r="L210" s="144"/>
      <c r="M210" s="151"/>
      <c r="N210" s="152"/>
      <c r="O210" s="76">
        <f t="shared" si="8"/>
        <v>0</v>
      </c>
      <c r="P210" s="102"/>
      <c r="T210" s="16"/>
      <c r="V210" s="16"/>
    </row>
    <row r="211" spans="1:22" s="6" customFormat="1" ht="13.5" hidden="1">
      <c r="A211" s="48" t="s">
        <v>51</v>
      </c>
      <c r="B211" s="57"/>
      <c r="C211" s="619" t="s">
        <v>668</v>
      </c>
      <c r="D211" s="113">
        <f>SUM(D212)</f>
        <v>0</v>
      </c>
      <c r="E211" s="99">
        <f>D211/D$503*100</f>
        <v>0</v>
      </c>
      <c r="F211" s="114">
        <f>SUM(F212)</f>
        <v>0</v>
      </c>
      <c r="G211" s="115">
        <f>F211/F$503*100</f>
        <v>0</v>
      </c>
      <c r="H211" s="114">
        <f>SUM(H212)</f>
        <v>0</v>
      </c>
      <c r="I211" s="115">
        <f>H211/H$503*100</f>
        <v>0</v>
      </c>
      <c r="J211" s="72">
        <f t="shared" si="7"/>
        <v>0</v>
      </c>
      <c r="K211" s="101">
        <f>J211/J$503*100</f>
        <v>0</v>
      </c>
      <c r="L211" s="99"/>
      <c r="M211" s="68">
        <f>D211+F211</f>
        <v>0</v>
      </c>
      <c r="N211" s="69">
        <f>M211/M$503*100</f>
        <v>0</v>
      </c>
      <c r="O211" s="70">
        <f t="shared" si="8"/>
        <v>0</v>
      </c>
      <c r="P211" s="101">
        <f>O211/O$503*100</f>
        <v>0</v>
      </c>
      <c r="T211" s="16"/>
      <c r="V211" s="16"/>
    </row>
    <row r="212" spans="1:22" s="79" customFormat="1" ht="12.75" hidden="1">
      <c r="A212" s="73"/>
      <c r="B212" s="105" t="s">
        <v>302</v>
      </c>
      <c r="C212" s="619" t="s">
        <v>669</v>
      </c>
      <c r="D212" s="85">
        <f>'1 - Listes 12 Prelev IBG RCS'!D212+'1 - Listes 12 Prelev IBG RCS'!F212+'1 - Listes 12 Prelev IBG RCS'!H212+'1 - Listes 12 Prelev IBG RCS'!J212</f>
        <v>0</v>
      </c>
      <c r="E212" s="144"/>
      <c r="F212" s="86">
        <f>'1 - Listes 12 Prelev IBG RCS'!L212+'1 - Listes 12 Prelev IBG RCS'!N212+'1 - Listes 12 Prelev IBG RCS'!P212+'1 - Listes 12 Prelev IBG RCS'!R212</f>
        <v>0</v>
      </c>
      <c r="G212" s="159"/>
      <c r="H212" s="86">
        <f>'1 - Listes 12 Prelev IBG RCS'!T212+'1 - Listes 12 Prelev IBG RCS'!V212+'1 - Listes 12 Prelev IBG RCS'!X212+'1 - Listes 12 Prelev IBG RCS'!Z212</f>
        <v>0</v>
      </c>
      <c r="I212" s="159"/>
      <c r="J212" s="78">
        <f t="shared" si="7"/>
        <v>0</v>
      </c>
      <c r="K212" s="102"/>
      <c r="L212" s="144"/>
      <c r="M212" s="151"/>
      <c r="N212" s="152"/>
      <c r="O212" s="76">
        <f t="shared" si="8"/>
        <v>0</v>
      </c>
      <c r="P212" s="102"/>
      <c r="T212" s="16"/>
      <c r="V212" s="16"/>
    </row>
    <row r="213" spans="1:22" s="6" customFormat="1" ht="13.5" hidden="1">
      <c r="A213" s="48" t="s">
        <v>52</v>
      </c>
      <c r="B213" s="57"/>
      <c r="C213" s="619" t="s">
        <v>670</v>
      </c>
      <c r="D213" s="113">
        <f>SUM(D214)</f>
        <v>0</v>
      </c>
      <c r="E213" s="99">
        <f>D213/D$503*100</f>
        <v>0</v>
      </c>
      <c r="F213" s="114">
        <f>SUM(F214)</f>
        <v>0</v>
      </c>
      <c r="G213" s="115">
        <f>F213/F$503*100</f>
        <v>0</v>
      </c>
      <c r="H213" s="114">
        <f>SUM(H214)</f>
        <v>0</v>
      </c>
      <c r="I213" s="115">
        <f>H213/H$503*100</f>
        <v>0</v>
      </c>
      <c r="J213" s="72">
        <f t="shared" si="7"/>
        <v>0</v>
      </c>
      <c r="K213" s="101">
        <f>J213/J$503*100</f>
        <v>0</v>
      </c>
      <c r="L213" s="99"/>
      <c r="M213" s="68">
        <f>D213+F213</f>
        <v>0</v>
      </c>
      <c r="N213" s="71">
        <f>M213/M$503*100</f>
        <v>0</v>
      </c>
      <c r="O213" s="70">
        <f t="shared" si="8"/>
        <v>0</v>
      </c>
      <c r="P213" s="101">
        <f>O213/O$503*100</f>
        <v>0</v>
      </c>
      <c r="T213" s="16"/>
      <c r="V213" s="16"/>
    </row>
    <row r="214" spans="1:22" s="79" customFormat="1" ht="12.75" hidden="1">
      <c r="A214" s="73"/>
      <c r="B214" s="105" t="s">
        <v>309</v>
      </c>
      <c r="C214" s="619" t="s">
        <v>671</v>
      </c>
      <c r="D214" s="85">
        <f>'1 - Listes 12 Prelev IBG RCS'!D214+'1 - Listes 12 Prelev IBG RCS'!F214+'1 - Listes 12 Prelev IBG RCS'!H214+'1 - Listes 12 Prelev IBG RCS'!J214</f>
        <v>0</v>
      </c>
      <c r="E214" s="144"/>
      <c r="F214" s="86">
        <f>'1 - Listes 12 Prelev IBG RCS'!L214+'1 - Listes 12 Prelev IBG RCS'!N214+'1 - Listes 12 Prelev IBG RCS'!P214+'1 - Listes 12 Prelev IBG RCS'!R214</f>
        <v>0</v>
      </c>
      <c r="G214" s="159"/>
      <c r="H214" s="86">
        <f>'1 - Listes 12 Prelev IBG RCS'!T214+'1 - Listes 12 Prelev IBG RCS'!V214+'1 - Listes 12 Prelev IBG RCS'!X214+'1 - Listes 12 Prelev IBG RCS'!Z214</f>
        <v>0</v>
      </c>
      <c r="I214" s="159"/>
      <c r="J214" s="78">
        <f t="shared" si="7"/>
        <v>0</v>
      </c>
      <c r="K214" s="102"/>
      <c r="L214" s="144"/>
      <c r="M214" s="151"/>
      <c r="N214" s="152"/>
      <c r="O214" s="76">
        <f t="shared" si="8"/>
        <v>0</v>
      </c>
      <c r="P214" s="102"/>
      <c r="T214" s="16"/>
      <c r="V214" s="16"/>
    </row>
    <row r="215" spans="1:22" s="6" customFormat="1" ht="13.5" hidden="1">
      <c r="A215" s="48" t="s">
        <v>53</v>
      </c>
      <c r="B215" s="57"/>
      <c r="C215" s="619" t="s">
        <v>672</v>
      </c>
      <c r="D215" s="113">
        <f>SUM(D216)</f>
        <v>0</v>
      </c>
      <c r="E215" s="99">
        <f>D215/D$503*100</f>
        <v>0</v>
      </c>
      <c r="F215" s="114">
        <f>SUM(F216)</f>
        <v>0</v>
      </c>
      <c r="G215" s="115">
        <f>F215/F$503*100</f>
        <v>0</v>
      </c>
      <c r="H215" s="114">
        <f>SUM(H216)</f>
        <v>0</v>
      </c>
      <c r="I215" s="115">
        <f>H215/H$503*100</f>
        <v>0</v>
      </c>
      <c r="J215" s="72">
        <f t="shared" si="7"/>
        <v>0</v>
      </c>
      <c r="K215" s="101">
        <f>J215/J$503*100</f>
        <v>0</v>
      </c>
      <c r="L215" s="99"/>
      <c r="M215" s="68">
        <f>D215+F215</f>
        <v>0</v>
      </c>
      <c r="N215" s="69">
        <f>M215/M$503*100</f>
        <v>0</v>
      </c>
      <c r="O215" s="70">
        <f t="shared" si="8"/>
        <v>0</v>
      </c>
      <c r="P215" s="101">
        <f>O215/O$503*100</f>
        <v>0</v>
      </c>
      <c r="T215" s="16"/>
      <c r="V215" s="16"/>
    </row>
    <row r="216" spans="1:22" s="79" customFormat="1" ht="12.75" hidden="1">
      <c r="A216" s="73"/>
      <c r="B216" s="105" t="s">
        <v>310</v>
      </c>
      <c r="C216" s="619" t="s">
        <v>673</v>
      </c>
      <c r="D216" s="85">
        <f>'1 - Listes 12 Prelev IBG RCS'!D216+'1 - Listes 12 Prelev IBG RCS'!F216+'1 - Listes 12 Prelev IBG RCS'!H216+'1 - Listes 12 Prelev IBG RCS'!J216</f>
        <v>0</v>
      </c>
      <c r="E216" s="144"/>
      <c r="F216" s="86">
        <f>'1 - Listes 12 Prelev IBG RCS'!L216+'1 - Listes 12 Prelev IBG RCS'!N216+'1 - Listes 12 Prelev IBG RCS'!P216+'1 - Listes 12 Prelev IBG RCS'!R216</f>
        <v>0</v>
      </c>
      <c r="G216" s="159"/>
      <c r="H216" s="86">
        <f>'1 - Listes 12 Prelev IBG RCS'!T216+'1 - Listes 12 Prelev IBG RCS'!V216+'1 - Listes 12 Prelev IBG RCS'!X216+'1 - Listes 12 Prelev IBG RCS'!Z216</f>
        <v>0</v>
      </c>
      <c r="I216" s="159"/>
      <c r="J216" s="78">
        <f t="shared" si="7"/>
        <v>0</v>
      </c>
      <c r="K216" s="102"/>
      <c r="L216" s="144"/>
      <c r="M216" s="151"/>
      <c r="N216" s="152"/>
      <c r="O216" s="76">
        <f t="shared" si="8"/>
        <v>0</v>
      </c>
      <c r="P216" s="102"/>
      <c r="T216" s="16"/>
      <c r="V216" s="16"/>
    </row>
    <row r="217" spans="1:22" s="6" customFormat="1" ht="13.5" hidden="1">
      <c r="A217" s="48" t="s">
        <v>54</v>
      </c>
      <c r="B217" s="57"/>
      <c r="C217" s="619" t="s">
        <v>674</v>
      </c>
      <c r="D217" s="113">
        <f>SUM(D218)</f>
        <v>0</v>
      </c>
      <c r="E217" s="99">
        <f>D217/D$503*100</f>
        <v>0</v>
      </c>
      <c r="F217" s="114">
        <f>SUM(F218)</f>
        <v>0</v>
      </c>
      <c r="G217" s="115">
        <f>F217/F$503*100</f>
        <v>0</v>
      </c>
      <c r="H217" s="114">
        <f>SUM(H218)</f>
        <v>0</v>
      </c>
      <c r="I217" s="115">
        <f>H217/H$503*100</f>
        <v>0</v>
      </c>
      <c r="J217" s="72">
        <f t="shared" si="7"/>
        <v>0</v>
      </c>
      <c r="K217" s="101">
        <f>J217/J$503*100</f>
        <v>0</v>
      </c>
      <c r="L217" s="99"/>
      <c r="M217" s="68">
        <f>D217+F217</f>
        <v>0</v>
      </c>
      <c r="N217" s="69">
        <f>M217/M$503*100</f>
        <v>0</v>
      </c>
      <c r="O217" s="70">
        <f t="shared" si="8"/>
        <v>0</v>
      </c>
      <c r="P217" s="101">
        <f>O217/O$503*100</f>
        <v>0</v>
      </c>
      <c r="T217" s="16"/>
      <c r="V217" s="16"/>
    </row>
    <row r="218" spans="1:22" s="79" customFormat="1" ht="12.75" hidden="1">
      <c r="A218" s="73"/>
      <c r="B218" s="105" t="s">
        <v>313</v>
      </c>
      <c r="C218" s="619" t="s">
        <v>675</v>
      </c>
      <c r="D218" s="85">
        <f>'1 - Listes 12 Prelev IBG RCS'!D218+'1 - Listes 12 Prelev IBG RCS'!F218+'1 - Listes 12 Prelev IBG RCS'!H218+'1 - Listes 12 Prelev IBG RCS'!J218</f>
        <v>0</v>
      </c>
      <c r="E218" s="144"/>
      <c r="F218" s="86">
        <f>'1 - Listes 12 Prelev IBG RCS'!L218+'1 - Listes 12 Prelev IBG RCS'!N218+'1 - Listes 12 Prelev IBG RCS'!P218+'1 - Listes 12 Prelev IBG RCS'!R218</f>
        <v>0</v>
      </c>
      <c r="G218" s="159"/>
      <c r="H218" s="86">
        <f>'1 - Listes 12 Prelev IBG RCS'!T218+'1 - Listes 12 Prelev IBG RCS'!V218+'1 - Listes 12 Prelev IBG RCS'!X218+'1 - Listes 12 Prelev IBG RCS'!Z218</f>
        <v>0</v>
      </c>
      <c r="I218" s="159"/>
      <c r="J218" s="78">
        <f t="shared" si="7"/>
        <v>0</v>
      </c>
      <c r="K218" s="102"/>
      <c r="L218" s="144"/>
      <c r="M218" s="151"/>
      <c r="N218" s="152"/>
      <c r="O218" s="76">
        <f t="shared" si="8"/>
        <v>0</v>
      </c>
      <c r="P218" s="102"/>
      <c r="T218" s="16"/>
      <c r="V218" s="16"/>
    </row>
    <row r="219" spans="1:22" s="6" customFormat="1" ht="13.5" hidden="1">
      <c r="A219" s="48" t="s">
        <v>55</v>
      </c>
      <c r="B219" s="57"/>
      <c r="C219" s="619" t="s">
        <v>676</v>
      </c>
      <c r="D219" s="113">
        <f>SUM(D220)</f>
        <v>0</v>
      </c>
      <c r="E219" s="99">
        <f>D219/D$503*100</f>
        <v>0</v>
      </c>
      <c r="F219" s="114">
        <f>SUM(F220)</f>
        <v>0</v>
      </c>
      <c r="G219" s="115">
        <f>F219/F$503*100</f>
        <v>0</v>
      </c>
      <c r="H219" s="114">
        <f>SUM(H220)</f>
        <v>0</v>
      </c>
      <c r="I219" s="115">
        <f>H219/H$503*100</f>
        <v>0</v>
      </c>
      <c r="J219" s="72">
        <f t="shared" si="7"/>
        <v>0</v>
      </c>
      <c r="K219" s="101">
        <f>J219/J$503*100</f>
        <v>0</v>
      </c>
      <c r="L219" s="99"/>
      <c r="M219" s="68">
        <f>D219+F219</f>
        <v>0</v>
      </c>
      <c r="N219" s="69">
        <f>M219/M$503*100</f>
        <v>0</v>
      </c>
      <c r="O219" s="70">
        <f t="shared" si="8"/>
        <v>0</v>
      </c>
      <c r="P219" s="101">
        <f>O219/O$503*100</f>
        <v>0</v>
      </c>
      <c r="T219" s="16"/>
      <c r="V219" s="16"/>
    </row>
    <row r="220" spans="1:22" s="79" customFormat="1" ht="12.75" hidden="1">
      <c r="A220" s="73"/>
      <c r="B220" s="105" t="s">
        <v>314</v>
      </c>
      <c r="C220" s="620" t="s">
        <v>677</v>
      </c>
      <c r="D220" s="85">
        <f>'1 - Listes 12 Prelev IBG RCS'!D220+'1 - Listes 12 Prelev IBG RCS'!F220+'1 - Listes 12 Prelev IBG RCS'!H220+'1 - Listes 12 Prelev IBG RCS'!J220</f>
        <v>0</v>
      </c>
      <c r="E220" s="144"/>
      <c r="F220" s="86">
        <f>'1 - Listes 12 Prelev IBG RCS'!L220+'1 - Listes 12 Prelev IBG RCS'!N220+'1 - Listes 12 Prelev IBG RCS'!P220+'1 - Listes 12 Prelev IBG RCS'!R220</f>
        <v>0</v>
      </c>
      <c r="G220" s="159"/>
      <c r="H220" s="86">
        <f>'1 - Listes 12 Prelev IBG RCS'!T220+'1 - Listes 12 Prelev IBG RCS'!V220+'1 - Listes 12 Prelev IBG RCS'!X220+'1 - Listes 12 Prelev IBG RCS'!Z220</f>
        <v>0</v>
      </c>
      <c r="I220" s="159"/>
      <c r="J220" s="78">
        <f t="shared" si="7"/>
        <v>0</v>
      </c>
      <c r="K220" s="102"/>
      <c r="L220" s="144"/>
      <c r="M220" s="151"/>
      <c r="N220" s="152"/>
      <c r="O220" s="76">
        <f t="shared" si="8"/>
        <v>0</v>
      </c>
      <c r="P220" s="102"/>
      <c r="T220" s="16"/>
      <c r="V220" s="16"/>
    </row>
    <row r="221" spans="1:16" ht="12.75">
      <c r="A221" s="47" t="s">
        <v>56</v>
      </c>
      <c r="B221" s="60"/>
      <c r="C221" s="621" t="s">
        <v>1303</v>
      </c>
      <c r="D221" s="26">
        <f>SUM(D222:D245)</f>
        <v>98</v>
      </c>
      <c r="E221" s="27">
        <f>(D221/D$503)*100</f>
        <v>8.46286701208981</v>
      </c>
      <c r="F221" s="28">
        <f>SUM(F222:F245)</f>
        <v>97</v>
      </c>
      <c r="G221" s="29">
        <f>(F221/F$503)*100</f>
        <v>7.085463842220599</v>
      </c>
      <c r="H221" s="28">
        <f>SUM(H222:H245)</f>
        <v>98</v>
      </c>
      <c r="I221" s="29">
        <f>(H221/H$503)*100</f>
        <v>14.040114613180515</v>
      </c>
      <c r="J221" s="30">
        <f t="shared" si="7"/>
        <v>293</v>
      </c>
      <c r="K221" s="31">
        <f>(J221/J$503)*100</f>
        <v>9.085271317829458</v>
      </c>
      <c r="L221" s="99"/>
      <c r="M221" s="26">
        <f>SUM(M222:M245)</f>
        <v>195</v>
      </c>
      <c r="N221" s="27">
        <f>(M221/M$503)*100</f>
        <v>7.716660071230709</v>
      </c>
      <c r="O221" s="28">
        <f t="shared" si="8"/>
        <v>195</v>
      </c>
      <c r="P221" s="31">
        <f>(O221/O$503)*100</f>
        <v>9.433962264150944</v>
      </c>
    </row>
    <row r="222" spans="1:22" s="6" customFormat="1" ht="13.5">
      <c r="A222" s="48" t="s">
        <v>57</v>
      </c>
      <c r="B222" s="57"/>
      <c r="C222" s="622" t="s">
        <v>678</v>
      </c>
      <c r="D222" s="113">
        <v>95</v>
      </c>
      <c r="E222" s="99">
        <f aca="true" t="shared" si="9" ref="E222:E233">D222/D$503*100</f>
        <v>8.203799654576857</v>
      </c>
      <c r="F222" s="114">
        <v>92</v>
      </c>
      <c r="G222" s="115">
        <f aca="true" t="shared" si="10" ref="G222:G233">F222/F$503*100</f>
        <v>6.7202337472607745</v>
      </c>
      <c r="H222" s="114">
        <v>90</v>
      </c>
      <c r="I222" s="115">
        <f aca="true" t="shared" si="11" ref="I222:I233">H222/H$503*100</f>
        <v>12.893982808022923</v>
      </c>
      <c r="J222" s="72">
        <f t="shared" si="7"/>
        <v>277</v>
      </c>
      <c r="K222" s="101">
        <f aca="true" t="shared" si="12" ref="K222:K233">J222/J$503*100</f>
        <v>8.589147286821705</v>
      </c>
      <c r="L222" s="99"/>
      <c r="M222" s="68">
        <f aca="true" t="shared" si="13" ref="M222:M233">D222+F222</f>
        <v>187</v>
      </c>
      <c r="N222" s="69">
        <f aca="true" t="shared" si="14" ref="N222:N233">M222/M$503*100</f>
        <v>7.4000791452315005</v>
      </c>
      <c r="O222" s="70">
        <f t="shared" si="8"/>
        <v>182</v>
      </c>
      <c r="P222" s="101">
        <f aca="true" t="shared" si="15" ref="P222:P233">O222/O$503*100</f>
        <v>8.80503144654088</v>
      </c>
      <c r="R222" s="6">
        <f>IF(M222&lt;10,0,1)</f>
        <v>1</v>
      </c>
      <c r="S222" s="6">
        <f>IF(M222&lt;3,0,2)</f>
        <v>2</v>
      </c>
      <c r="T222" s="6">
        <f>IF(T$8=U12,V12,"")</f>
      </c>
      <c r="V222" s="16"/>
    </row>
    <row r="223" spans="1:22" s="6" customFormat="1" ht="13.5" hidden="1">
      <c r="A223" s="48" t="s">
        <v>58</v>
      </c>
      <c r="B223" s="57"/>
      <c r="C223" s="619" t="s">
        <v>679</v>
      </c>
      <c r="D223" s="113">
        <f>'1 - Listes 12 Prelev IBG RCS'!D223+'1 - Listes 12 Prelev IBG RCS'!F223+'1 - Listes 12 Prelev IBG RCS'!H223+'1 - Listes 12 Prelev IBG RCS'!J223</f>
        <v>0</v>
      </c>
      <c r="E223" s="99">
        <f t="shared" si="9"/>
        <v>0</v>
      </c>
      <c r="F223" s="114">
        <f>'1 - Listes 12 Prelev IBG RCS'!L223+'1 - Listes 12 Prelev IBG RCS'!N223+'1 - Listes 12 Prelev IBG RCS'!P223+'1 - Listes 12 Prelev IBG RCS'!R223</f>
        <v>0</v>
      </c>
      <c r="G223" s="115">
        <f t="shared" si="10"/>
        <v>0</v>
      </c>
      <c r="H223" s="114">
        <f>'1 - Listes 12 Prelev IBG RCS'!T223+'1 - Listes 12 Prelev IBG RCS'!V223+'1 - Listes 12 Prelev IBG RCS'!X223+'1 - Listes 12 Prelev IBG RCS'!Z223</f>
        <v>0</v>
      </c>
      <c r="I223" s="115">
        <f t="shared" si="11"/>
        <v>0</v>
      </c>
      <c r="J223" s="72">
        <f t="shared" si="7"/>
        <v>0</v>
      </c>
      <c r="K223" s="101">
        <f t="shared" si="12"/>
        <v>0</v>
      </c>
      <c r="L223" s="99"/>
      <c r="M223" s="68">
        <f t="shared" si="13"/>
        <v>0</v>
      </c>
      <c r="N223" s="69">
        <f t="shared" si="14"/>
        <v>0</v>
      </c>
      <c r="O223" s="70">
        <f t="shared" si="8"/>
        <v>0</v>
      </c>
      <c r="P223" s="101">
        <f t="shared" si="15"/>
        <v>0</v>
      </c>
      <c r="T223" s="16"/>
      <c r="V223" s="16"/>
    </row>
    <row r="224" spans="1:22" s="6" customFormat="1" ht="13.5" hidden="1">
      <c r="A224" s="48" t="s">
        <v>59</v>
      </c>
      <c r="B224" s="57"/>
      <c r="C224" s="619" t="s">
        <v>680</v>
      </c>
      <c r="D224" s="113">
        <f>'1 - Listes 12 Prelev IBG RCS'!D224+'1 - Listes 12 Prelev IBG RCS'!F224+'1 - Listes 12 Prelev IBG RCS'!H224+'1 - Listes 12 Prelev IBG RCS'!J224</f>
        <v>0</v>
      </c>
      <c r="E224" s="99">
        <f t="shared" si="9"/>
        <v>0</v>
      </c>
      <c r="F224" s="114">
        <f>'1 - Listes 12 Prelev IBG RCS'!L224+'1 - Listes 12 Prelev IBG RCS'!N224+'1 - Listes 12 Prelev IBG RCS'!P224+'1 - Listes 12 Prelev IBG RCS'!R224</f>
        <v>0</v>
      </c>
      <c r="G224" s="115">
        <f t="shared" si="10"/>
        <v>0</v>
      </c>
      <c r="H224" s="114">
        <f>'1 - Listes 12 Prelev IBG RCS'!T224+'1 - Listes 12 Prelev IBG RCS'!V224+'1 - Listes 12 Prelev IBG RCS'!X224+'1 - Listes 12 Prelev IBG RCS'!Z224</f>
        <v>0</v>
      </c>
      <c r="I224" s="115">
        <f t="shared" si="11"/>
        <v>0</v>
      </c>
      <c r="J224" s="72">
        <f t="shared" si="7"/>
        <v>0</v>
      </c>
      <c r="K224" s="101">
        <f t="shared" si="12"/>
        <v>0</v>
      </c>
      <c r="L224" s="99"/>
      <c r="M224" s="68">
        <f t="shared" si="13"/>
        <v>0</v>
      </c>
      <c r="N224" s="69">
        <f t="shared" si="14"/>
        <v>0</v>
      </c>
      <c r="O224" s="70">
        <f t="shared" si="8"/>
        <v>0</v>
      </c>
      <c r="P224" s="101">
        <f t="shared" si="15"/>
        <v>0</v>
      </c>
      <c r="T224" s="16"/>
      <c r="V224" s="16"/>
    </row>
    <row r="225" spans="1:22" s="6" customFormat="1" ht="13.5" hidden="1">
      <c r="A225" s="48" t="s">
        <v>60</v>
      </c>
      <c r="B225" s="57"/>
      <c r="C225" s="619" t="s">
        <v>681</v>
      </c>
      <c r="D225" s="113">
        <f>'1 - Listes 12 Prelev IBG RCS'!D225+'1 - Listes 12 Prelev IBG RCS'!F225+'1 - Listes 12 Prelev IBG RCS'!H225+'1 - Listes 12 Prelev IBG RCS'!J225</f>
        <v>0</v>
      </c>
      <c r="E225" s="99">
        <f t="shared" si="9"/>
        <v>0</v>
      </c>
      <c r="F225" s="114">
        <f>'1 - Listes 12 Prelev IBG RCS'!L225+'1 - Listes 12 Prelev IBG RCS'!N225+'1 - Listes 12 Prelev IBG RCS'!P225+'1 - Listes 12 Prelev IBG RCS'!R225</f>
        <v>0</v>
      </c>
      <c r="G225" s="115">
        <f t="shared" si="10"/>
        <v>0</v>
      </c>
      <c r="H225" s="114">
        <f>'1 - Listes 12 Prelev IBG RCS'!T225+'1 - Listes 12 Prelev IBG RCS'!V225+'1 - Listes 12 Prelev IBG RCS'!X225+'1 - Listes 12 Prelev IBG RCS'!Z225</f>
        <v>0</v>
      </c>
      <c r="I225" s="115">
        <f t="shared" si="11"/>
        <v>0</v>
      </c>
      <c r="J225" s="72">
        <f t="shared" si="7"/>
        <v>0</v>
      </c>
      <c r="K225" s="101">
        <f t="shared" si="12"/>
        <v>0</v>
      </c>
      <c r="L225" s="99"/>
      <c r="M225" s="68">
        <f t="shared" si="13"/>
        <v>0</v>
      </c>
      <c r="N225" s="69">
        <f t="shared" si="14"/>
        <v>0</v>
      </c>
      <c r="O225" s="70">
        <f t="shared" si="8"/>
        <v>0</v>
      </c>
      <c r="P225" s="101">
        <f t="shared" si="15"/>
        <v>0</v>
      </c>
      <c r="T225" s="16"/>
      <c r="V225" s="16"/>
    </row>
    <row r="226" spans="1:22" s="6" customFormat="1" ht="13.5" hidden="1">
      <c r="A226" s="48" t="s">
        <v>61</v>
      </c>
      <c r="B226" s="57"/>
      <c r="C226" s="619" t="s">
        <v>682</v>
      </c>
      <c r="D226" s="113">
        <f>'1 - Listes 12 Prelev IBG RCS'!D226+'1 - Listes 12 Prelev IBG RCS'!F226+'1 - Listes 12 Prelev IBG RCS'!H226+'1 - Listes 12 Prelev IBG RCS'!J226</f>
        <v>0</v>
      </c>
      <c r="E226" s="99">
        <f t="shared" si="9"/>
        <v>0</v>
      </c>
      <c r="F226" s="114">
        <f>'1 - Listes 12 Prelev IBG RCS'!L226+'1 - Listes 12 Prelev IBG RCS'!N226+'1 - Listes 12 Prelev IBG RCS'!P226+'1 - Listes 12 Prelev IBG RCS'!R226</f>
        <v>0</v>
      </c>
      <c r="G226" s="115">
        <f t="shared" si="10"/>
        <v>0</v>
      </c>
      <c r="H226" s="114">
        <f>'1 - Listes 12 Prelev IBG RCS'!T226+'1 - Listes 12 Prelev IBG RCS'!V226+'1 - Listes 12 Prelev IBG RCS'!X226+'1 - Listes 12 Prelev IBG RCS'!Z226</f>
        <v>0</v>
      </c>
      <c r="I226" s="115">
        <f t="shared" si="11"/>
        <v>0</v>
      </c>
      <c r="J226" s="72">
        <f t="shared" si="7"/>
        <v>0</v>
      </c>
      <c r="K226" s="101">
        <f t="shared" si="12"/>
        <v>0</v>
      </c>
      <c r="L226" s="99"/>
      <c r="M226" s="68">
        <f t="shared" si="13"/>
        <v>0</v>
      </c>
      <c r="N226" s="69">
        <f t="shared" si="14"/>
        <v>0</v>
      </c>
      <c r="O226" s="70">
        <f t="shared" si="8"/>
        <v>0</v>
      </c>
      <c r="P226" s="101">
        <f t="shared" si="15"/>
        <v>0</v>
      </c>
      <c r="T226" s="16"/>
      <c r="V226" s="16"/>
    </row>
    <row r="227" spans="1:22" s="6" customFormat="1" ht="13.5" hidden="1">
      <c r="A227" s="48" t="s">
        <v>62</v>
      </c>
      <c r="B227" s="57"/>
      <c r="C227" s="619" t="s">
        <v>683</v>
      </c>
      <c r="D227" s="113">
        <f>'1 - Listes 12 Prelev IBG RCS'!D227+'1 - Listes 12 Prelev IBG RCS'!F227+'1 - Listes 12 Prelev IBG RCS'!H227+'1 - Listes 12 Prelev IBG RCS'!J227</f>
        <v>0</v>
      </c>
      <c r="E227" s="99">
        <f t="shared" si="9"/>
        <v>0</v>
      </c>
      <c r="F227" s="114">
        <f>'1 - Listes 12 Prelev IBG RCS'!L227+'1 - Listes 12 Prelev IBG RCS'!N227+'1 - Listes 12 Prelev IBG RCS'!P227+'1 - Listes 12 Prelev IBG RCS'!R227</f>
        <v>0</v>
      </c>
      <c r="G227" s="115">
        <f t="shared" si="10"/>
        <v>0</v>
      </c>
      <c r="H227" s="114">
        <f>'1 - Listes 12 Prelev IBG RCS'!T227+'1 - Listes 12 Prelev IBG RCS'!V227+'1 - Listes 12 Prelev IBG RCS'!X227+'1 - Listes 12 Prelev IBG RCS'!Z227</f>
        <v>0</v>
      </c>
      <c r="I227" s="115">
        <f t="shared" si="11"/>
        <v>0</v>
      </c>
      <c r="J227" s="72">
        <f t="shared" si="7"/>
        <v>0</v>
      </c>
      <c r="K227" s="101">
        <f t="shared" si="12"/>
        <v>0</v>
      </c>
      <c r="L227" s="99"/>
      <c r="M227" s="68">
        <f t="shared" si="13"/>
        <v>0</v>
      </c>
      <c r="N227" s="69">
        <f t="shared" si="14"/>
        <v>0</v>
      </c>
      <c r="O227" s="70">
        <f t="shared" si="8"/>
        <v>0</v>
      </c>
      <c r="P227" s="101">
        <f t="shared" si="15"/>
        <v>0</v>
      </c>
      <c r="T227" s="16"/>
      <c r="V227" s="16"/>
    </row>
    <row r="228" spans="1:22" s="6" customFormat="1" ht="13.5" hidden="1">
      <c r="A228" s="48" t="s">
        <v>475</v>
      </c>
      <c r="B228" s="57"/>
      <c r="C228" s="619" t="s">
        <v>684</v>
      </c>
      <c r="D228" s="113">
        <f>'1 - Listes 12 Prelev IBG RCS'!D228+'1 - Listes 12 Prelev IBG RCS'!F228+'1 - Listes 12 Prelev IBG RCS'!H228+'1 - Listes 12 Prelev IBG RCS'!J228</f>
        <v>0</v>
      </c>
      <c r="E228" s="99">
        <f t="shared" si="9"/>
        <v>0</v>
      </c>
      <c r="F228" s="114">
        <f>'1 - Listes 12 Prelev IBG RCS'!L228+'1 - Listes 12 Prelev IBG RCS'!N228+'1 - Listes 12 Prelev IBG RCS'!P228+'1 - Listes 12 Prelev IBG RCS'!R228</f>
        <v>0</v>
      </c>
      <c r="G228" s="115">
        <f t="shared" si="10"/>
        <v>0</v>
      </c>
      <c r="H228" s="114">
        <f>'1 - Listes 12 Prelev IBG RCS'!T228+'1 - Listes 12 Prelev IBG RCS'!V228+'1 - Listes 12 Prelev IBG RCS'!X228+'1 - Listes 12 Prelev IBG RCS'!Z228</f>
        <v>0</v>
      </c>
      <c r="I228" s="115">
        <f t="shared" si="11"/>
        <v>0</v>
      </c>
      <c r="J228" s="72">
        <f t="shared" si="7"/>
        <v>0</v>
      </c>
      <c r="K228" s="101">
        <f t="shared" si="12"/>
        <v>0</v>
      </c>
      <c r="L228" s="99"/>
      <c r="M228" s="68">
        <f t="shared" si="13"/>
        <v>0</v>
      </c>
      <c r="N228" s="69">
        <f t="shared" si="14"/>
        <v>0</v>
      </c>
      <c r="O228" s="70">
        <f t="shared" si="8"/>
        <v>0</v>
      </c>
      <c r="P228" s="101">
        <f t="shared" si="15"/>
        <v>0</v>
      </c>
      <c r="T228" s="16"/>
      <c r="V228" s="16"/>
    </row>
    <row r="229" spans="1:22" s="6" customFormat="1" ht="13.5" hidden="1">
      <c r="A229" s="48" t="s">
        <v>63</v>
      </c>
      <c r="B229" s="57"/>
      <c r="C229" s="619" t="s">
        <v>685</v>
      </c>
      <c r="D229" s="113">
        <f>'1 - Listes 12 Prelev IBG RCS'!D229+'1 - Listes 12 Prelev IBG RCS'!F229+'1 - Listes 12 Prelev IBG RCS'!H229+'1 - Listes 12 Prelev IBG RCS'!J229</f>
        <v>0</v>
      </c>
      <c r="E229" s="99">
        <f t="shared" si="9"/>
        <v>0</v>
      </c>
      <c r="F229" s="114">
        <f>'1 - Listes 12 Prelev IBG RCS'!L229+'1 - Listes 12 Prelev IBG RCS'!N229+'1 - Listes 12 Prelev IBG RCS'!P229+'1 - Listes 12 Prelev IBG RCS'!R229</f>
        <v>0</v>
      </c>
      <c r="G229" s="115">
        <f t="shared" si="10"/>
        <v>0</v>
      </c>
      <c r="H229" s="114">
        <f>'1 - Listes 12 Prelev IBG RCS'!T229+'1 - Listes 12 Prelev IBG RCS'!V229+'1 - Listes 12 Prelev IBG RCS'!X229+'1 - Listes 12 Prelev IBG RCS'!Z229</f>
        <v>0</v>
      </c>
      <c r="I229" s="115">
        <f t="shared" si="11"/>
        <v>0</v>
      </c>
      <c r="J229" s="72">
        <f t="shared" si="7"/>
        <v>0</v>
      </c>
      <c r="K229" s="101">
        <f t="shared" si="12"/>
        <v>0</v>
      </c>
      <c r="L229" s="99"/>
      <c r="M229" s="68">
        <f t="shared" si="13"/>
        <v>0</v>
      </c>
      <c r="N229" s="69">
        <f t="shared" si="14"/>
        <v>0</v>
      </c>
      <c r="O229" s="70">
        <f t="shared" si="8"/>
        <v>0</v>
      </c>
      <c r="P229" s="101">
        <f t="shared" si="15"/>
        <v>0</v>
      </c>
      <c r="T229" s="16"/>
      <c r="V229" s="16"/>
    </row>
    <row r="230" spans="1:22" s="6" customFormat="1" ht="13.5">
      <c r="A230" s="48" t="s">
        <v>64</v>
      </c>
      <c r="B230" s="57"/>
      <c r="C230" s="619" t="s">
        <v>686</v>
      </c>
      <c r="D230" s="113">
        <v>1</v>
      </c>
      <c r="E230" s="99">
        <f t="shared" si="9"/>
        <v>0.08635578583765112</v>
      </c>
      <c r="F230" s="114">
        <f>'1 - Listes 12 Prelev IBG RCS'!L230+'1 - Listes 12 Prelev IBG RCS'!N230+'1 - Listes 12 Prelev IBG RCS'!P230+'1 - Listes 12 Prelev IBG RCS'!R230</f>
        <v>0</v>
      </c>
      <c r="G230" s="115">
        <f t="shared" si="10"/>
        <v>0</v>
      </c>
      <c r="H230" s="114">
        <f>'1 - Listes 12 Prelev IBG RCS'!T230+'1 - Listes 12 Prelev IBG RCS'!V230+'1 - Listes 12 Prelev IBG RCS'!X230+'1 - Listes 12 Prelev IBG RCS'!Z230</f>
        <v>0</v>
      </c>
      <c r="I230" s="115">
        <f t="shared" si="11"/>
        <v>0</v>
      </c>
      <c r="J230" s="72">
        <f t="shared" si="7"/>
        <v>1</v>
      </c>
      <c r="K230" s="101">
        <f t="shared" si="12"/>
        <v>0.0310077519379845</v>
      </c>
      <c r="L230" s="99"/>
      <c r="M230" s="68">
        <f t="shared" si="13"/>
        <v>1</v>
      </c>
      <c r="N230" s="69">
        <f t="shared" si="14"/>
        <v>0.03957261574990107</v>
      </c>
      <c r="O230" s="70">
        <f t="shared" si="8"/>
        <v>0</v>
      </c>
      <c r="P230" s="101">
        <f t="shared" si="15"/>
        <v>0</v>
      </c>
      <c r="T230" s="16"/>
      <c r="V230" s="16"/>
    </row>
    <row r="231" spans="1:22" s="6" customFormat="1" ht="13.5">
      <c r="A231" s="48" t="s">
        <v>65</v>
      </c>
      <c r="B231" s="57"/>
      <c r="C231" s="619" t="s">
        <v>687</v>
      </c>
      <c r="D231" s="113">
        <f>'1 - Listes 12 Prelev IBG RCS'!D231+'1 - Listes 12 Prelev IBG RCS'!F231+'1 - Listes 12 Prelev IBG RCS'!H231+'1 - Listes 12 Prelev IBG RCS'!J231</f>
        <v>0</v>
      </c>
      <c r="E231" s="99">
        <f t="shared" si="9"/>
        <v>0</v>
      </c>
      <c r="F231" s="114">
        <f>'1 - Listes 12 Prelev IBG RCS'!L231+'1 - Listes 12 Prelev IBG RCS'!N231+'1 - Listes 12 Prelev IBG RCS'!P231+'1 - Listes 12 Prelev IBG RCS'!R231</f>
        <v>0</v>
      </c>
      <c r="G231" s="115">
        <f t="shared" si="10"/>
        <v>0</v>
      </c>
      <c r="H231" s="114">
        <v>1</v>
      </c>
      <c r="I231" s="115">
        <f t="shared" si="11"/>
        <v>0.14326647564469913</v>
      </c>
      <c r="J231" s="72">
        <f t="shared" si="7"/>
        <v>1</v>
      </c>
      <c r="K231" s="101">
        <f t="shared" si="12"/>
        <v>0.0310077519379845</v>
      </c>
      <c r="L231" s="99"/>
      <c r="M231" s="68">
        <f t="shared" si="13"/>
        <v>0</v>
      </c>
      <c r="N231" s="69">
        <f t="shared" si="14"/>
        <v>0</v>
      </c>
      <c r="O231" s="70">
        <f t="shared" si="8"/>
        <v>1</v>
      </c>
      <c r="P231" s="101">
        <f t="shared" si="15"/>
        <v>0.04837929366231253</v>
      </c>
      <c r="T231" s="16"/>
      <c r="V231" s="16"/>
    </row>
    <row r="232" spans="1:22" s="6" customFormat="1" ht="13.5" hidden="1">
      <c r="A232" s="48" t="s">
        <v>66</v>
      </c>
      <c r="B232" s="57"/>
      <c r="C232" s="619" t="s">
        <v>688</v>
      </c>
      <c r="D232" s="113">
        <f>'1 - Listes 12 Prelev IBG RCS'!D232+'1 - Listes 12 Prelev IBG RCS'!F232+'1 - Listes 12 Prelev IBG RCS'!H232+'1 - Listes 12 Prelev IBG RCS'!J232</f>
        <v>0</v>
      </c>
      <c r="E232" s="99">
        <f t="shared" si="9"/>
        <v>0</v>
      </c>
      <c r="F232" s="114">
        <f>'1 - Listes 12 Prelev IBG RCS'!L232+'1 - Listes 12 Prelev IBG RCS'!N232+'1 - Listes 12 Prelev IBG RCS'!P232+'1 - Listes 12 Prelev IBG RCS'!R232</f>
        <v>0</v>
      </c>
      <c r="G232" s="115">
        <f t="shared" si="10"/>
        <v>0</v>
      </c>
      <c r="H232" s="114">
        <f>'1 - Listes 12 Prelev IBG RCS'!T232+'1 - Listes 12 Prelev IBG RCS'!V232+'1 - Listes 12 Prelev IBG RCS'!X232+'1 - Listes 12 Prelev IBG RCS'!Z232</f>
        <v>0</v>
      </c>
      <c r="I232" s="115">
        <f t="shared" si="11"/>
        <v>0</v>
      </c>
      <c r="J232" s="72">
        <f t="shared" si="7"/>
        <v>0</v>
      </c>
      <c r="K232" s="101">
        <f t="shared" si="12"/>
        <v>0</v>
      </c>
      <c r="L232" s="99"/>
      <c r="M232" s="68">
        <f t="shared" si="13"/>
        <v>0</v>
      </c>
      <c r="N232" s="69">
        <f t="shared" si="14"/>
        <v>0</v>
      </c>
      <c r="O232" s="70">
        <f t="shared" si="8"/>
        <v>0</v>
      </c>
      <c r="P232" s="101">
        <f t="shared" si="15"/>
        <v>0</v>
      </c>
      <c r="T232" s="16"/>
      <c r="V232" s="16"/>
    </row>
    <row r="233" spans="1:22" s="6" customFormat="1" ht="13.5">
      <c r="A233" s="48" t="s">
        <v>67</v>
      </c>
      <c r="B233" s="57"/>
      <c r="C233" s="619" t="s">
        <v>689</v>
      </c>
      <c r="D233" s="113">
        <v>2</v>
      </c>
      <c r="E233" s="99">
        <f t="shared" si="9"/>
        <v>0.17271157167530224</v>
      </c>
      <c r="F233" s="114">
        <v>4</v>
      </c>
      <c r="G233" s="115">
        <f t="shared" si="10"/>
        <v>0.2921840759678598</v>
      </c>
      <c r="H233" s="114">
        <v>4</v>
      </c>
      <c r="I233" s="115">
        <f t="shared" si="11"/>
        <v>0.5730659025787965</v>
      </c>
      <c r="J233" s="72">
        <f t="shared" si="7"/>
        <v>10</v>
      </c>
      <c r="K233" s="101">
        <f t="shared" si="12"/>
        <v>0.31007751937984496</v>
      </c>
      <c r="L233" s="99"/>
      <c r="M233" s="68">
        <f t="shared" si="13"/>
        <v>6</v>
      </c>
      <c r="N233" s="69">
        <f t="shared" si="14"/>
        <v>0.2374356944994064</v>
      </c>
      <c r="O233" s="70">
        <f t="shared" si="8"/>
        <v>8</v>
      </c>
      <c r="P233" s="101">
        <f t="shared" si="15"/>
        <v>0.3870343492985002</v>
      </c>
      <c r="T233" s="16"/>
      <c r="V233" s="16"/>
    </row>
    <row r="234" spans="1:22" s="6" customFormat="1" ht="13.5" hidden="1">
      <c r="A234" s="48" t="s">
        <v>1260</v>
      </c>
      <c r="B234" s="57"/>
      <c r="C234" s="619" t="s">
        <v>1304</v>
      </c>
      <c r="D234" s="113">
        <f>'1 - Listes 12 Prelev IBG RCS'!D234+'1 - Listes 12 Prelev IBG RCS'!F234+'1 - Listes 12 Prelev IBG RCS'!H234+'1 - Listes 12 Prelev IBG RCS'!J234</f>
        <v>0</v>
      </c>
      <c r="E234" s="99">
        <f aca="true" t="shared" si="16" ref="E234:E245">D234/D$503*100</f>
        <v>0</v>
      </c>
      <c r="F234" s="114">
        <f>'1 - Listes 12 Prelev IBG RCS'!L234+'1 - Listes 12 Prelev IBG RCS'!N234+'1 - Listes 12 Prelev IBG RCS'!P234+'1 - Listes 12 Prelev IBG RCS'!R234</f>
        <v>0</v>
      </c>
      <c r="G234" s="115">
        <f aca="true" t="shared" si="17" ref="G234:G245">F234/F$503*100</f>
        <v>0</v>
      </c>
      <c r="H234" s="114">
        <f>'1 - Listes 12 Prelev IBG RCS'!T234+'1 - Listes 12 Prelev IBG RCS'!V234+'1 - Listes 12 Prelev IBG RCS'!X234+'1 - Listes 12 Prelev IBG RCS'!Z234</f>
        <v>0</v>
      </c>
      <c r="I234" s="115">
        <f aca="true" t="shared" si="18" ref="I234:I245">H234/H$503*100</f>
        <v>0</v>
      </c>
      <c r="J234" s="72">
        <f t="shared" si="7"/>
        <v>0</v>
      </c>
      <c r="K234" s="101">
        <f aca="true" t="shared" si="19" ref="K234:K245">J234/J$503*100</f>
        <v>0</v>
      </c>
      <c r="L234" s="99"/>
      <c r="M234" s="68">
        <f aca="true" t="shared" si="20" ref="M234:M245">D234+F234</f>
        <v>0</v>
      </c>
      <c r="N234" s="69">
        <f aca="true" t="shared" si="21" ref="N234:N245">M234/M$503*100</f>
        <v>0</v>
      </c>
      <c r="O234" s="70">
        <f t="shared" si="8"/>
        <v>0</v>
      </c>
      <c r="P234" s="101">
        <f aca="true" t="shared" si="22" ref="P234:P245">O234/O$503*100</f>
        <v>0</v>
      </c>
      <c r="T234" s="16"/>
      <c r="V234" s="16"/>
    </row>
    <row r="235" spans="1:22" s="6" customFormat="1" ht="13.5" hidden="1">
      <c r="A235" s="48" t="s">
        <v>1261</v>
      </c>
      <c r="B235" s="57"/>
      <c r="C235" s="619" t="s">
        <v>1305</v>
      </c>
      <c r="D235" s="113">
        <f>'1 - Listes 12 Prelev IBG RCS'!D235+'1 - Listes 12 Prelev IBG RCS'!F235+'1 - Listes 12 Prelev IBG RCS'!H235+'1 - Listes 12 Prelev IBG RCS'!J235</f>
        <v>0</v>
      </c>
      <c r="E235" s="99">
        <f t="shared" si="16"/>
        <v>0</v>
      </c>
      <c r="F235" s="114">
        <f>'1 - Listes 12 Prelev IBG RCS'!L235+'1 - Listes 12 Prelev IBG RCS'!N235+'1 - Listes 12 Prelev IBG RCS'!P235+'1 - Listes 12 Prelev IBG RCS'!R235</f>
        <v>0</v>
      </c>
      <c r="G235" s="115">
        <f t="shared" si="17"/>
        <v>0</v>
      </c>
      <c r="H235" s="114">
        <f>'1 - Listes 12 Prelev IBG RCS'!T235+'1 - Listes 12 Prelev IBG RCS'!V235+'1 - Listes 12 Prelev IBG RCS'!X235+'1 - Listes 12 Prelev IBG RCS'!Z235</f>
        <v>0</v>
      </c>
      <c r="I235" s="115">
        <f t="shared" si="18"/>
        <v>0</v>
      </c>
      <c r="J235" s="72">
        <f t="shared" si="7"/>
        <v>0</v>
      </c>
      <c r="K235" s="101">
        <f t="shared" si="19"/>
        <v>0</v>
      </c>
      <c r="L235" s="99"/>
      <c r="M235" s="68">
        <f t="shared" si="20"/>
        <v>0</v>
      </c>
      <c r="N235" s="69">
        <f t="shared" si="21"/>
        <v>0</v>
      </c>
      <c r="O235" s="70">
        <f t="shared" si="8"/>
        <v>0</v>
      </c>
      <c r="P235" s="101">
        <f t="shared" si="22"/>
        <v>0</v>
      </c>
      <c r="T235" s="16"/>
      <c r="V235" s="16"/>
    </row>
    <row r="236" spans="1:22" s="6" customFormat="1" ht="13.5">
      <c r="A236" s="48" t="s">
        <v>68</v>
      </c>
      <c r="B236" s="57"/>
      <c r="C236" s="619" t="s">
        <v>690</v>
      </c>
      <c r="D236" s="113">
        <f>'1 - Listes 12 Prelev IBG RCS'!D236+'1 - Listes 12 Prelev IBG RCS'!F236+'1 - Listes 12 Prelev IBG RCS'!H236+'1 - Listes 12 Prelev IBG RCS'!J236</f>
        <v>0</v>
      </c>
      <c r="E236" s="99">
        <f t="shared" si="16"/>
        <v>0</v>
      </c>
      <c r="F236" s="114">
        <f>'1 - Listes 12 Prelev IBG RCS'!L236+'1 - Listes 12 Prelev IBG RCS'!N236+'1 - Listes 12 Prelev IBG RCS'!P236+'1 - Listes 12 Prelev IBG RCS'!R236</f>
        <v>0</v>
      </c>
      <c r="G236" s="115">
        <f t="shared" si="17"/>
        <v>0</v>
      </c>
      <c r="H236" s="114">
        <v>1</v>
      </c>
      <c r="I236" s="115">
        <f t="shared" si="18"/>
        <v>0.14326647564469913</v>
      </c>
      <c r="J236" s="72">
        <f t="shared" si="7"/>
        <v>1</v>
      </c>
      <c r="K236" s="101">
        <f t="shared" si="19"/>
        <v>0.0310077519379845</v>
      </c>
      <c r="L236" s="99"/>
      <c r="M236" s="68">
        <f t="shared" si="20"/>
        <v>0</v>
      </c>
      <c r="N236" s="69">
        <f t="shared" si="21"/>
        <v>0</v>
      </c>
      <c r="O236" s="70">
        <f t="shared" si="8"/>
        <v>1</v>
      </c>
      <c r="P236" s="101">
        <f t="shared" si="22"/>
        <v>0.04837929366231253</v>
      </c>
      <c r="T236" s="16"/>
      <c r="V236" s="16"/>
    </row>
    <row r="237" spans="1:22" s="6" customFormat="1" ht="13.5" hidden="1">
      <c r="A237" s="48" t="s">
        <v>69</v>
      </c>
      <c r="B237" s="57"/>
      <c r="C237" s="619" t="s">
        <v>691</v>
      </c>
      <c r="D237" s="113">
        <f>'1 - Listes 12 Prelev IBG RCS'!D237+'1 - Listes 12 Prelev IBG RCS'!F237+'1 - Listes 12 Prelev IBG RCS'!H237+'1 - Listes 12 Prelev IBG RCS'!J237</f>
        <v>0</v>
      </c>
      <c r="E237" s="99">
        <f t="shared" si="16"/>
        <v>0</v>
      </c>
      <c r="F237" s="114">
        <f>'1 - Listes 12 Prelev IBG RCS'!L237+'1 - Listes 12 Prelev IBG RCS'!N237+'1 - Listes 12 Prelev IBG RCS'!P237+'1 - Listes 12 Prelev IBG RCS'!R237</f>
        <v>0</v>
      </c>
      <c r="G237" s="115">
        <f t="shared" si="17"/>
        <v>0</v>
      </c>
      <c r="H237" s="114">
        <f>'1 - Listes 12 Prelev IBG RCS'!T237+'1 - Listes 12 Prelev IBG RCS'!V237+'1 - Listes 12 Prelev IBG RCS'!X237+'1 - Listes 12 Prelev IBG RCS'!Z237</f>
        <v>0</v>
      </c>
      <c r="I237" s="115">
        <f t="shared" si="18"/>
        <v>0</v>
      </c>
      <c r="J237" s="72">
        <f t="shared" si="7"/>
        <v>0</v>
      </c>
      <c r="K237" s="101">
        <f t="shared" si="19"/>
        <v>0</v>
      </c>
      <c r="L237" s="99"/>
      <c r="M237" s="68">
        <f t="shared" si="20"/>
        <v>0</v>
      </c>
      <c r="N237" s="69">
        <f t="shared" si="21"/>
        <v>0</v>
      </c>
      <c r="O237" s="70">
        <f t="shared" si="8"/>
        <v>0</v>
      </c>
      <c r="P237" s="101">
        <f t="shared" si="22"/>
        <v>0</v>
      </c>
      <c r="T237" s="16"/>
      <c r="V237" s="16"/>
    </row>
    <row r="238" spans="1:22" s="6" customFormat="1" ht="13.5" hidden="1">
      <c r="A238" s="48" t="s">
        <v>173</v>
      </c>
      <c r="B238" s="57"/>
      <c r="C238" s="619" t="s">
        <v>692</v>
      </c>
      <c r="D238" s="113">
        <f>'1 - Listes 12 Prelev IBG RCS'!D238+'1 - Listes 12 Prelev IBG RCS'!F238+'1 - Listes 12 Prelev IBG RCS'!H238+'1 - Listes 12 Prelev IBG RCS'!J238</f>
        <v>0</v>
      </c>
      <c r="E238" s="99">
        <f t="shared" si="16"/>
        <v>0</v>
      </c>
      <c r="F238" s="114">
        <f>'1 - Listes 12 Prelev IBG RCS'!L238+'1 - Listes 12 Prelev IBG RCS'!N238+'1 - Listes 12 Prelev IBG RCS'!P238+'1 - Listes 12 Prelev IBG RCS'!R238</f>
        <v>0</v>
      </c>
      <c r="G238" s="115">
        <f t="shared" si="17"/>
        <v>0</v>
      </c>
      <c r="H238" s="114">
        <f>'1 - Listes 12 Prelev IBG RCS'!T238+'1 - Listes 12 Prelev IBG RCS'!V238+'1 - Listes 12 Prelev IBG RCS'!X238+'1 - Listes 12 Prelev IBG RCS'!Z238</f>
        <v>0</v>
      </c>
      <c r="I238" s="115">
        <f t="shared" si="18"/>
        <v>0</v>
      </c>
      <c r="J238" s="72">
        <f t="shared" si="7"/>
        <v>0</v>
      </c>
      <c r="K238" s="101">
        <f t="shared" si="19"/>
        <v>0</v>
      </c>
      <c r="L238" s="99"/>
      <c r="M238" s="68">
        <f t="shared" si="20"/>
        <v>0</v>
      </c>
      <c r="N238" s="69">
        <f t="shared" si="21"/>
        <v>0</v>
      </c>
      <c r="O238" s="70">
        <f t="shared" si="8"/>
        <v>0</v>
      </c>
      <c r="P238" s="101">
        <f t="shared" si="22"/>
        <v>0</v>
      </c>
      <c r="T238" s="16"/>
      <c r="V238" s="16"/>
    </row>
    <row r="239" spans="1:22" s="6" customFormat="1" ht="13.5" hidden="1">
      <c r="A239" s="48" t="s">
        <v>70</v>
      </c>
      <c r="B239" s="57"/>
      <c r="C239" s="619" t="s">
        <v>693</v>
      </c>
      <c r="D239" s="113">
        <f>'1 - Listes 12 Prelev IBG RCS'!D239+'1 - Listes 12 Prelev IBG RCS'!F239+'1 - Listes 12 Prelev IBG RCS'!H239+'1 - Listes 12 Prelev IBG RCS'!J239</f>
        <v>0</v>
      </c>
      <c r="E239" s="99">
        <f t="shared" si="16"/>
        <v>0</v>
      </c>
      <c r="F239" s="114">
        <f>'1 - Listes 12 Prelev IBG RCS'!L239+'1 - Listes 12 Prelev IBG RCS'!N239+'1 - Listes 12 Prelev IBG RCS'!P239+'1 - Listes 12 Prelev IBG RCS'!R239</f>
        <v>0</v>
      </c>
      <c r="G239" s="115">
        <f t="shared" si="17"/>
        <v>0</v>
      </c>
      <c r="H239" s="114">
        <f>'1 - Listes 12 Prelev IBG RCS'!T239+'1 - Listes 12 Prelev IBG RCS'!V239+'1 - Listes 12 Prelev IBG RCS'!X239+'1 - Listes 12 Prelev IBG RCS'!Z239</f>
        <v>0</v>
      </c>
      <c r="I239" s="115">
        <f t="shared" si="18"/>
        <v>0</v>
      </c>
      <c r="J239" s="72">
        <f t="shared" si="7"/>
        <v>0</v>
      </c>
      <c r="K239" s="101">
        <f t="shared" si="19"/>
        <v>0</v>
      </c>
      <c r="L239" s="99"/>
      <c r="M239" s="68">
        <f t="shared" si="20"/>
        <v>0</v>
      </c>
      <c r="N239" s="69">
        <f t="shared" si="21"/>
        <v>0</v>
      </c>
      <c r="O239" s="70">
        <f t="shared" si="8"/>
        <v>0</v>
      </c>
      <c r="P239" s="101">
        <f t="shared" si="22"/>
        <v>0</v>
      </c>
      <c r="T239" s="16"/>
      <c r="V239" s="16"/>
    </row>
    <row r="240" spans="1:22" s="6" customFormat="1" ht="13.5">
      <c r="A240" s="48" t="s">
        <v>71</v>
      </c>
      <c r="B240" s="57"/>
      <c r="C240" s="619" t="s">
        <v>694</v>
      </c>
      <c r="D240" s="113">
        <f>'1 - Listes 12 Prelev IBG RCS'!D240+'1 - Listes 12 Prelev IBG RCS'!F240+'1 - Listes 12 Prelev IBG RCS'!H240+'1 - Listes 12 Prelev IBG RCS'!J240</f>
        <v>0</v>
      </c>
      <c r="E240" s="99">
        <f t="shared" si="16"/>
        <v>0</v>
      </c>
      <c r="F240" s="114">
        <v>1</v>
      </c>
      <c r="G240" s="115">
        <f t="shared" si="17"/>
        <v>0.07304601899196494</v>
      </c>
      <c r="H240" s="114">
        <v>1</v>
      </c>
      <c r="I240" s="115">
        <f t="shared" si="18"/>
        <v>0.14326647564469913</v>
      </c>
      <c r="J240" s="72">
        <f t="shared" si="7"/>
        <v>2</v>
      </c>
      <c r="K240" s="101">
        <f t="shared" si="19"/>
        <v>0.062015503875969</v>
      </c>
      <c r="L240" s="99"/>
      <c r="M240" s="68">
        <f t="shared" si="20"/>
        <v>1</v>
      </c>
      <c r="N240" s="69">
        <f t="shared" si="21"/>
        <v>0.03957261574990107</v>
      </c>
      <c r="O240" s="70">
        <f t="shared" si="8"/>
        <v>2</v>
      </c>
      <c r="P240" s="101">
        <f t="shared" si="22"/>
        <v>0.09675858732462506</v>
      </c>
      <c r="T240" s="16"/>
      <c r="V240" s="16"/>
    </row>
    <row r="241" spans="1:22" s="6" customFormat="1" ht="13.5" hidden="1">
      <c r="A241" s="48" t="s">
        <v>72</v>
      </c>
      <c r="B241" s="57"/>
      <c r="C241" s="619" t="s">
        <v>695</v>
      </c>
      <c r="D241" s="113">
        <f>'1 - Listes 12 Prelev IBG RCS'!D241+'1 - Listes 12 Prelev IBG RCS'!F241+'1 - Listes 12 Prelev IBG RCS'!H241+'1 - Listes 12 Prelev IBG RCS'!J241</f>
        <v>0</v>
      </c>
      <c r="E241" s="99">
        <f t="shared" si="16"/>
        <v>0</v>
      </c>
      <c r="F241" s="114">
        <f>'1 - Listes 12 Prelev IBG RCS'!L241+'1 - Listes 12 Prelev IBG RCS'!N241+'1 - Listes 12 Prelev IBG RCS'!P241+'1 - Listes 12 Prelev IBG RCS'!R241</f>
        <v>0</v>
      </c>
      <c r="G241" s="115">
        <f t="shared" si="17"/>
        <v>0</v>
      </c>
      <c r="H241" s="114">
        <f>'1 - Listes 12 Prelev IBG RCS'!T241+'1 - Listes 12 Prelev IBG RCS'!V241+'1 - Listes 12 Prelev IBG RCS'!X241+'1 - Listes 12 Prelev IBG RCS'!Z241</f>
        <v>0</v>
      </c>
      <c r="I241" s="115">
        <f t="shared" si="18"/>
        <v>0</v>
      </c>
      <c r="J241" s="72">
        <f t="shared" si="7"/>
        <v>0</v>
      </c>
      <c r="K241" s="101">
        <f t="shared" si="19"/>
        <v>0</v>
      </c>
      <c r="L241" s="99"/>
      <c r="M241" s="68">
        <f t="shared" si="20"/>
        <v>0</v>
      </c>
      <c r="N241" s="69">
        <f t="shared" si="21"/>
        <v>0</v>
      </c>
      <c r="O241" s="70">
        <f t="shared" si="8"/>
        <v>0</v>
      </c>
      <c r="P241" s="101">
        <f t="shared" si="22"/>
        <v>0</v>
      </c>
      <c r="T241" s="16"/>
      <c r="V241" s="16"/>
    </row>
    <row r="242" spans="1:22" s="6" customFormat="1" ht="13.5" hidden="1">
      <c r="A242" s="48" t="s">
        <v>73</v>
      </c>
      <c r="B242" s="57"/>
      <c r="C242" s="619" t="s">
        <v>696</v>
      </c>
      <c r="D242" s="113">
        <f>'1 - Listes 12 Prelev IBG RCS'!D242+'1 - Listes 12 Prelev IBG RCS'!F242+'1 - Listes 12 Prelev IBG RCS'!H242+'1 - Listes 12 Prelev IBG RCS'!J242</f>
        <v>0</v>
      </c>
      <c r="E242" s="99">
        <f t="shared" si="16"/>
        <v>0</v>
      </c>
      <c r="F242" s="114">
        <f>'1 - Listes 12 Prelev IBG RCS'!L242+'1 - Listes 12 Prelev IBG RCS'!N242+'1 - Listes 12 Prelev IBG RCS'!P242+'1 - Listes 12 Prelev IBG RCS'!R242</f>
        <v>0</v>
      </c>
      <c r="G242" s="115">
        <f t="shared" si="17"/>
        <v>0</v>
      </c>
      <c r="H242" s="114">
        <f>'1 - Listes 12 Prelev IBG RCS'!T242+'1 - Listes 12 Prelev IBG RCS'!V242+'1 - Listes 12 Prelev IBG RCS'!X242+'1 - Listes 12 Prelev IBG RCS'!Z242</f>
        <v>0</v>
      </c>
      <c r="I242" s="115">
        <f t="shared" si="18"/>
        <v>0</v>
      </c>
      <c r="J242" s="72">
        <f t="shared" si="7"/>
        <v>0</v>
      </c>
      <c r="K242" s="101">
        <f t="shared" si="19"/>
        <v>0</v>
      </c>
      <c r="L242" s="99"/>
      <c r="M242" s="68">
        <f t="shared" si="20"/>
        <v>0</v>
      </c>
      <c r="N242" s="69">
        <f t="shared" si="21"/>
        <v>0</v>
      </c>
      <c r="O242" s="70">
        <f t="shared" si="8"/>
        <v>0</v>
      </c>
      <c r="P242" s="101">
        <f t="shared" si="22"/>
        <v>0</v>
      </c>
      <c r="T242" s="16"/>
      <c r="V242" s="16"/>
    </row>
    <row r="243" spans="1:22" s="6" customFormat="1" ht="13.5" hidden="1">
      <c r="A243" s="48" t="s">
        <v>74</v>
      </c>
      <c r="B243" s="57"/>
      <c r="C243" s="619" t="s">
        <v>697</v>
      </c>
      <c r="D243" s="113">
        <f>'1 - Listes 12 Prelev IBG RCS'!D243+'1 - Listes 12 Prelev IBG RCS'!F243+'1 - Listes 12 Prelev IBG RCS'!H243+'1 - Listes 12 Prelev IBG RCS'!J243</f>
        <v>0</v>
      </c>
      <c r="E243" s="99">
        <f t="shared" si="16"/>
        <v>0</v>
      </c>
      <c r="F243" s="114">
        <f>'1 - Listes 12 Prelev IBG RCS'!L243+'1 - Listes 12 Prelev IBG RCS'!N243+'1 - Listes 12 Prelev IBG RCS'!P243+'1 - Listes 12 Prelev IBG RCS'!R243</f>
        <v>0</v>
      </c>
      <c r="G243" s="115">
        <f t="shared" si="17"/>
        <v>0</v>
      </c>
      <c r="H243" s="114">
        <f>'1 - Listes 12 Prelev IBG RCS'!T243+'1 - Listes 12 Prelev IBG RCS'!V243+'1 - Listes 12 Prelev IBG RCS'!X243+'1 - Listes 12 Prelev IBG RCS'!Z243</f>
        <v>0</v>
      </c>
      <c r="I243" s="115">
        <f t="shared" si="18"/>
        <v>0</v>
      </c>
      <c r="J243" s="72">
        <f t="shared" si="7"/>
        <v>0</v>
      </c>
      <c r="K243" s="101">
        <f t="shared" si="19"/>
        <v>0</v>
      </c>
      <c r="L243" s="99"/>
      <c r="M243" s="68">
        <f t="shared" si="20"/>
        <v>0</v>
      </c>
      <c r="N243" s="69">
        <f t="shared" si="21"/>
        <v>0</v>
      </c>
      <c r="O243" s="70">
        <f t="shared" si="8"/>
        <v>0</v>
      </c>
      <c r="P243" s="101">
        <f t="shared" si="22"/>
        <v>0</v>
      </c>
      <c r="T243" s="16"/>
      <c r="V243" s="16"/>
    </row>
    <row r="244" spans="1:22" s="6" customFormat="1" ht="13.5" hidden="1">
      <c r="A244" s="48" t="s">
        <v>75</v>
      </c>
      <c r="B244" s="57"/>
      <c r="C244" s="619" t="s">
        <v>698</v>
      </c>
      <c r="D244" s="113">
        <f>'1 - Listes 12 Prelev IBG RCS'!D244+'1 - Listes 12 Prelev IBG RCS'!F244+'1 - Listes 12 Prelev IBG RCS'!H244+'1 - Listes 12 Prelev IBG RCS'!J244</f>
        <v>0</v>
      </c>
      <c r="E244" s="99">
        <f t="shared" si="16"/>
        <v>0</v>
      </c>
      <c r="F244" s="114">
        <f>'1 - Listes 12 Prelev IBG RCS'!L244+'1 - Listes 12 Prelev IBG RCS'!N244+'1 - Listes 12 Prelev IBG RCS'!P244+'1 - Listes 12 Prelev IBG RCS'!R244</f>
        <v>0</v>
      </c>
      <c r="G244" s="115">
        <f t="shared" si="17"/>
        <v>0</v>
      </c>
      <c r="H244" s="114">
        <f>'1 - Listes 12 Prelev IBG RCS'!T244+'1 - Listes 12 Prelev IBG RCS'!V244+'1 - Listes 12 Prelev IBG RCS'!X244+'1 - Listes 12 Prelev IBG RCS'!Z244</f>
        <v>0</v>
      </c>
      <c r="I244" s="115">
        <f t="shared" si="18"/>
        <v>0</v>
      </c>
      <c r="J244" s="72">
        <f t="shared" si="7"/>
        <v>0</v>
      </c>
      <c r="K244" s="101">
        <f t="shared" si="19"/>
        <v>0</v>
      </c>
      <c r="L244" s="99"/>
      <c r="M244" s="68">
        <f t="shared" si="20"/>
        <v>0</v>
      </c>
      <c r="N244" s="69">
        <f t="shared" si="21"/>
        <v>0</v>
      </c>
      <c r="O244" s="70">
        <f t="shared" si="8"/>
        <v>0</v>
      </c>
      <c r="P244" s="101">
        <f t="shared" si="22"/>
        <v>0</v>
      </c>
      <c r="T244" s="16"/>
      <c r="V244" s="16"/>
    </row>
    <row r="245" spans="1:22" s="6" customFormat="1" ht="13.5">
      <c r="A245" s="52" t="s">
        <v>76</v>
      </c>
      <c r="B245" s="57"/>
      <c r="C245" s="620" t="s">
        <v>699</v>
      </c>
      <c r="D245" s="113">
        <f>'1 - Listes 12 Prelev IBG RCS'!D245+'1 - Listes 12 Prelev IBG RCS'!F245+'1 - Listes 12 Prelev IBG RCS'!H245+'1 - Listes 12 Prelev IBG RCS'!J245</f>
        <v>0</v>
      </c>
      <c r="E245" s="99">
        <f t="shared" si="16"/>
        <v>0</v>
      </c>
      <c r="F245" s="114">
        <f>'1 - Listes 12 Prelev IBG RCS'!L245+'1 - Listes 12 Prelev IBG RCS'!N245+'1 - Listes 12 Prelev IBG RCS'!P245+'1 - Listes 12 Prelev IBG RCS'!R245</f>
        <v>0</v>
      </c>
      <c r="G245" s="115">
        <f t="shared" si="17"/>
        <v>0</v>
      </c>
      <c r="H245" s="114">
        <v>1</v>
      </c>
      <c r="I245" s="115">
        <f t="shared" si="18"/>
        <v>0.14326647564469913</v>
      </c>
      <c r="J245" s="72">
        <f t="shared" si="7"/>
        <v>1</v>
      </c>
      <c r="K245" s="101">
        <f t="shared" si="19"/>
        <v>0.0310077519379845</v>
      </c>
      <c r="L245" s="99"/>
      <c r="M245" s="68">
        <f t="shared" si="20"/>
        <v>0</v>
      </c>
      <c r="N245" s="69">
        <f t="shared" si="21"/>
        <v>0</v>
      </c>
      <c r="O245" s="70">
        <f t="shared" si="8"/>
        <v>1</v>
      </c>
      <c r="P245" s="101">
        <f t="shared" si="22"/>
        <v>0.04837929366231253</v>
      </c>
      <c r="T245" s="16"/>
      <c r="V245" s="16"/>
    </row>
    <row r="246" spans="1:16" ht="12.75" hidden="1">
      <c r="A246" s="47" t="s">
        <v>77</v>
      </c>
      <c r="B246" s="60"/>
      <c r="C246" s="621" t="s">
        <v>1306</v>
      </c>
      <c r="D246" s="26">
        <f>D247+D248+D253+D257+D264+D276+D281+D286+D293+D295+D300+D302+D306+D308+D310+D312+D314</f>
        <v>0</v>
      </c>
      <c r="E246" s="27">
        <f>(D246/D$503)*100</f>
        <v>0</v>
      </c>
      <c r="F246" s="28">
        <f>F247+F248+F253+F257+F264+F276+F281+F286+F293+F295+F300+F302+F306+F308+F310+F312+F314</f>
        <v>0</v>
      </c>
      <c r="G246" s="29">
        <f>(F246/F$503)*100</f>
        <v>0</v>
      </c>
      <c r="H246" s="28">
        <f>H247+H248+H253+H257+H264+H276+H281+H286+H293+H295+H300+H302+H306+H308+H310+H312+H314</f>
        <v>0</v>
      </c>
      <c r="I246" s="29">
        <f>(H246/H$503)*100</f>
        <v>0</v>
      </c>
      <c r="J246" s="30">
        <f t="shared" si="7"/>
        <v>0</v>
      </c>
      <c r="K246" s="31">
        <f>(J246/J$503)*100</f>
        <v>0</v>
      </c>
      <c r="L246" s="99"/>
      <c r="M246" s="26">
        <f>M247+M248+M253+M257+M264+M276+M281+M286+M293+M295+M300+M302+M306+M308+M310+M312+M314</f>
        <v>0</v>
      </c>
      <c r="N246" s="27">
        <f>(M246/M$503)*100</f>
        <v>0</v>
      </c>
      <c r="O246" s="28">
        <f t="shared" si="8"/>
        <v>0</v>
      </c>
      <c r="P246" s="31">
        <f>(O246/O$503)*100</f>
        <v>0</v>
      </c>
    </row>
    <row r="247" spans="1:22" s="6" customFormat="1" ht="13.5" hidden="1">
      <c r="A247" s="53" t="s">
        <v>78</v>
      </c>
      <c r="B247" s="106"/>
      <c r="C247" s="622" t="s">
        <v>700</v>
      </c>
      <c r="D247" s="113">
        <f>'1 - Listes 12 Prelev IBG RCS'!D247+'1 - Listes 12 Prelev IBG RCS'!F247+'1 - Listes 12 Prelev IBG RCS'!H247+'1 - Listes 12 Prelev IBG RCS'!J247</f>
        <v>0</v>
      </c>
      <c r="E247" s="99">
        <f>D247/D$503*100</f>
        <v>0</v>
      </c>
      <c r="F247" s="114">
        <f>'1 - Listes 12 Prelev IBG RCS'!L247+'1 - Listes 12 Prelev IBG RCS'!N247+'1 - Listes 12 Prelev IBG RCS'!P247+'1 - Listes 12 Prelev IBG RCS'!R247</f>
        <v>0</v>
      </c>
      <c r="G247" s="115">
        <f>F247/F$503*100</f>
        <v>0</v>
      </c>
      <c r="H247" s="114">
        <f>'1 - Listes 12 Prelev IBG RCS'!T247+'1 - Listes 12 Prelev IBG RCS'!V247+'1 - Listes 12 Prelev IBG RCS'!X247+'1 - Listes 12 Prelev IBG RCS'!Z247</f>
        <v>0</v>
      </c>
      <c r="I247" s="115">
        <f>H247/H$503*100</f>
        <v>0</v>
      </c>
      <c r="J247" s="72">
        <f t="shared" si="7"/>
        <v>0</v>
      </c>
      <c r="K247" s="101">
        <f>J247/J$503*100</f>
        <v>0</v>
      </c>
      <c r="L247" s="99"/>
      <c r="M247" s="68">
        <f>D247+F247</f>
        <v>0</v>
      </c>
      <c r="N247" s="69">
        <f>M247/M$503*100</f>
        <v>0</v>
      </c>
      <c r="O247" s="70">
        <f t="shared" si="8"/>
        <v>0</v>
      </c>
      <c r="P247" s="101">
        <f>O247/O$503*100</f>
        <v>0</v>
      </c>
      <c r="T247" s="16"/>
      <c r="V247" s="16"/>
    </row>
    <row r="248" spans="1:22" s="6" customFormat="1" ht="13.5" hidden="1">
      <c r="A248" s="48" t="s">
        <v>79</v>
      </c>
      <c r="B248" s="57"/>
      <c r="C248" s="619" t="s">
        <v>701</v>
      </c>
      <c r="D248" s="113">
        <f>SUM(D249:D252)</f>
        <v>0</v>
      </c>
      <c r="E248" s="99">
        <f>D248/D$503*100</f>
        <v>0</v>
      </c>
      <c r="F248" s="114">
        <f>SUM(F249:F252)</f>
        <v>0</v>
      </c>
      <c r="G248" s="115">
        <f>F248/F$503*100</f>
        <v>0</v>
      </c>
      <c r="H248" s="114">
        <f>SUM(H249:H252)</f>
        <v>0</v>
      </c>
      <c r="I248" s="115">
        <f>H248/H$503*100</f>
        <v>0</v>
      </c>
      <c r="J248" s="72">
        <f t="shared" si="7"/>
        <v>0</v>
      </c>
      <c r="K248" s="101">
        <f>J248/J$503*100</f>
        <v>0</v>
      </c>
      <c r="L248" s="99"/>
      <c r="M248" s="68">
        <f>D248+F248</f>
        <v>0</v>
      </c>
      <c r="N248" s="69">
        <f>M248/M$503*100</f>
        <v>0</v>
      </c>
      <c r="O248" s="70">
        <f t="shared" si="8"/>
        <v>0</v>
      </c>
      <c r="P248" s="101">
        <f>O248/O$503*100</f>
        <v>0</v>
      </c>
      <c r="T248" s="16"/>
      <c r="V248" s="16"/>
    </row>
    <row r="249" spans="1:22" s="79" customFormat="1" ht="12.75" hidden="1">
      <c r="A249" s="73"/>
      <c r="B249" s="105" t="s">
        <v>318</v>
      </c>
      <c r="C249" s="619" t="s">
        <v>702</v>
      </c>
      <c r="D249" s="85">
        <f>'1 - Listes 12 Prelev IBG RCS'!D249+'1 - Listes 12 Prelev IBG RCS'!F249+'1 - Listes 12 Prelev IBG RCS'!H249+'1 - Listes 12 Prelev IBG RCS'!J249</f>
        <v>0</v>
      </c>
      <c r="E249" s="144"/>
      <c r="F249" s="86">
        <f>'1 - Listes 12 Prelev IBG RCS'!L249+'1 - Listes 12 Prelev IBG RCS'!N249+'1 - Listes 12 Prelev IBG RCS'!P249+'1 - Listes 12 Prelev IBG RCS'!R249</f>
        <v>0</v>
      </c>
      <c r="G249" s="159"/>
      <c r="H249" s="86">
        <f>'1 - Listes 12 Prelev IBG RCS'!T249+'1 - Listes 12 Prelev IBG RCS'!V249+'1 - Listes 12 Prelev IBG RCS'!X249+'1 - Listes 12 Prelev IBG RCS'!Z249</f>
        <v>0</v>
      </c>
      <c r="I249" s="159"/>
      <c r="J249" s="78">
        <f t="shared" si="7"/>
        <v>0</v>
      </c>
      <c r="K249" s="102"/>
      <c r="L249" s="144"/>
      <c r="M249" s="151"/>
      <c r="N249" s="152"/>
      <c r="O249" s="76">
        <f t="shared" si="8"/>
        <v>0</v>
      </c>
      <c r="P249" s="102"/>
      <c r="T249" s="16"/>
      <c r="V249" s="16"/>
    </row>
    <row r="250" spans="1:22" s="79" customFormat="1" ht="12.75" hidden="1">
      <c r="A250" s="73"/>
      <c r="B250" s="105" t="s">
        <v>319</v>
      </c>
      <c r="C250" s="619" t="s">
        <v>703</v>
      </c>
      <c r="D250" s="85">
        <f>'1 - Listes 12 Prelev IBG RCS'!D250+'1 - Listes 12 Prelev IBG RCS'!F250+'1 - Listes 12 Prelev IBG RCS'!H250+'1 - Listes 12 Prelev IBG RCS'!J250</f>
        <v>0</v>
      </c>
      <c r="E250" s="144"/>
      <c r="F250" s="86">
        <f>'1 - Listes 12 Prelev IBG RCS'!L250+'1 - Listes 12 Prelev IBG RCS'!N250+'1 - Listes 12 Prelev IBG RCS'!P250+'1 - Listes 12 Prelev IBG RCS'!R250</f>
        <v>0</v>
      </c>
      <c r="G250" s="159"/>
      <c r="H250" s="86">
        <f>'1 - Listes 12 Prelev IBG RCS'!T250+'1 - Listes 12 Prelev IBG RCS'!V250+'1 - Listes 12 Prelev IBG RCS'!X250+'1 - Listes 12 Prelev IBG RCS'!Z250</f>
        <v>0</v>
      </c>
      <c r="I250" s="159"/>
      <c r="J250" s="78">
        <f t="shared" si="7"/>
        <v>0</v>
      </c>
      <c r="K250" s="102"/>
      <c r="L250" s="144"/>
      <c r="M250" s="151"/>
      <c r="N250" s="152"/>
      <c r="O250" s="76">
        <f t="shared" si="8"/>
        <v>0</v>
      </c>
      <c r="P250" s="102"/>
      <c r="T250" s="16"/>
      <c r="V250" s="16"/>
    </row>
    <row r="251" spans="1:22" s="79" customFormat="1" ht="12.75" hidden="1">
      <c r="A251" s="73"/>
      <c r="B251" s="105" t="s">
        <v>320</v>
      </c>
      <c r="C251" s="619" t="s">
        <v>704</v>
      </c>
      <c r="D251" s="85">
        <f>'1 - Listes 12 Prelev IBG RCS'!D251+'1 - Listes 12 Prelev IBG RCS'!F251+'1 - Listes 12 Prelev IBG RCS'!H251+'1 - Listes 12 Prelev IBG RCS'!J251</f>
        <v>0</v>
      </c>
      <c r="E251" s="144"/>
      <c r="F251" s="86">
        <f>'1 - Listes 12 Prelev IBG RCS'!L251+'1 - Listes 12 Prelev IBG RCS'!N251+'1 - Listes 12 Prelev IBG RCS'!P251+'1 - Listes 12 Prelev IBG RCS'!R251</f>
        <v>0</v>
      </c>
      <c r="G251" s="159"/>
      <c r="H251" s="86">
        <f>'1 - Listes 12 Prelev IBG RCS'!T251+'1 - Listes 12 Prelev IBG RCS'!V251+'1 - Listes 12 Prelev IBG RCS'!X251+'1 - Listes 12 Prelev IBG RCS'!Z251</f>
        <v>0</v>
      </c>
      <c r="I251" s="159"/>
      <c r="J251" s="78">
        <f t="shared" si="7"/>
        <v>0</v>
      </c>
      <c r="K251" s="102"/>
      <c r="L251" s="144"/>
      <c r="M251" s="151"/>
      <c r="N251" s="152"/>
      <c r="O251" s="76">
        <f t="shared" si="8"/>
        <v>0</v>
      </c>
      <c r="P251" s="102"/>
      <c r="T251" s="16"/>
      <c r="V251" s="16"/>
    </row>
    <row r="252" spans="1:22" s="79" customFormat="1" ht="12.75" hidden="1">
      <c r="A252" s="73"/>
      <c r="B252" s="105" t="s">
        <v>476</v>
      </c>
      <c r="C252" s="619" t="s">
        <v>701</v>
      </c>
      <c r="D252" s="85">
        <f>'1 - Listes 12 Prelev IBG RCS'!D252+'1 - Listes 12 Prelev IBG RCS'!F252+'1 - Listes 12 Prelev IBG RCS'!H252+'1 - Listes 12 Prelev IBG RCS'!J252</f>
        <v>0</v>
      </c>
      <c r="E252" s="144"/>
      <c r="F252" s="86">
        <f>'1 - Listes 12 Prelev IBG RCS'!L252+'1 - Listes 12 Prelev IBG RCS'!N252+'1 - Listes 12 Prelev IBG RCS'!P252+'1 - Listes 12 Prelev IBG RCS'!R252</f>
        <v>0</v>
      </c>
      <c r="G252" s="159"/>
      <c r="H252" s="86">
        <f>'1 - Listes 12 Prelev IBG RCS'!T252+'1 - Listes 12 Prelev IBG RCS'!V252+'1 - Listes 12 Prelev IBG RCS'!X252+'1 - Listes 12 Prelev IBG RCS'!Z252</f>
        <v>0</v>
      </c>
      <c r="I252" s="159"/>
      <c r="J252" s="78">
        <f t="shared" si="7"/>
        <v>0</v>
      </c>
      <c r="K252" s="102"/>
      <c r="L252" s="144"/>
      <c r="M252" s="151"/>
      <c r="N252" s="152"/>
      <c r="O252" s="76">
        <f t="shared" si="8"/>
        <v>0</v>
      </c>
      <c r="P252" s="102"/>
      <c r="T252" s="16"/>
      <c r="V252" s="16"/>
    </row>
    <row r="253" spans="1:22" s="6" customFormat="1" ht="13.5" hidden="1">
      <c r="A253" s="48" t="s">
        <v>80</v>
      </c>
      <c r="B253" s="57"/>
      <c r="C253" s="619" t="s">
        <v>705</v>
      </c>
      <c r="D253" s="113">
        <f>SUM(D254:D256)</f>
        <v>0</v>
      </c>
      <c r="E253" s="99">
        <f>D253/D$503*100</f>
        <v>0</v>
      </c>
      <c r="F253" s="114">
        <f>SUM(F254:F256)</f>
        <v>0</v>
      </c>
      <c r="G253" s="115">
        <f>F253/F$503*100</f>
        <v>0</v>
      </c>
      <c r="H253" s="114">
        <f>SUM(H254:H256)</f>
        <v>0</v>
      </c>
      <c r="I253" s="115">
        <f>H253/H$503*100</f>
        <v>0</v>
      </c>
      <c r="J253" s="72">
        <f t="shared" si="7"/>
        <v>0</v>
      </c>
      <c r="K253" s="101">
        <f>J253/J$503*100</f>
        <v>0</v>
      </c>
      <c r="L253" s="99"/>
      <c r="M253" s="68">
        <f>D253+F253</f>
        <v>0</v>
      </c>
      <c r="N253" s="69">
        <f>M253/M$503*100</f>
        <v>0</v>
      </c>
      <c r="O253" s="70">
        <f t="shared" si="8"/>
        <v>0</v>
      </c>
      <c r="P253" s="101">
        <f>O253/O$503*100</f>
        <v>0</v>
      </c>
      <c r="T253" s="16"/>
      <c r="V253" s="16"/>
    </row>
    <row r="254" spans="1:22" s="79" customFormat="1" ht="12.75" hidden="1">
      <c r="A254" s="73"/>
      <c r="B254" s="105" t="s">
        <v>890</v>
      </c>
      <c r="C254" s="619" t="s">
        <v>1307</v>
      </c>
      <c r="D254" s="85">
        <f>'1 - Listes 12 Prelev IBG RCS'!D254+'1 - Listes 12 Prelev IBG RCS'!F254+'1 - Listes 12 Prelev IBG RCS'!H254+'1 - Listes 12 Prelev IBG RCS'!J254</f>
        <v>0</v>
      </c>
      <c r="E254" s="144"/>
      <c r="F254" s="86">
        <f>'1 - Listes 12 Prelev IBG RCS'!L254+'1 - Listes 12 Prelev IBG RCS'!N254+'1 - Listes 12 Prelev IBG RCS'!P254+'1 - Listes 12 Prelev IBG RCS'!R254</f>
        <v>0</v>
      </c>
      <c r="G254" s="159"/>
      <c r="H254" s="86">
        <f>'1 - Listes 12 Prelev IBG RCS'!T254+'1 - Listes 12 Prelev IBG RCS'!V254+'1 - Listes 12 Prelev IBG RCS'!X254+'1 - Listes 12 Prelev IBG RCS'!Z254</f>
        <v>0</v>
      </c>
      <c r="I254" s="159"/>
      <c r="J254" s="78">
        <f t="shared" si="7"/>
        <v>0</v>
      </c>
      <c r="K254" s="102"/>
      <c r="L254" s="144"/>
      <c r="M254" s="151"/>
      <c r="N254" s="152"/>
      <c r="O254" s="76">
        <f t="shared" si="8"/>
        <v>0</v>
      </c>
      <c r="P254" s="102"/>
      <c r="T254" s="16"/>
      <c r="V254" s="16"/>
    </row>
    <row r="255" spans="1:22" s="79" customFormat="1" ht="12.75" hidden="1">
      <c r="A255" s="73"/>
      <c r="B255" s="105" t="s">
        <v>321</v>
      </c>
      <c r="C255" s="619" t="s">
        <v>706</v>
      </c>
      <c r="D255" s="85">
        <f>'1 - Listes 12 Prelev IBG RCS'!D255+'1 - Listes 12 Prelev IBG RCS'!F255+'1 - Listes 12 Prelev IBG RCS'!H255+'1 - Listes 12 Prelev IBG RCS'!J255</f>
        <v>0</v>
      </c>
      <c r="E255" s="144"/>
      <c r="F255" s="86">
        <f>'1 - Listes 12 Prelev IBG RCS'!L255+'1 - Listes 12 Prelev IBG RCS'!N255+'1 - Listes 12 Prelev IBG RCS'!P255+'1 - Listes 12 Prelev IBG RCS'!R255</f>
        <v>0</v>
      </c>
      <c r="G255" s="159"/>
      <c r="H255" s="86">
        <f>'1 - Listes 12 Prelev IBG RCS'!T255+'1 - Listes 12 Prelev IBG RCS'!V255+'1 - Listes 12 Prelev IBG RCS'!X255+'1 - Listes 12 Prelev IBG RCS'!Z255</f>
        <v>0</v>
      </c>
      <c r="I255" s="159"/>
      <c r="J255" s="78">
        <f t="shared" si="7"/>
        <v>0</v>
      </c>
      <c r="K255" s="102"/>
      <c r="L255" s="144"/>
      <c r="M255" s="151"/>
      <c r="N255" s="152"/>
      <c r="O255" s="76">
        <f t="shared" si="8"/>
        <v>0</v>
      </c>
      <c r="P255" s="102"/>
      <c r="T255" s="16"/>
      <c r="V255" s="16"/>
    </row>
    <row r="256" spans="1:22" s="79" customFormat="1" ht="12.75" hidden="1">
      <c r="A256" s="73"/>
      <c r="B256" s="105" t="s">
        <v>477</v>
      </c>
      <c r="C256" s="619" t="s">
        <v>705</v>
      </c>
      <c r="D256" s="85">
        <f>'1 - Listes 12 Prelev IBG RCS'!D256+'1 - Listes 12 Prelev IBG RCS'!F256+'1 - Listes 12 Prelev IBG RCS'!H256+'1 - Listes 12 Prelev IBG RCS'!J256</f>
        <v>0</v>
      </c>
      <c r="E256" s="144"/>
      <c r="F256" s="86">
        <f>'1 - Listes 12 Prelev IBG RCS'!L256+'1 - Listes 12 Prelev IBG RCS'!N256+'1 - Listes 12 Prelev IBG RCS'!P256+'1 - Listes 12 Prelev IBG RCS'!R256</f>
        <v>0</v>
      </c>
      <c r="G256" s="159"/>
      <c r="H256" s="86">
        <f>'1 - Listes 12 Prelev IBG RCS'!T256+'1 - Listes 12 Prelev IBG RCS'!V256+'1 - Listes 12 Prelev IBG RCS'!X256+'1 - Listes 12 Prelev IBG RCS'!Z256</f>
        <v>0</v>
      </c>
      <c r="I256" s="159"/>
      <c r="J256" s="78">
        <f t="shared" si="7"/>
        <v>0</v>
      </c>
      <c r="K256" s="102"/>
      <c r="L256" s="144"/>
      <c r="M256" s="151"/>
      <c r="N256" s="152"/>
      <c r="O256" s="76">
        <f t="shared" si="8"/>
        <v>0</v>
      </c>
      <c r="P256" s="102"/>
      <c r="T256" s="16"/>
      <c r="V256" s="16"/>
    </row>
    <row r="257" spans="1:22" s="6" customFormat="1" ht="13.5" hidden="1">
      <c r="A257" s="48" t="s">
        <v>81</v>
      </c>
      <c r="B257" s="57"/>
      <c r="C257" s="619" t="s">
        <v>707</v>
      </c>
      <c r="D257" s="113">
        <f>SUM(D258:D263)</f>
        <v>0</v>
      </c>
      <c r="E257" s="99">
        <f>D257/D$503*100</f>
        <v>0</v>
      </c>
      <c r="F257" s="114">
        <f>SUM(F258:F263)</f>
        <v>0</v>
      </c>
      <c r="G257" s="115">
        <f>F257/F$503*100</f>
        <v>0</v>
      </c>
      <c r="H257" s="114">
        <f>SUM(H258:H263)</f>
        <v>0</v>
      </c>
      <c r="I257" s="115">
        <f>H257/H$503*100</f>
        <v>0</v>
      </c>
      <c r="J257" s="72">
        <f t="shared" si="7"/>
        <v>0</v>
      </c>
      <c r="K257" s="101">
        <f>J257/J$503*100</f>
        <v>0</v>
      </c>
      <c r="L257" s="99"/>
      <c r="M257" s="68">
        <f>D257+F257</f>
        <v>0</v>
      </c>
      <c r="N257" s="69">
        <f>M257/M$503*100</f>
        <v>0</v>
      </c>
      <c r="O257" s="70">
        <f t="shared" si="8"/>
        <v>0</v>
      </c>
      <c r="P257" s="101">
        <f>O257/O$503*100</f>
        <v>0</v>
      </c>
      <c r="T257" s="16"/>
      <c r="V257" s="16"/>
    </row>
    <row r="258" spans="1:22" s="79" customFormat="1" ht="12.75" hidden="1">
      <c r="A258" s="73"/>
      <c r="B258" s="105" t="s">
        <v>322</v>
      </c>
      <c r="C258" s="619" t="s">
        <v>708</v>
      </c>
      <c r="D258" s="85">
        <f>'1 - Listes 12 Prelev IBG RCS'!D258+'1 - Listes 12 Prelev IBG RCS'!F258+'1 - Listes 12 Prelev IBG RCS'!H258+'1 - Listes 12 Prelev IBG RCS'!J258</f>
        <v>0</v>
      </c>
      <c r="E258" s="144"/>
      <c r="F258" s="86">
        <f>'1 - Listes 12 Prelev IBG RCS'!L258+'1 - Listes 12 Prelev IBG RCS'!N258+'1 - Listes 12 Prelev IBG RCS'!P258+'1 - Listes 12 Prelev IBG RCS'!R258</f>
        <v>0</v>
      </c>
      <c r="G258" s="159"/>
      <c r="H258" s="86">
        <f>'1 - Listes 12 Prelev IBG RCS'!T258+'1 - Listes 12 Prelev IBG RCS'!V258+'1 - Listes 12 Prelev IBG RCS'!X258+'1 - Listes 12 Prelev IBG RCS'!Z258</f>
        <v>0</v>
      </c>
      <c r="I258" s="159"/>
      <c r="J258" s="78">
        <f t="shared" si="7"/>
        <v>0</v>
      </c>
      <c r="K258" s="102"/>
      <c r="L258" s="144"/>
      <c r="M258" s="151"/>
      <c r="N258" s="152"/>
      <c r="O258" s="76">
        <f t="shared" si="8"/>
        <v>0</v>
      </c>
      <c r="P258" s="102"/>
      <c r="T258" s="16"/>
      <c r="V258" s="16"/>
    </row>
    <row r="259" spans="1:22" s="79" customFormat="1" ht="12.75" hidden="1">
      <c r="A259" s="73"/>
      <c r="B259" s="105" t="s">
        <v>323</v>
      </c>
      <c r="C259" s="619" t="s">
        <v>709</v>
      </c>
      <c r="D259" s="85">
        <f>'1 - Listes 12 Prelev IBG RCS'!D259+'1 - Listes 12 Prelev IBG RCS'!F259+'1 - Listes 12 Prelev IBG RCS'!H259+'1 - Listes 12 Prelev IBG RCS'!J259</f>
        <v>0</v>
      </c>
      <c r="E259" s="144"/>
      <c r="F259" s="86">
        <f>'1 - Listes 12 Prelev IBG RCS'!L259+'1 - Listes 12 Prelev IBG RCS'!N259+'1 - Listes 12 Prelev IBG RCS'!P259+'1 - Listes 12 Prelev IBG RCS'!R259</f>
        <v>0</v>
      </c>
      <c r="G259" s="159"/>
      <c r="H259" s="86">
        <f>'1 - Listes 12 Prelev IBG RCS'!T259+'1 - Listes 12 Prelev IBG RCS'!V259+'1 - Listes 12 Prelev IBG RCS'!X259+'1 - Listes 12 Prelev IBG RCS'!Z259</f>
        <v>0</v>
      </c>
      <c r="I259" s="159"/>
      <c r="J259" s="78">
        <f t="shared" si="7"/>
        <v>0</v>
      </c>
      <c r="K259" s="102"/>
      <c r="L259" s="144"/>
      <c r="M259" s="151"/>
      <c r="N259" s="152"/>
      <c r="O259" s="76">
        <f t="shared" si="8"/>
        <v>0</v>
      </c>
      <c r="P259" s="102"/>
      <c r="T259" s="16"/>
      <c r="V259" s="16"/>
    </row>
    <row r="260" spans="1:22" s="79" customFormat="1" ht="12.75" hidden="1">
      <c r="A260" s="73"/>
      <c r="B260" s="105" t="s">
        <v>324</v>
      </c>
      <c r="C260" s="619" t="s">
        <v>1308</v>
      </c>
      <c r="D260" s="85">
        <f>'1 - Listes 12 Prelev IBG RCS'!D260+'1 - Listes 12 Prelev IBG RCS'!F260+'1 - Listes 12 Prelev IBG RCS'!H260+'1 - Listes 12 Prelev IBG RCS'!J260</f>
        <v>0</v>
      </c>
      <c r="E260" s="144"/>
      <c r="F260" s="86">
        <f>'1 - Listes 12 Prelev IBG RCS'!L260+'1 - Listes 12 Prelev IBG RCS'!N260+'1 - Listes 12 Prelev IBG RCS'!P260+'1 - Listes 12 Prelev IBG RCS'!R260</f>
        <v>0</v>
      </c>
      <c r="G260" s="159"/>
      <c r="H260" s="86">
        <f>'1 - Listes 12 Prelev IBG RCS'!T260+'1 - Listes 12 Prelev IBG RCS'!V260+'1 - Listes 12 Prelev IBG RCS'!X260+'1 - Listes 12 Prelev IBG RCS'!Z260</f>
        <v>0</v>
      </c>
      <c r="I260" s="159"/>
      <c r="J260" s="78">
        <f t="shared" si="7"/>
        <v>0</v>
      </c>
      <c r="K260" s="102"/>
      <c r="L260" s="144"/>
      <c r="M260" s="151"/>
      <c r="N260" s="152"/>
      <c r="O260" s="76">
        <f t="shared" si="8"/>
        <v>0</v>
      </c>
      <c r="P260" s="102"/>
      <c r="T260" s="16"/>
      <c r="V260" s="16"/>
    </row>
    <row r="261" spans="1:22" s="79" customFormat="1" ht="12.75" hidden="1">
      <c r="A261" s="73"/>
      <c r="B261" s="105" t="s">
        <v>325</v>
      </c>
      <c r="C261" s="619" t="s">
        <v>710</v>
      </c>
      <c r="D261" s="85">
        <f>'1 - Listes 12 Prelev IBG RCS'!D261+'1 - Listes 12 Prelev IBG RCS'!F261+'1 - Listes 12 Prelev IBG RCS'!H261+'1 - Listes 12 Prelev IBG RCS'!J261</f>
        <v>0</v>
      </c>
      <c r="E261" s="144"/>
      <c r="F261" s="86">
        <f>'1 - Listes 12 Prelev IBG RCS'!L261+'1 - Listes 12 Prelev IBG RCS'!N261+'1 - Listes 12 Prelev IBG RCS'!P261+'1 - Listes 12 Prelev IBG RCS'!R261</f>
        <v>0</v>
      </c>
      <c r="G261" s="159"/>
      <c r="H261" s="86">
        <f>'1 - Listes 12 Prelev IBG RCS'!T261+'1 - Listes 12 Prelev IBG RCS'!V261+'1 - Listes 12 Prelev IBG RCS'!X261+'1 - Listes 12 Prelev IBG RCS'!Z261</f>
        <v>0</v>
      </c>
      <c r="I261" s="159"/>
      <c r="J261" s="78">
        <f t="shared" si="7"/>
        <v>0</v>
      </c>
      <c r="K261" s="102"/>
      <c r="L261" s="144"/>
      <c r="M261" s="151"/>
      <c r="N261" s="152"/>
      <c r="O261" s="76">
        <f t="shared" si="8"/>
        <v>0</v>
      </c>
      <c r="P261" s="102"/>
      <c r="T261" s="16"/>
      <c r="V261" s="16"/>
    </row>
    <row r="262" spans="1:22" s="79" customFormat="1" ht="12.75" hidden="1">
      <c r="A262" s="73"/>
      <c r="B262" s="105" t="s">
        <v>326</v>
      </c>
      <c r="C262" s="619" t="s">
        <v>1309</v>
      </c>
      <c r="D262" s="85">
        <f>'1 - Listes 12 Prelev IBG RCS'!D262+'1 - Listes 12 Prelev IBG RCS'!F262+'1 - Listes 12 Prelev IBG RCS'!H262+'1 - Listes 12 Prelev IBG RCS'!J262</f>
        <v>0</v>
      </c>
      <c r="E262" s="144"/>
      <c r="F262" s="86">
        <f>'1 - Listes 12 Prelev IBG RCS'!L262+'1 - Listes 12 Prelev IBG RCS'!N262+'1 - Listes 12 Prelev IBG RCS'!P262+'1 - Listes 12 Prelev IBG RCS'!R262</f>
        <v>0</v>
      </c>
      <c r="G262" s="159"/>
      <c r="H262" s="86">
        <f>'1 - Listes 12 Prelev IBG RCS'!T262+'1 - Listes 12 Prelev IBG RCS'!V262+'1 - Listes 12 Prelev IBG RCS'!X262+'1 - Listes 12 Prelev IBG RCS'!Z262</f>
        <v>0</v>
      </c>
      <c r="I262" s="159"/>
      <c r="J262" s="78">
        <f t="shared" si="7"/>
        <v>0</v>
      </c>
      <c r="K262" s="102"/>
      <c r="L262" s="144"/>
      <c r="M262" s="151"/>
      <c r="N262" s="152"/>
      <c r="O262" s="76">
        <f t="shared" si="8"/>
        <v>0</v>
      </c>
      <c r="P262" s="102"/>
      <c r="T262" s="16"/>
      <c r="V262" s="16"/>
    </row>
    <row r="263" spans="1:22" s="79" customFormat="1" ht="12.75" hidden="1">
      <c r="A263" s="73"/>
      <c r="B263" s="105" t="s">
        <v>478</v>
      </c>
      <c r="C263" s="619" t="s">
        <v>707</v>
      </c>
      <c r="D263" s="85">
        <f>'1 - Listes 12 Prelev IBG RCS'!D263+'1 - Listes 12 Prelev IBG RCS'!F263+'1 - Listes 12 Prelev IBG RCS'!H263+'1 - Listes 12 Prelev IBG RCS'!J263</f>
        <v>0</v>
      </c>
      <c r="E263" s="144"/>
      <c r="F263" s="86">
        <f>'1 - Listes 12 Prelev IBG RCS'!L263+'1 - Listes 12 Prelev IBG RCS'!N263+'1 - Listes 12 Prelev IBG RCS'!P263+'1 - Listes 12 Prelev IBG RCS'!R263</f>
        <v>0</v>
      </c>
      <c r="G263" s="159"/>
      <c r="H263" s="86">
        <f>'1 - Listes 12 Prelev IBG RCS'!T263+'1 - Listes 12 Prelev IBG RCS'!V263+'1 - Listes 12 Prelev IBG RCS'!X263+'1 - Listes 12 Prelev IBG RCS'!Z263</f>
        <v>0</v>
      </c>
      <c r="I263" s="159"/>
      <c r="J263" s="78">
        <f t="shared" si="7"/>
        <v>0</v>
      </c>
      <c r="K263" s="102"/>
      <c r="L263" s="144"/>
      <c r="M263" s="151"/>
      <c r="N263" s="152"/>
      <c r="O263" s="76">
        <f t="shared" si="8"/>
        <v>0</v>
      </c>
      <c r="P263" s="102"/>
      <c r="T263" s="16"/>
      <c r="V263" s="16"/>
    </row>
    <row r="264" spans="1:22" s="6" customFormat="1" ht="13.5" hidden="1">
      <c r="A264" s="48" t="s">
        <v>82</v>
      </c>
      <c r="B264" s="57"/>
      <c r="C264" s="619" t="s">
        <v>711</v>
      </c>
      <c r="D264" s="113">
        <f>SUM(D265:D275)</f>
        <v>0</v>
      </c>
      <c r="E264" s="99">
        <f>D264/D$503*100</f>
        <v>0</v>
      </c>
      <c r="F264" s="114">
        <f>SUM(F265:F275)</f>
        <v>0</v>
      </c>
      <c r="G264" s="115">
        <f>F264/F$503*100</f>
        <v>0</v>
      </c>
      <c r="H264" s="114">
        <f>SUM(H265:H275)</f>
        <v>0</v>
      </c>
      <c r="I264" s="115">
        <f>H264/H$503*100</f>
        <v>0</v>
      </c>
      <c r="J264" s="72">
        <f t="shared" si="7"/>
        <v>0</v>
      </c>
      <c r="K264" s="101">
        <f>J264/J$503*100</f>
        <v>0</v>
      </c>
      <c r="L264" s="99"/>
      <c r="M264" s="68">
        <f>D264+F264</f>
        <v>0</v>
      </c>
      <c r="N264" s="69">
        <f>M264/M$503*100</f>
        <v>0</v>
      </c>
      <c r="O264" s="70">
        <f t="shared" si="8"/>
        <v>0</v>
      </c>
      <c r="P264" s="101">
        <f>O264/O$503*100</f>
        <v>0</v>
      </c>
      <c r="R264" s="6">
        <f>IF(M264&lt;10,0,2)</f>
        <v>0</v>
      </c>
      <c r="S264" s="6">
        <f>IF(M264&lt;3,0,2)</f>
        <v>0</v>
      </c>
      <c r="T264" s="6">
        <f>IF(T$8=U15,V15,"")</f>
      </c>
      <c r="V264" s="16"/>
    </row>
    <row r="265" spans="1:22" s="79" customFormat="1" ht="12.75" hidden="1">
      <c r="A265" s="73"/>
      <c r="B265" s="105" t="s">
        <v>327</v>
      </c>
      <c r="C265" s="619" t="s">
        <v>712</v>
      </c>
      <c r="D265" s="85">
        <f>'1 - Listes 12 Prelev IBG RCS'!D265+'1 - Listes 12 Prelev IBG RCS'!F265+'1 - Listes 12 Prelev IBG RCS'!H265+'1 - Listes 12 Prelev IBG RCS'!J265</f>
        <v>0</v>
      </c>
      <c r="E265" s="144"/>
      <c r="F265" s="86">
        <f>'1 - Listes 12 Prelev IBG RCS'!L265+'1 - Listes 12 Prelev IBG RCS'!N265+'1 - Listes 12 Prelev IBG RCS'!P265+'1 - Listes 12 Prelev IBG RCS'!R265</f>
        <v>0</v>
      </c>
      <c r="G265" s="159"/>
      <c r="H265" s="86">
        <f>'1 - Listes 12 Prelev IBG RCS'!T265+'1 - Listes 12 Prelev IBG RCS'!V265+'1 - Listes 12 Prelev IBG RCS'!X265+'1 - Listes 12 Prelev IBG RCS'!Z265</f>
        <v>0</v>
      </c>
      <c r="I265" s="159"/>
      <c r="J265" s="78">
        <f t="shared" si="7"/>
        <v>0</v>
      </c>
      <c r="K265" s="102"/>
      <c r="L265" s="144"/>
      <c r="M265" s="151"/>
      <c r="N265" s="152"/>
      <c r="O265" s="76">
        <f t="shared" si="8"/>
        <v>0</v>
      </c>
      <c r="P265" s="102"/>
      <c r="T265" s="16"/>
      <c r="V265" s="16"/>
    </row>
    <row r="266" spans="1:22" s="79" customFormat="1" ht="12.75" hidden="1">
      <c r="A266" s="73"/>
      <c r="B266" s="105" t="s">
        <v>328</v>
      </c>
      <c r="C266" s="619" t="s">
        <v>713</v>
      </c>
      <c r="D266" s="85">
        <f>'1 - Listes 12 Prelev IBG RCS'!D266+'1 - Listes 12 Prelev IBG RCS'!F266+'1 - Listes 12 Prelev IBG RCS'!H266+'1 - Listes 12 Prelev IBG RCS'!J266</f>
        <v>0</v>
      </c>
      <c r="E266" s="144"/>
      <c r="F266" s="86">
        <f>'1 - Listes 12 Prelev IBG RCS'!L266+'1 - Listes 12 Prelev IBG RCS'!N266+'1 - Listes 12 Prelev IBG RCS'!P266+'1 - Listes 12 Prelev IBG RCS'!R266</f>
        <v>0</v>
      </c>
      <c r="G266" s="159"/>
      <c r="H266" s="86">
        <f>'1 - Listes 12 Prelev IBG RCS'!T266+'1 - Listes 12 Prelev IBG RCS'!V266+'1 - Listes 12 Prelev IBG RCS'!X266+'1 - Listes 12 Prelev IBG RCS'!Z266</f>
        <v>0</v>
      </c>
      <c r="I266" s="159"/>
      <c r="J266" s="78">
        <f aca="true" t="shared" si="23" ref="J266:J330">D266+F266+H266</f>
        <v>0</v>
      </c>
      <c r="K266" s="102"/>
      <c r="L266" s="144"/>
      <c r="M266" s="151"/>
      <c r="N266" s="152"/>
      <c r="O266" s="76">
        <f t="shared" si="8"/>
        <v>0</v>
      </c>
      <c r="P266" s="102"/>
      <c r="T266" s="16"/>
      <c r="V266" s="16"/>
    </row>
    <row r="267" spans="1:22" s="79" customFormat="1" ht="12.75" hidden="1">
      <c r="A267" s="73"/>
      <c r="B267" s="105" t="s">
        <v>329</v>
      </c>
      <c r="C267" s="619" t="s">
        <v>714</v>
      </c>
      <c r="D267" s="85">
        <f>'1 - Listes 12 Prelev IBG RCS'!D267+'1 - Listes 12 Prelev IBG RCS'!F267+'1 - Listes 12 Prelev IBG RCS'!H267+'1 - Listes 12 Prelev IBG RCS'!J267</f>
        <v>0</v>
      </c>
      <c r="E267" s="144"/>
      <c r="F267" s="86">
        <f>'1 - Listes 12 Prelev IBG RCS'!L267+'1 - Listes 12 Prelev IBG RCS'!N267+'1 - Listes 12 Prelev IBG RCS'!P267+'1 - Listes 12 Prelev IBG RCS'!R267</f>
        <v>0</v>
      </c>
      <c r="G267" s="159"/>
      <c r="H267" s="86">
        <f>'1 - Listes 12 Prelev IBG RCS'!T267+'1 - Listes 12 Prelev IBG RCS'!V267+'1 - Listes 12 Prelev IBG RCS'!X267+'1 - Listes 12 Prelev IBG RCS'!Z267</f>
        <v>0</v>
      </c>
      <c r="I267" s="159"/>
      <c r="J267" s="78">
        <f t="shared" si="23"/>
        <v>0</v>
      </c>
      <c r="K267" s="102"/>
      <c r="L267" s="144"/>
      <c r="M267" s="151"/>
      <c r="N267" s="152"/>
      <c r="O267" s="76">
        <f aca="true" t="shared" si="24" ref="O267:O331">F267+H267</f>
        <v>0</v>
      </c>
      <c r="P267" s="102"/>
      <c r="T267" s="16"/>
      <c r="V267" s="16"/>
    </row>
    <row r="268" spans="1:22" s="79" customFormat="1" ht="12.75" hidden="1">
      <c r="A268" s="73"/>
      <c r="B268" s="105" t="s">
        <v>330</v>
      </c>
      <c r="C268" s="619" t="s">
        <v>715</v>
      </c>
      <c r="D268" s="85">
        <f>'1 - Listes 12 Prelev IBG RCS'!D268+'1 - Listes 12 Prelev IBG RCS'!F268+'1 - Listes 12 Prelev IBG RCS'!H268+'1 - Listes 12 Prelev IBG RCS'!J268</f>
        <v>0</v>
      </c>
      <c r="E268" s="144"/>
      <c r="F268" s="86">
        <f>'1 - Listes 12 Prelev IBG RCS'!L268+'1 - Listes 12 Prelev IBG RCS'!N268+'1 - Listes 12 Prelev IBG RCS'!P268+'1 - Listes 12 Prelev IBG RCS'!R268</f>
        <v>0</v>
      </c>
      <c r="G268" s="159"/>
      <c r="H268" s="86">
        <f>'1 - Listes 12 Prelev IBG RCS'!T268+'1 - Listes 12 Prelev IBG RCS'!V268+'1 - Listes 12 Prelev IBG RCS'!X268+'1 - Listes 12 Prelev IBG RCS'!Z268</f>
        <v>0</v>
      </c>
      <c r="I268" s="159"/>
      <c r="J268" s="78">
        <f t="shared" si="23"/>
        <v>0</v>
      </c>
      <c r="K268" s="102"/>
      <c r="L268" s="144"/>
      <c r="M268" s="151"/>
      <c r="N268" s="152"/>
      <c r="O268" s="76">
        <f t="shared" si="24"/>
        <v>0</v>
      </c>
      <c r="P268" s="102"/>
      <c r="T268" s="16"/>
      <c r="V268" s="16"/>
    </row>
    <row r="269" spans="1:22" s="79" customFormat="1" ht="12.75" hidden="1">
      <c r="A269" s="73"/>
      <c r="B269" s="105" t="s">
        <v>331</v>
      </c>
      <c r="C269" s="619" t="s">
        <v>716</v>
      </c>
      <c r="D269" s="85">
        <f>'1 - Listes 12 Prelev IBG RCS'!D269+'1 - Listes 12 Prelev IBG RCS'!F269+'1 - Listes 12 Prelev IBG RCS'!H269+'1 - Listes 12 Prelev IBG RCS'!J269</f>
        <v>0</v>
      </c>
      <c r="E269" s="144"/>
      <c r="F269" s="86">
        <f>'1 - Listes 12 Prelev IBG RCS'!L269+'1 - Listes 12 Prelev IBG RCS'!N269+'1 - Listes 12 Prelev IBG RCS'!P269+'1 - Listes 12 Prelev IBG RCS'!R269</f>
        <v>0</v>
      </c>
      <c r="G269" s="159"/>
      <c r="H269" s="86">
        <f>'1 - Listes 12 Prelev IBG RCS'!T269+'1 - Listes 12 Prelev IBG RCS'!V269+'1 - Listes 12 Prelev IBG RCS'!X269+'1 - Listes 12 Prelev IBG RCS'!Z269</f>
        <v>0</v>
      </c>
      <c r="I269" s="159"/>
      <c r="J269" s="78">
        <f t="shared" si="23"/>
        <v>0</v>
      </c>
      <c r="K269" s="102"/>
      <c r="L269" s="144"/>
      <c r="M269" s="151"/>
      <c r="N269" s="152"/>
      <c r="O269" s="76">
        <f t="shared" si="24"/>
        <v>0</v>
      </c>
      <c r="P269" s="102"/>
      <c r="T269" s="16"/>
      <c r="V269" s="16"/>
    </row>
    <row r="270" spans="1:22" s="79" customFormat="1" ht="12.75" hidden="1">
      <c r="A270" s="73"/>
      <c r="B270" s="105" t="s">
        <v>332</v>
      </c>
      <c r="C270" s="619" t="s">
        <v>717</v>
      </c>
      <c r="D270" s="85">
        <f>'1 - Listes 12 Prelev IBG RCS'!D270+'1 - Listes 12 Prelev IBG RCS'!F270+'1 - Listes 12 Prelev IBG RCS'!H270+'1 - Listes 12 Prelev IBG RCS'!J270</f>
        <v>0</v>
      </c>
      <c r="E270" s="144"/>
      <c r="F270" s="86">
        <f>'1 - Listes 12 Prelev IBG RCS'!L270+'1 - Listes 12 Prelev IBG RCS'!N270+'1 - Listes 12 Prelev IBG RCS'!P270+'1 - Listes 12 Prelev IBG RCS'!R270</f>
        <v>0</v>
      </c>
      <c r="G270" s="159"/>
      <c r="H270" s="86">
        <f>'1 - Listes 12 Prelev IBG RCS'!T270+'1 - Listes 12 Prelev IBG RCS'!V270+'1 - Listes 12 Prelev IBG RCS'!X270+'1 - Listes 12 Prelev IBG RCS'!Z270</f>
        <v>0</v>
      </c>
      <c r="I270" s="159"/>
      <c r="J270" s="78">
        <f t="shared" si="23"/>
        <v>0</v>
      </c>
      <c r="K270" s="102"/>
      <c r="L270" s="144"/>
      <c r="M270" s="151"/>
      <c r="N270" s="152"/>
      <c r="O270" s="76">
        <f t="shared" si="24"/>
        <v>0</v>
      </c>
      <c r="P270" s="102"/>
      <c r="T270" s="16"/>
      <c r="V270" s="16"/>
    </row>
    <row r="271" spans="1:22" s="79" customFormat="1" ht="12.75" hidden="1">
      <c r="A271" s="73"/>
      <c r="B271" s="105" t="s">
        <v>333</v>
      </c>
      <c r="C271" s="619" t="s">
        <v>718</v>
      </c>
      <c r="D271" s="85">
        <f>'1 - Listes 12 Prelev IBG RCS'!D271+'1 - Listes 12 Prelev IBG RCS'!F271+'1 - Listes 12 Prelev IBG RCS'!H271+'1 - Listes 12 Prelev IBG RCS'!J271</f>
        <v>0</v>
      </c>
      <c r="E271" s="144"/>
      <c r="F271" s="86">
        <f>'1 - Listes 12 Prelev IBG RCS'!L271+'1 - Listes 12 Prelev IBG RCS'!N271+'1 - Listes 12 Prelev IBG RCS'!P271+'1 - Listes 12 Prelev IBG RCS'!R271</f>
        <v>0</v>
      </c>
      <c r="G271" s="159"/>
      <c r="H271" s="86">
        <f>'1 - Listes 12 Prelev IBG RCS'!T271+'1 - Listes 12 Prelev IBG RCS'!V271+'1 - Listes 12 Prelev IBG RCS'!X271+'1 - Listes 12 Prelev IBG RCS'!Z271</f>
        <v>0</v>
      </c>
      <c r="I271" s="159"/>
      <c r="J271" s="78">
        <f t="shared" si="23"/>
        <v>0</v>
      </c>
      <c r="K271" s="102"/>
      <c r="L271" s="144"/>
      <c r="M271" s="151"/>
      <c r="N271" s="152"/>
      <c r="O271" s="76">
        <f t="shared" si="24"/>
        <v>0</v>
      </c>
      <c r="P271" s="102"/>
      <c r="T271" s="16"/>
      <c r="V271" s="16"/>
    </row>
    <row r="272" spans="1:22" s="79" customFormat="1" ht="12.75" hidden="1">
      <c r="A272" s="73"/>
      <c r="B272" s="105" t="s">
        <v>334</v>
      </c>
      <c r="C272" s="619" t="s">
        <v>719</v>
      </c>
      <c r="D272" s="85">
        <f>'1 - Listes 12 Prelev IBG RCS'!D272+'1 - Listes 12 Prelev IBG RCS'!F272+'1 - Listes 12 Prelev IBG RCS'!H272+'1 - Listes 12 Prelev IBG RCS'!J272</f>
        <v>0</v>
      </c>
      <c r="E272" s="144"/>
      <c r="F272" s="86">
        <f>'1 - Listes 12 Prelev IBG RCS'!L272+'1 - Listes 12 Prelev IBG RCS'!N272+'1 - Listes 12 Prelev IBG RCS'!P272+'1 - Listes 12 Prelev IBG RCS'!R272</f>
        <v>0</v>
      </c>
      <c r="G272" s="159"/>
      <c r="H272" s="86">
        <f>'1 - Listes 12 Prelev IBG RCS'!T272+'1 - Listes 12 Prelev IBG RCS'!V272+'1 - Listes 12 Prelev IBG RCS'!X272+'1 - Listes 12 Prelev IBG RCS'!Z272</f>
        <v>0</v>
      </c>
      <c r="I272" s="159"/>
      <c r="J272" s="78">
        <f t="shared" si="23"/>
        <v>0</v>
      </c>
      <c r="K272" s="102"/>
      <c r="L272" s="144"/>
      <c r="M272" s="151"/>
      <c r="N272" s="152"/>
      <c r="O272" s="76">
        <f t="shared" si="24"/>
        <v>0</v>
      </c>
      <c r="P272" s="102"/>
      <c r="T272" s="16"/>
      <c r="V272" s="16"/>
    </row>
    <row r="273" spans="1:22" s="79" customFormat="1" ht="12.75" hidden="1">
      <c r="A273" s="73"/>
      <c r="B273" s="105" t="s">
        <v>335</v>
      </c>
      <c r="C273" s="619" t="s">
        <v>720</v>
      </c>
      <c r="D273" s="85">
        <f>'1 - Listes 12 Prelev IBG RCS'!D273+'1 - Listes 12 Prelev IBG RCS'!F273+'1 - Listes 12 Prelev IBG RCS'!H273+'1 - Listes 12 Prelev IBG RCS'!J273</f>
        <v>0</v>
      </c>
      <c r="E273" s="144"/>
      <c r="F273" s="86">
        <f>'1 - Listes 12 Prelev IBG RCS'!L273+'1 - Listes 12 Prelev IBG RCS'!N273+'1 - Listes 12 Prelev IBG RCS'!P273+'1 - Listes 12 Prelev IBG RCS'!R273</f>
        <v>0</v>
      </c>
      <c r="G273" s="159"/>
      <c r="H273" s="86">
        <f>'1 - Listes 12 Prelev IBG RCS'!T273+'1 - Listes 12 Prelev IBG RCS'!V273+'1 - Listes 12 Prelev IBG RCS'!X273+'1 - Listes 12 Prelev IBG RCS'!Z273</f>
        <v>0</v>
      </c>
      <c r="I273" s="159"/>
      <c r="J273" s="78">
        <f t="shared" si="23"/>
        <v>0</v>
      </c>
      <c r="K273" s="102"/>
      <c r="L273" s="144"/>
      <c r="M273" s="151"/>
      <c r="N273" s="152"/>
      <c r="O273" s="76">
        <f t="shared" si="24"/>
        <v>0</v>
      </c>
      <c r="P273" s="102"/>
      <c r="T273" s="16"/>
      <c r="V273" s="16"/>
    </row>
    <row r="274" spans="1:22" s="79" customFormat="1" ht="12.75" hidden="1">
      <c r="A274" s="73"/>
      <c r="B274" s="105" t="s">
        <v>336</v>
      </c>
      <c r="C274" s="619" t="s">
        <v>721</v>
      </c>
      <c r="D274" s="85">
        <f>'1 - Listes 12 Prelev IBG RCS'!D274+'1 - Listes 12 Prelev IBG RCS'!F274+'1 - Listes 12 Prelev IBG RCS'!H274+'1 - Listes 12 Prelev IBG RCS'!J274</f>
        <v>0</v>
      </c>
      <c r="E274" s="144"/>
      <c r="F274" s="86">
        <f>'1 - Listes 12 Prelev IBG RCS'!L274+'1 - Listes 12 Prelev IBG RCS'!N274+'1 - Listes 12 Prelev IBG RCS'!P274+'1 - Listes 12 Prelev IBG RCS'!R274</f>
        <v>0</v>
      </c>
      <c r="G274" s="159"/>
      <c r="H274" s="86">
        <f>'1 - Listes 12 Prelev IBG RCS'!T274+'1 - Listes 12 Prelev IBG RCS'!V274+'1 - Listes 12 Prelev IBG RCS'!X274+'1 - Listes 12 Prelev IBG RCS'!Z274</f>
        <v>0</v>
      </c>
      <c r="I274" s="159"/>
      <c r="J274" s="78">
        <f t="shared" si="23"/>
        <v>0</v>
      </c>
      <c r="K274" s="102"/>
      <c r="L274" s="144"/>
      <c r="M274" s="151"/>
      <c r="N274" s="152"/>
      <c r="O274" s="76">
        <f t="shared" si="24"/>
        <v>0</v>
      </c>
      <c r="P274" s="102"/>
      <c r="T274" s="16"/>
      <c r="V274" s="16"/>
    </row>
    <row r="275" spans="1:22" s="79" customFormat="1" ht="12.75" hidden="1">
      <c r="A275" s="73"/>
      <c r="B275" s="105" t="s">
        <v>479</v>
      </c>
      <c r="C275" s="619" t="s">
        <v>711</v>
      </c>
      <c r="D275" s="85">
        <f>'1 - Listes 12 Prelev IBG RCS'!D275+'1 - Listes 12 Prelev IBG RCS'!F275+'1 - Listes 12 Prelev IBG RCS'!H275+'1 - Listes 12 Prelev IBG RCS'!J275</f>
        <v>0</v>
      </c>
      <c r="E275" s="144"/>
      <c r="F275" s="86">
        <f>'1 - Listes 12 Prelev IBG RCS'!L275+'1 - Listes 12 Prelev IBG RCS'!N275+'1 - Listes 12 Prelev IBG RCS'!P275+'1 - Listes 12 Prelev IBG RCS'!R275</f>
        <v>0</v>
      </c>
      <c r="G275" s="159"/>
      <c r="H275" s="86">
        <f>'1 - Listes 12 Prelev IBG RCS'!T275+'1 - Listes 12 Prelev IBG RCS'!V275+'1 - Listes 12 Prelev IBG RCS'!X275+'1 - Listes 12 Prelev IBG RCS'!Z275</f>
        <v>0</v>
      </c>
      <c r="I275" s="159"/>
      <c r="J275" s="78">
        <f t="shared" si="23"/>
        <v>0</v>
      </c>
      <c r="K275" s="102"/>
      <c r="L275" s="144"/>
      <c r="M275" s="151"/>
      <c r="N275" s="152"/>
      <c r="O275" s="76">
        <f t="shared" si="24"/>
        <v>0</v>
      </c>
      <c r="P275" s="102"/>
      <c r="T275" s="16"/>
      <c r="V275" s="16"/>
    </row>
    <row r="276" spans="1:22" s="6" customFormat="1" ht="13.5" hidden="1">
      <c r="A276" s="48" t="s">
        <v>83</v>
      </c>
      <c r="B276" s="57"/>
      <c r="C276" s="619" t="s">
        <v>722</v>
      </c>
      <c r="D276" s="113">
        <f>SUM(D277:D280)</f>
        <v>0</v>
      </c>
      <c r="E276" s="99">
        <f>D276/D$503*100</f>
        <v>0</v>
      </c>
      <c r="F276" s="114">
        <f>SUM(F277:F280)</f>
        <v>0</v>
      </c>
      <c r="G276" s="115">
        <f>F276/F$503*100</f>
        <v>0</v>
      </c>
      <c r="H276" s="114">
        <f>SUM(H277:H280)</f>
        <v>0</v>
      </c>
      <c r="I276" s="115">
        <f>H276/H$503*100</f>
        <v>0</v>
      </c>
      <c r="J276" s="72">
        <f t="shared" si="23"/>
        <v>0</v>
      </c>
      <c r="K276" s="101">
        <f>J276/J$503*100</f>
        <v>0</v>
      </c>
      <c r="L276" s="99"/>
      <c r="M276" s="68">
        <f>D276+F276</f>
        <v>0</v>
      </c>
      <c r="N276" s="69">
        <f>M276/M$503*100</f>
        <v>0</v>
      </c>
      <c r="O276" s="70">
        <f t="shared" si="24"/>
        <v>0</v>
      </c>
      <c r="P276" s="101">
        <f>O276/O$503*100</f>
        <v>0</v>
      </c>
      <c r="T276" s="16"/>
      <c r="V276" s="16"/>
    </row>
    <row r="277" spans="1:22" s="79" customFormat="1" ht="12.75" hidden="1">
      <c r="A277" s="73"/>
      <c r="B277" s="105" t="s">
        <v>337</v>
      </c>
      <c r="C277" s="619" t="s">
        <v>723</v>
      </c>
      <c r="D277" s="85">
        <f>'1 - Listes 12 Prelev IBG RCS'!D277+'1 - Listes 12 Prelev IBG RCS'!F277+'1 - Listes 12 Prelev IBG RCS'!H277+'1 - Listes 12 Prelev IBG RCS'!J277</f>
        <v>0</v>
      </c>
      <c r="E277" s="144"/>
      <c r="F277" s="86">
        <f>'1 - Listes 12 Prelev IBG RCS'!L277+'1 - Listes 12 Prelev IBG RCS'!N277+'1 - Listes 12 Prelev IBG RCS'!P277+'1 - Listes 12 Prelev IBG RCS'!R277</f>
        <v>0</v>
      </c>
      <c r="G277" s="159"/>
      <c r="H277" s="86">
        <f>'1 - Listes 12 Prelev IBG RCS'!T277+'1 - Listes 12 Prelev IBG RCS'!V277+'1 - Listes 12 Prelev IBG RCS'!X277+'1 - Listes 12 Prelev IBG RCS'!Z277</f>
        <v>0</v>
      </c>
      <c r="I277" s="159"/>
      <c r="J277" s="78">
        <f t="shared" si="23"/>
        <v>0</v>
      </c>
      <c r="K277" s="102"/>
      <c r="L277" s="144"/>
      <c r="M277" s="151"/>
      <c r="N277" s="152"/>
      <c r="O277" s="76">
        <f t="shared" si="24"/>
        <v>0</v>
      </c>
      <c r="P277" s="102"/>
      <c r="T277" s="16"/>
      <c r="V277" s="16"/>
    </row>
    <row r="278" spans="1:22" s="79" customFormat="1" ht="12.75" hidden="1">
      <c r="A278" s="73"/>
      <c r="B278" s="105" t="s">
        <v>338</v>
      </c>
      <c r="C278" s="619" t="s">
        <v>724</v>
      </c>
      <c r="D278" s="85">
        <f>'1 - Listes 12 Prelev IBG RCS'!D278+'1 - Listes 12 Prelev IBG RCS'!F278+'1 - Listes 12 Prelev IBG RCS'!H278+'1 - Listes 12 Prelev IBG RCS'!J278</f>
        <v>0</v>
      </c>
      <c r="E278" s="144"/>
      <c r="F278" s="86">
        <f>'1 - Listes 12 Prelev IBG RCS'!L278+'1 - Listes 12 Prelev IBG RCS'!N278+'1 - Listes 12 Prelev IBG RCS'!P278+'1 - Listes 12 Prelev IBG RCS'!R278</f>
        <v>0</v>
      </c>
      <c r="G278" s="159"/>
      <c r="H278" s="86">
        <f>'1 - Listes 12 Prelev IBG RCS'!T278+'1 - Listes 12 Prelev IBG RCS'!V278+'1 - Listes 12 Prelev IBG RCS'!X278+'1 - Listes 12 Prelev IBG RCS'!Z278</f>
        <v>0</v>
      </c>
      <c r="I278" s="159"/>
      <c r="J278" s="78">
        <f t="shared" si="23"/>
        <v>0</v>
      </c>
      <c r="K278" s="102"/>
      <c r="L278" s="144"/>
      <c r="M278" s="151"/>
      <c r="N278" s="152"/>
      <c r="O278" s="76">
        <f t="shared" si="24"/>
        <v>0</v>
      </c>
      <c r="P278" s="102"/>
      <c r="T278" s="16"/>
      <c r="V278" s="16"/>
    </row>
    <row r="279" spans="1:22" s="79" customFormat="1" ht="12.75" hidden="1">
      <c r="A279" s="73"/>
      <c r="B279" s="105" t="s">
        <v>339</v>
      </c>
      <c r="C279" s="619" t="s">
        <v>725</v>
      </c>
      <c r="D279" s="85">
        <f>'1 - Listes 12 Prelev IBG RCS'!D279+'1 - Listes 12 Prelev IBG RCS'!F279+'1 - Listes 12 Prelev IBG RCS'!H279+'1 - Listes 12 Prelev IBG RCS'!J279</f>
        <v>0</v>
      </c>
      <c r="E279" s="144"/>
      <c r="F279" s="86">
        <f>'1 - Listes 12 Prelev IBG RCS'!L279+'1 - Listes 12 Prelev IBG RCS'!N279+'1 - Listes 12 Prelev IBG RCS'!P279+'1 - Listes 12 Prelev IBG RCS'!R279</f>
        <v>0</v>
      </c>
      <c r="G279" s="159"/>
      <c r="H279" s="86">
        <f>'1 - Listes 12 Prelev IBG RCS'!T279+'1 - Listes 12 Prelev IBG RCS'!V279+'1 - Listes 12 Prelev IBG RCS'!X279+'1 - Listes 12 Prelev IBG RCS'!Z279</f>
        <v>0</v>
      </c>
      <c r="I279" s="159"/>
      <c r="J279" s="78">
        <f t="shared" si="23"/>
        <v>0</v>
      </c>
      <c r="K279" s="102"/>
      <c r="L279" s="144"/>
      <c r="M279" s="151"/>
      <c r="N279" s="152"/>
      <c r="O279" s="76">
        <f t="shared" si="24"/>
        <v>0</v>
      </c>
      <c r="P279" s="102"/>
      <c r="T279" s="16"/>
      <c r="V279" s="16"/>
    </row>
    <row r="280" spans="1:22" s="79" customFormat="1" ht="12.75" hidden="1">
      <c r="A280" s="73"/>
      <c r="B280" s="105" t="s">
        <v>481</v>
      </c>
      <c r="C280" s="619" t="s">
        <v>722</v>
      </c>
      <c r="D280" s="85">
        <f>'1 - Listes 12 Prelev IBG RCS'!D280+'1 - Listes 12 Prelev IBG RCS'!F280+'1 - Listes 12 Prelev IBG RCS'!H280+'1 - Listes 12 Prelev IBG RCS'!J280</f>
        <v>0</v>
      </c>
      <c r="E280" s="144"/>
      <c r="F280" s="86">
        <f>'1 - Listes 12 Prelev IBG RCS'!L280+'1 - Listes 12 Prelev IBG RCS'!N280+'1 - Listes 12 Prelev IBG RCS'!P280+'1 - Listes 12 Prelev IBG RCS'!R280</f>
        <v>0</v>
      </c>
      <c r="G280" s="159"/>
      <c r="H280" s="86">
        <f>'1 - Listes 12 Prelev IBG RCS'!T280+'1 - Listes 12 Prelev IBG RCS'!V280+'1 - Listes 12 Prelev IBG RCS'!X280+'1 - Listes 12 Prelev IBG RCS'!Z280</f>
        <v>0</v>
      </c>
      <c r="I280" s="159"/>
      <c r="J280" s="78">
        <f t="shared" si="23"/>
        <v>0</v>
      </c>
      <c r="K280" s="102"/>
      <c r="L280" s="144"/>
      <c r="M280" s="151"/>
      <c r="N280" s="152"/>
      <c r="O280" s="76">
        <f t="shared" si="24"/>
        <v>0</v>
      </c>
      <c r="P280" s="102"/>
      <c r="T280" s="16"/>
      <c r="V280" s="16"/>
    </row>
    <row r="281" spans="1:22" s="6" customFormat="1" ht="13.5" hidden="1">
      <c r="A281" s="48" t="s">
        <v>84</v>
      </c>
      <c r="B281" s="57"/>
      <c r="C281" s="619" t="s">
        <v>726</v>
      </c>
      <c r="D281" s="113">
        <f>SUM(D282:D285)</f>
        <v>0</v>
      </c>
      <c r="E281" s="99">
        <f>D281/D$503*100</f>
        <v>0</v>
      </c>
      <c r="F281" s="114">
        <f>SUM(F282:F285)</f>
        <v>0</v>
      </c>
      <c r="G281" s="115">
        <f>F281/F$503*100</f>
        <v>0</v>
      </c>
      <c r="H281" s="114">
        <f>SUM(H282:H285)</f>
        <v>0</v>
      </c>
      <c r="I281" s="115">
        <f>H281/H$503*100</f>
        <v>0</v>
      </c>
      <c r="J281" s="72">
        <f t="shared" si="23"/>
        <v>0</v>
      </c>
      <c r="K281" s="101">
        <f>J281/J$503*100</f>
        <v>0</v>
      </c>
      <c r="L281" s="99"/>
      <c r="M281" s="68">
        <f>D281+F281</f>
        <v>0</v>
      </c>
      <c r="N281" s="69">
        <f>M281/M$503*100</f>
        <v>0</v>
      </c>
      <c r="O281" s="70">
        <f t="shared" si="24"/>
        <v>0</v>
      </c>
      <c r="P281" s="101">
        <f>O281/O$503*100</f>
        <v>0</v>
      </c>
      <c r="T281" s="16"/>
      <c r="V281" s="16"/>
    </row>
    <row r="282" spans="1:22" s="79" customFormat="1" ht="12.75" hidden="1">
      <c r="A282" s="73"/>
      <c r="B282" s="105" t="s">
        <v>340</v>
      </c>
      <c r="C282" s="619" t="s">
        <v>727</v>
      </c>
      <c r="D282" s="85">
        <f>'1 - Listes 12 Prelev IBG RCS'!D282+'1 - Listes 12 Prelev IBG RCS'!F282+'1 - Listes 12 Prelev IBG RCS'!H282+'1 - Listes 12 Prelev IBG RCS'!J282</f>
        <v>0</v>
      </c>
      <c r="E282" s="144"/>
      <c r="F282" s="86">
        <f>'1 - Listes 12 Prelev IBG RCS'!L282+'1 - Listes 12 Prelev IBG RCS'!N282+'1 - Listes 12 Prelev IBG RCS'!P282+'1 - Listes 12 Prelev IBG RCS'!R282</f>
        <v>0</v>
      </c>
      <c r="G282" s="159"/>
      <c r="H282" s="86">
        <f>'1 - Listes 12 Prelev IBG RCS'!T282+'1 - Listes 12 Prelev IBG RCS'!V282+'1 - Listes 12 Prelev IBG RCS'!X282+'1 - Listes 12 Prelev IBG RCS'!Z282</f>
        <v>0</v>
      </c>
      <c r="I282" s="159"/>
      <c r="J282" s="78">
        <f t="shared" si="23"/>
        <v>0</v>
      </c>
      <c r="K282" s="102"/>
      <c r="L282" s="144"/>
      <c r="M282" s="151"/>
      <c r="N282" s="152"/>
      <c r="O282" s="76">
        <f t="shared" si="24"/>
        <v>0</v>
      </c>
      <c r="P282" s="102"/>
      <c r="T282" s="16"/>
      <c r="V282" s="16"/>
    </row>
    <row r="283" spans="1:22" s="79" customFormat="1" ht="12.75" hidden="1">
      <c r="A283" s="73"/>
      <c r="B283" s="105" t="s">
        <v>341</v>
      </c>
      <c r="C283" s="619" t="s">
        <v>728</v>
      </c>
      <c r="D283" s="85">
        <f>'1 - Listes 12 Prelev IBG RCS'!D283+'1 - Listes 12 Prelev IBG RCS'!F283+'1 - Listes 12 Prelev IBG RCS'!H283+'1 - Listes 12 Prelev IBG RCS'!J283</f>
        <v>0</v>
      </c>
      <c r="E283" s="144"/>
      <c r="F283" s="86">
        <f>'1 - Listes 12 Prelev IBG RCS'!L283+'1 - Listes 12 Prelev IBG RCS'!N283+'1 - Listes 12 Prelev IBG RCS'!P283+'1 - Listes 12 Prelev IBG RCS'!R283</f>
        <v>0</v>
      </c>
      <c r="G283" s="159"/>
      <c r="H283" s="86">
        <f>'1 - Listes 12 Prelev IBG RCS'!T283+'1 - Listes 12 Prelev IBG RCS'!V283+'1 - Listes 12 Prelev IBG RCS'!X283+'1 - Listes 12 Prelev IBG RCS'!Z283</f>
        <v>0</v>
      </c>
      <c r="I283" s="159"/>
      <c r="J283" s="78">
        <f t="shared" si="23"/>
        <v>0</v>
      </c>
      <c r="K283" s="102"/>
      <c r="L283" s="144"/>
      <c r="M283" s="151"/>
      <c r="N283" s="152"/>
      <c r="O283" s="76">
        <f t="shared" si="24"/>
        <v>0</v>
      </c>
      <c r="P283" s="102"/>
      <c r="T283" s="16"/>
      <c r="V283" s="16"/>
    </row>
    <row r="284" spans="1:22" s="79" customFormat="1" ht="12.75" hidden="1">
      <c r="A284" s="73"/>
      <c r="B284" s="105" t="s">
        <v>342</v>
      </c>
      <c r="C284" s="619" t="s">
        <v>729</v>
      </c>
      <c r="D284" s="85">
        <f>'1 - Listes 12 Prelev IBG RCS'!D284+'1 - Listes 12 Prelev IBG RCS'!F284+'1 - Listes 12 Prelev IBG RCS'!H284+'1 - Listes 12 Prelev IBG RCS'!J284</f>
        <v>0</v>
      </c>
      <c r="E284" s="144"/>
      <c r="F284" s="86">
        <f>'1 - Listes 12 Prelev IBG RCS'!L284+'1 - Listes 12 Prelev IBG RCS'!N284+'1 - Listes 12 Prelev IBG RCS'!P284+'1 - Listes 12 Prelev IBG RCS'!R284</f>
        <v>0</v>
      </c>
      <c r="G284" s="159"/>
      <c r="H284" s="86">
        <f>'1 - Listes 12 Prelev IBG RCS'!T284+'1 - Listes 12 Prelev IBG RCS'!V284+'1 - Listes 12 Prelev IBG RCS'!X284+'1 - Listes 12 Prelev IBG RCS'!Z284</f>
        <v>0</v>
      </c>
      <c r="I284" s="159"/>
      <c r="J284" s="78">
        <f t="shared" si="23"/>
        <v>0</v>
      </c>
      <c r="K284" s="102"/>
      <c r="L284" s="144"/>
      <c r="M284" s="151"/>
      <c r="N284" s="152"/>
      <c r="O284" s="76">
        <f t="shared" si="24"/>
        <v>0</v>
      </c>
      <c r="P284" s="102"/>
      <c r="T284" s="16"/>
      <c r="V284" s="16"/>
    </row>
    <row r="285" spans="1:22" s="79" customFormat="1" ht="12.75" hidden="1">
      <c r="A285" s="73"/>
      <c r="B285" s="105" t="s">
        <v>482</v>
      </c>
      <c r="C285" s="619" t="s">
        <v>726</v>
      </c>
      <c r="D285" s="85">
        <f>'1 - Listes 12 Prelev IBG RCS'!D285+'1 - Listes 12 Prelev IBG RCS'!F285+'1 - Listes 12 Prelev IBG RCS'!H285+'1 - Listes 12 Prelev IBG RCS'!J285</f>
        <v>0</v>
      </c>
      <c r="E285" s="144"/>
      <c r="F285" s="86">
        <f>'1 - Listes 12 Prelev IBG RCS'!L285+'1 - Listes 12 Prelev IBG RCS'!N285+'1 - Listes 12 Prelev IBG RCS'!P285+'1 - Listes 12 Prelev IBG RCS'!R285</f>
        <v>0</v>
      </c>
      <c r="G285" s="159"/>
      <c r="H285" s="86">
        <f>'1 - Listes 12 Prelev IBG RCS'!T285+'1 - Listes 12 Prelev IBG RCS'!V285+'1 - Listes 12 Prelev IBG RCS'!X285+'1 - Listes 12 Prelev IBG RCS'!Z285</f>
        <v>0</v>
      </c>
      <c r="I285" s="159"/>
      <c r="J285" s="78">
        <f t="shared" si="23"/>
        <v>0</v>
      </c>
      <c r="K285" s="102"/>
      <c r="L285" s="144"/>
      <c r="M285" s="151"/>
      <c r="N285" s="152"/>
      <c r="O285" s="76">
        <f t="shared" si="24"/>
        <v>0</v>
      </c>
      <c r="P285" s="102"/>
      <c r="T285" s="16"/>
      <c r="V285" s="16"/>
    </row>
    <row r="286" spans="1:22" s="6" customFormat="1" ht="13.5" hidden="1">
      <c r="A286" s="48" t="s">
        <v>85</v>
      </c>
      <c r="B286" s="57"/>
      <c r="C286" s="619" t="s">
        <v>730</v>
      </c>
      <c r="D286" s="113">
        <f>SUM(D287:D292)</f>
        <v>0</v>
      </c>
      <c r="E286" s="99">
        <f>D286/D$503*100</f>
        <v>0</v>
      </c>
      <c r="F286" s="114">
        <f>SUM(F287:F292)</f>
        <v>0</v>
      </c>
      <c r="G286" s="115">
        <f>F286/F$503*100</f>
        <v>0</v>
      </c>
      <c r="H286" s="114">
        <f>SUM(H287:H292)</f>
        <v>0</v>
      </c>
      <c r="I286" s="115">
        <f>H286/H$503*100</f>
        <v>0</v>
      </c>
      <c r="J286" s="72">
        <f t="shared" si="23"/>
        <v>0</v>
      </c>
      <c r="K286" s="101">
        <f>J286/J$503*100</f>
        <v>0</v>
      </c>
      <c r="L286" s="99"/>
      <c r="M286" s="68">
        <f>D286+F286</f>
        <v>0</v>
      </c>
      <c r="N286" s="69">
        <f>M286/M$503*100</f>
        <v>0</v>
      </c>
      <c r="O286" s="70">
        <f t="shared" si="24"/>
        <v>0</v>
      </c>
      <c r="P286" s="101">
        <f>O286/O$503*100</f>
        <v>0</v>
      </c>
      <c r="T286" s="16"/>
      <c r="V286" s="16"/>
    </row>
    <row r="287" spans="1:22" s="79" customFormat="1" ht="12.75" hidden="1">
      <c r="A287" s="73"/>
      <c r="B287" s="105" t="s">
        <v>891</v>
      </c>
      <c r="C287" s="619" t="s">
        <v>1310</v>
      </c>
      <c r="D287" s="85">
        <f>'1 - Listes 12 Prelev IBG RCS'!D287+'1 - Listes 12 Prelev IBG RCS'!F287+'1 - Listes 12 Prelev IBG RCS'!H287+'1 - Listes 12 Prelev IBG RCS'!J287</f>
        <v>0</v>
      </c>
      <c r="E287" s="144"/>
      <c r="F287" s="86">
        <f>'1 - Listes 12 Prelev IBG RCS'!L287+'1 - Listes 12 Prelev IBG RCS'!N287+'1 - Listes 12 Prelev IBG RCS'!P287+'1 - Listes 12 Prelev IBG RCS'!R287</f>
        <v>0</v>
      </c>
      <c r="G287" s="159"/>
      <c r="H287" s="86">
        <f>'1 - Listes 12 Prelev IBG RCS'!T287+'1 - Listes 12 Prelev IBG RCS'!V287+'1 - Listes 12 Prelev IBG RCS'!X287+'1 - Listes 12 Prelev IBG RCS'!Z287</f>
        <v>0</v>
      </c>
      <c r="I287" s="159"/>
      <c r="J287" s="78">
        <f t="shared" si="23"/>
        <v>0</v>
      </c>
      <c r="K287" s="102"/>
      <c r="L287" s="144"/>
      <c r="M287" s="151"/>
      <c r="N287" s="152"/>
      <c r="O287" s="76">
        <f t="shared" si="24"/>
        <v>0</v>
      </c>
      <c r="P287" s="102"/>
      <c r="T287" s="16"/>
      <c r="V287" s="16"/>
    </row>
    <row r="288" spans="1:22" s="79" customFormat="1" ht="12.75" hidden="1">
      <c r="A288" s="73"/>
      <c r="B288" s="105" t="s">
        <v>343</v>
      </c>
      <c r="C288" s="619" t="s">
        <v>731</v>
      </c>
      <c r="D288" s="85">
        <f>'1 - Listes 12 Prelev IBG RCS'!D288+'1 - Listes 12 Prelev IBG RCS'!F288+'1 - Listes 12 Prelev IBG RCS'!H288+'1 - Listes 12 Prelev IBG RCS'!J288</f>
        <v>0</v>
      </c>
      <c r="E288" s="144"/>
      <c r="F288" s="86">
        <f>'1 - Listes 12 Prelev IBG RCS'!L288+'1 - Listes 12 Prelev IBG RCS'!N288+'1 - Listes 12 Prelev IBG RCS'!P288+'1 - Listes 12 Prelev IBG RCS'!R288</f>
        <v>0</v>
      </c>
      <c r="G288" s="159"/>
      <c r="H288" s="86">
        <f>'1 - Listes 12 Prelev IBG RCS'!T288+'1 - Listes 12 Prelev IBG RCS'!V288+'1 - Listes 12 Prelev IBG RCS'!X288+'1 - Listes 12 Prelev IBG RCS'!Z288</f>
        <v>0</v>
      </c>
      <c r="I288" s="159"/>
      <c r="J288" s="78">
        <f t="shared" si="23"/>
        <v>0</v>
      </c>
      <c r="K288" s="102"/>
      <c r="L288" s="144"/>
      <c r="M288" s="151"/>
      <c r="N288" s="152"/>
      <c r="O288" s="76">
        <f t="shared" si="24"/>
        <v>0</v>
      </c>
      <c r="P288" s="102"/>
      <c r="T288" s="16"/>
      <c r="V288" s="16"/>
    </row>
    <row r="289" spans="1:22" s="79" customFormat="1" ht="12.75" hidden="1">
      <c r="A289" s="73"/>
      <c r="B289" s="105" t="s">
        <v>344</v>
      </c>
      <c r="C289" s="619" t="s">
        <v>732</v>
      </c>
      <c r="D289" s="85">
        <f>'1 - Listes 12 Prelev IBG RCS'!D289+'1 - Listes 12 Prelev IBG RCS'!F289+'1 - Listes 12 Prelev IBG RCS'!H289+'1 - Listes 12 Prelev IBG RCS'!J289</f>
        <v>0</v>
      </c>
      <c r="E289" s="144"/>
      <c r="F289" s="86">
        <f>'1 - Listes 12 Prelev IBG RCS'!L289+'1 - Listes 12 Prelev IBG RCS'!N289+'1 - Listes 12 Prelev IBG RCS'!P289+'1 - Listes 12 Prelev IBG RCS'!R289</f>
        <v>0</v>
      </c>
      <c r="G289" s="159"/>
      <c r="H289" s="86">
        <f>'1 - Listes 12 Prelev IBG RCS'!T289+'1 - Listes 12 Prelev IBG RCS'!V289+'1 - Listes 12 Prelev IBG RCS'!X289+'1 - Listes 12 Prelev IBG RCS'!Z289</f>
        <v>0</v>
      </c>
      <c r="I289" s="159"/>
      <c r="J289" s="78">
        <f t="shared" si="23"/>
        <v>0</v>
      </c>
      <c r="K289" s="102"/>
      <c r="L289" s="144"/>
      <c r="M289" s="151"/>
      <c r="N289" s="152"/>
      <c r="O289" s="76">
        <f t="shared" si="24"/>
        <v>0</v>
      </c>
      <c r="P289" s="102"/>
      <c r="T289" s="16"/>
      <c r="V289" s="16"/>
    </row>
    <row r="290" spans="1:22" s="79" customFormat="1" ht="12.75" hidden="1">
      <c r="A290" s="73"/>
      <c r="B290" s="105" t="s">
        <v>345</v>
      </c>
      <c r="C290" s="619" t="s">
        <v>733</v>
      </c>
      <c r="D290" s="85">
        <f>'1 - Listes 12 Prelev IBG RCS'!D290+'1 - Listes 12 Prelev IBG RCS'!F290+'1 - Listes 12 Prelev IBG RCS'!H290+'1 - Listes 12 Prelev IBG RCS'!J290</f>
        <v>0</v>
      </c>
      <c r="E290" s="144"/>
      <c r="F290" s="86">
        <f>'1 - Listes 12 Prelev IBG RCS'!L290+'1 - Listes 12 Prelev IBG RCS'!N290+'1 - Listes 12 Prelev IBG RCS'!P290+'1 - Listes 12 Prelev IBG RCS'!R290</f>
        <v>0</v>
      </c>
      <c r="G290" s="159"/>
      <c r="H290" s="86">
        <f>'1 - Listes 12 Prelev IBG RCS'!T290+'1 - Listes 12 Prelev IBG RCS'!V290+'1 - Listes 12 Prelev IBG RCS'!X290+'1 - Listes 12 Prelev IBG RCS'!Z290</f>
        <v>0</v>
      </c>
      <c r="I290" s="159"/>
      <c r="J290" s="78">
        <f t="shared" si="23"/>
        <v>0</v>
      </c>
      <c r="K290" s="102"/>
      <c r="L290" s="144"/>
      <c r="M290" s="151"/>
      <c r="N290" s="152"/>
      <c r="O290" s="76">
        <f t="shared" si="24"/>
        <v>0</v>
      </c>
      <c r="P290" s="102"/>
      <c r="T290" s="16"/>
      <c r="V290" s="16"/>
    </row>
    <row r="291" spans="1:22" s="79" customFormat="1" ht="12.75" hidden="1">
      <c r="A291" s="73"/>
      <c r="B291" s="105" t="s">
        <v>346</v>
      </c>
      <c r="C291" s="619" t="s">
        <v>734</v>
      </c>
      <c r="D291" s="85">
        <f>'1 - Listes 12 Prelev IBG RCS'!D291+'1 - Listes 12 Prelev IBG RCS'!F291+'1 - Listes 12 Prelev IBG RCS'!H291+'1 - Listes 12 Prelev IBG RCS'!J291</f>
        <v>0</v>
      </c>
      <c r="E291" s="144"/>
      <c r="F291" s="86">
        <f>'1 - Listes 12 Prelev IBG RCS'!L291+'1 - Listes 12 Prelev IBG RCS'!N291+'1 - Listes 12 Prelev IBG RCS'!P291+'1 - Listes 12 Prelev IBG RCS'!R291</f>
        <v>0</v>
      </c>
      <c r="G291" s="159"/>
      <c r="H291" s="86">
        <f>'1 - Listes 12 Prelev IBG RCS'!T291+'1 - Listes 12 Prelev IBG RCS'!V291+'1 - Listes 12 Prelev IBG RCS'!X291+'1 - Listes 12 Prelev IBG RCS'!Z291</f>
        <v>0</v>
      </c>
      <c r="I291" s="159"/>
      <c r="J291" s="78">
        <f t="shared" si="23"/>
        <v>0</v>
      </c>
      <c r="K291" s="102"/>
      <c r="L291" s="144"/>
      <c r="M291" s="151"/>
      <c r="N291" s="152"/>
      <c r="O291" s="76">
        <f t="shared" si="24"/>
        <v>0</v>
      </c>
      <c r="P291" s="102"/>
      <c r="T291" s="16"/>
      <c r="V291" s="16"/>
    </row>
    <row r="292" spans="1:22" s="79" customFormat="1" ht="12.75" hidden="1">
      <c r="A292" s="73"/>
      <c r="B292" s="105" t="s">
        <v>483</v>
      </c>
      <c r="C292" s="619" t="s">
        <v>730</v>
      </c>
      <c r="D292" s="85">
        <f>'1 - Listes 12 Prelev IBG RCS'!D292+'1 - Listes 12 Prelev IBG RCS'!F292+'1 - Listes 12 Prelev IBG RCS'!H292+'1 - Listes 12 Prelev IBG RCS'!J292</f>
        <v>0</v>
      </c>
      <c r="E292" s="144"/>
      <c r="F292" s="86">
        <f>'1 - Listes 12 Prelev IBG RCS'!L292+'1 - Listes 12 Prelev IBG RCS'!N292+'1 - Listes 12 Prelev IBG RCS'!P292+'1 - Listes 12 Prelev IBG RCS'!R292</f>
        <v>0</v>
      </c>
      <c r="G292" s="159"/>
      <c r="H292" s="86">
        <f>'1 - Listes 12 Prelev IBG RCS'!T292+'1 - Listes 12 Prelev IBG RCS'!V292+'1 - Listes 12 Prelev IBG RCS'!X292+'1 - Listes 12 Prelev IBG RCS'!Z292</f>
        <v>0</v>
      </c>
      <c r="I292" s="159"/>
      <c r="J292" s="78">
        <f t="shared" si="23"/>
        <v>0</v>
      </c>
      <c r="K292" s="102"/>
      <c r="L292" s="144"/>
      <c r="M292" s="151"/>
      <c r="N292" s="152"/>
      <c r="O292" s="76">
        <f t="shared" si="24"/>
        <v>0</v>
      </c>
      <c r="P292" s="102"/>
      <c r="T292" s="16"/>
      <c r="V292" s="16"/>
    </row>
    <row r="293" spans="1:22" s="6" customFormat="1" ht="13.5" hidden="1">
      <c r="A293" s="48" t="s">
        <v>86</v>
      </c>
      <c r="B293" s="57"/>
      <c r="C293" s="619" t="s">
        <v>735</v>
      </c>
      <c r="D293" s="113">
        <f>SUM(D294)</f>
        <v>0</v>
      </c>
      <c r="E293" s="99">
        <f>D293/D$503*100</f>
        <v>0</v>
      </c>
      <c r="F293" s="114">
        <f>SUM(F294)</f>
        <v>0</v>
      </c>
      <c r="G293" s="115">
        <f>F293/F$503*100</f>
        <v>0</v>
      </c>
      <c r="H293" s="114">
        <f>SUM(H294)</f>
        <v>0</v>
      </c>
      <c r="I293" s="115">
        <f>H293/H$503*100</f>
        <v>0</v>
      </c>
      <c r="J293" s="72">
        <f t="shared" si="23"/>
        <v>0</v>
      </c>
      <c r="K293" s="101">
        <f>J293/J$503*100</f>
        <v>0</v>
      </c>
      <c r="L293" s="99"/>
      <c r="M293" s="68">
        <f>D293+F293</f>
        <v>0</v>
      </c>
      <c r="N293" s="69">
        <f>M293/M$503*100</f>
        <v>0</v>
      </c>
      <c r="O293" s="70">
        <f t="shared" si="24"/>
        <v>0</v>
      </c>
      <c r="P293" s="101">
        <f>O293/O$503*100</f>
        <v>0</v>
      </c>
      <c r="T293" s="16"/>
      <c r="V293" s="16"/>
    </row>
    <row r="294" spans="1:22" s="79" customFormat="1" ht="12.75" hidden="1">
      <c r="A294" s="73"/>
      <c r="B294" s="105" t="s">
        <v>347</v>
      </c>
      <c r="C294" s="619" t="s">
        <v>736</v>
      </c>
      <c r="D294" s="85">
        <f>'1 - Listes 12 Prelev IBG RCS'!D294+'1 - Listes 12 Prelev IBG RCS'!F294+'1 - Listes 12 Prelev IBG RCS'!H294+'1 - Listes 12 Prelev IBG RCS'!J294</f>
        <v>0</v>
      </c>
      <c r="E294" s="144"/>
      <c r="F294" s="86">
        <f>'1 - Listes 12 Prelev IBG RCS'!L294+'1 - Listes 12 Prelev IBG RCS'!N294+'1 - Listes 12 Prelev IBG RCS'!P294+'1 - Listes 12 Prelev IBG RCS'!R294</f>
        <v>0</v>
      </c>
      <c r="G294" s="159"/>
      <c r="H294" s="86">
        <f>'1 - Listes 12 Prelev IBG RCS'!T294+'1 - Listes 12 Prelev IBG RCS'!V294+'1 - Listes 12 Prelev IBG RCS'!X294+'1 - Listes 12 Prelev IBG RCS'!Z294</f>
        <v>0</v>
      </c>
      <c r="I294" s="159"/>
      <c r="J294" s="78">
        <f t="shared" si="23"/>
        <v>0</v>
      </c>
      <c r="K294" s="102"/>
      <c r="L294" s="144"/>
      <c r="M294" s="151"/>
      <c r="N294" s="152"/>
      <c r="O294" s="76">
        <f t="shared" si="24"/>
        <v>0</v>
      </c>
      <c r="P294" s="102"/>
      <c r="T294" s="16"/>
      <c r="V294" s="16"/>
    </row>
    <row r="295" spans="1:22" s="6" customFormat="1" ht="13.5" hidden="1">
      <c r="A295" s="48" t="s">
        <v>87</v>
      </c>
      <c r="B295" s="57"/>
      <c r="C295" s="619" t="s">
        <v>737</v>
      </c>
      <c r="D295" s="113">
        <f>SUM(D296:D299)</f>
        <v>0</v>
      </c>
      <c r="E295" s="99">
        <f>D295/D$503*100</f>
        <v>0</v>
      </c>
      <c r="F295" s="114">
        <f>SUM(F296:F299)</f>
        <v>0</v>
      </c>
      <c r="G295" s="115">
        <f>F295/F$503*100</f>
        <v>0</v>
      </c>
      <c r="H295" s="114">
        <f>SUM(H296:H299)</f>
        <v>0</v>
      </c>
      <c r="I295" s="115">
        <f>H295/H$503*100</f>
        <v>0</v>
      </c>
      <c r="J295" s="72">
        <f t="shared" si="23"/>
        <v>0</v>
      </c>
      <c r="K295" s="101">
        <f>J295/J$503*100</f>
        <v>0</v>
      </c>
      <c r="L295" s="99"/>
      <c r="M295" s="68">
        <f>D295+F295</f>
        <v>0</v>
      </c>
      <c r="N295" s="71">
        <f>M295/M$503*100</f>
        <v>0</v>
      </c>
      <c r="O295" s="70">
        <f t="shared" si="24"/>
        <v>0</v>
      </c>
      <c r="P295" s="101">
        <f>O295/O$503*100</f>
        <v>0</v>
      </c>
      <c r="T295" s="16"/>
      <c r="V295" s="16"/>
    </row>
    <row r="296" spans="1:22" s="79" customFormat="1" ht="12.75" hidden="1">
      <c r="A296" s="73"/>
      <c r="B296" s="105" t="s">
        <v>348</v>
      </c>
      <c r="C296" s="619" t="s">
        <v>738</v>
      </c>
      <c r="D296" s="85">
        <f>'1 - Listes 12 Prelev IBG RCS'!D296+'1 - Listes 12 Prelev IBG RCS'!F296+'1 - Listes 12 Prelev IBG RCS'!H296+'1 - Listes 12 Prelev IBG RCS'!J296</f>
        <v>0</v>
      </c>
      <c r="E296" s="144"/>
      <c r="F296" s="86">
        <f>'1 - Listes 12 Prelev IBG RCS'!L296+'1 - Listes 12 Prelev IBG RCS'!N296+'1 - Listes 12 Prelev IBG RCS'!P296+'1 - Listes 12 Prelev IBG RCS'!R296</f>
        <v>0</v>
      </c>
      <c r="G296" s="159"/>
      <c r="H296" s="86">
        <f>'1 - Listes 12 Prelev IBG RCS'!T296+'1 - Listes 12 Prelev IBG RCS'!V296+'1 - Listes 12 Prelev IBG RCS'!X296+'1 - Listes 12 Prelev IBG RCS'!Z296</f>
        <v>0</v>
      </c>
      <c r="I296" s="159"/>
      <c r="J296" s="78">
        <f t="shared" si="23"/>
        <v>0</v>
      </c>
      <c r="K296" s="102"/>
      <c r="L296" s="144"/>
      <c r="M296" s="151"/>
      <c r="N296" s="152"/>
      <c r="O296" s="76">
        <f t="shared" si="24"/>
        <v>0</v>
      </c>
      <c r="P296" s="102"/>
      <c r="T296" s="16"/>
      <c r="V296" s="16"/>
    </row>
    <row r="297" spans="1:22" s="79" customFormat="1" ht="12.75" hidden="1">
      <c r="A297" s="73"/>
      <c r="B297" s="105" t="s">
        <v>349</v>
      </c>
      <c r="C297" s="619" t="s">
        <v>739</v>
      </c>
      <c r="D297" s="85">
        <f>'1 - Listes 12 Prelev IBG RCS'!D297+'1 - Listes 12 Prelev IBG RCS'!F297+'1 - Listes 12 Prelev IBG RCS'!H297+'1 - Listes 12 Prelev IBG RCS'!J297</f>
        <v>0</v>
      </c>
      <c r="E297" s="144"/>
      <c r="F297" s="86">
        <f>'1 - Listes 12 Prelev IBG RCS'!L297+'1 - Listes 12 Prelev IBG RCS'!N297+'1 - Listes 12 Prelev IBG RCS'!P297+'1 - Listes 12 Prelev IBG RCS'!R297</f>
        <v>0</v>
      </c>
      <c r="G297" s="159"/>
      <c r="H297" s="86">
        <f>'1 - Listes 12 Prelev IBG RCS'!T297+'1 - Listes 12 Prelev IBG RCS'!V297+'1 - Listes 12 Prelev IBG RCS'!X297+'1 - Listes 12 Prelev IBG RCS'!Z297</f>
        <v>0</v>
      </c>
      <c r="I297" s="159"/>
      <c r="J297" s="78">
        <f t="shared" si="23"/>
        <v>0</v>
      </c>
      <c r="K297" s="102"/>
      <c r="L297" s="144"/>
      <c r="M297" s="151"/>
      <c r="N297" s="152"/>
      <c r="O297" s="76">
        <f t="shared" si="24"/>
        <v>0</v>
      </c>
      <c r="P297" s="102"/>
      <c r="T297" s="16"/>
      <c r="V297" s="16"/>
    </row>
    <row r="298" spans="1:22" s="79" customFormat="1" ht="12.75" hidden="1">
      <c r="A298" s="73"/>
      <c r="B298" s="105" t="s">
        <v>350</v>
      </c>
      <c r="C298" s="619" t="s">
        <v>740</v>
      </c>
      <c r="D298" s="85">
        <f>'1 - Listes 12 Prelev IBG RCS'!D298+'1 - Listes 12 Prelev IBG RCS'!F298+'1 - Listes 12 Prelev IBG RCS'!H298+'1 - Listes 12 Prelev IBG RCS'!J298</f>
        <v>0</v>
      </c>
      <c r="E298" s="144"/>
      <c r="F298" s="86">
        <f>'1 - Listes 12 Prelev IBG RCS'!L298+'1 - Listes 12 Prelev IBG RCS'!N298+'1 - Listes 12 Prelev IBG RCS'!P298+'1 - Listes 12 Prelev IBG RCS'!R298</f>
        <v>0</v>
      </c>
      <c r="G298" s="159"/>
      <c r="H298" s="86">
        <f>'1 - Listes 12 Prelev IBG RCS'!T298+'1 - Listes 12 Prelev IBG RCS'!V298+'1 - Listes 12 Prelev IBG RCS'!X298+'1 - Listes 12 Prelev IBG RCS'!Z298</f>
        <v>0</v>
      </c>
      <c r="I298" s="159"/>
      <c r="J298" s="78">
        <f t="shared" si="23"/>
        <v>0</v>
      </c>
      <c r="K298" s="102"/>
      <c r="L298" s="144"/>
      <c r="M298" s="151"/>
      <c r="N298" s="152"/>
      <c r="O298" s="76">
        <f t="shared" si="24"/>
        <v>0</v>
      </c>
      <c r="P298" s="102"/>
      <c r="T298" s="16"/>
      <c r="V298" s="16"/>
    </row>
    <row r="299" spans="1:22" s="79" customFormat="1" ht="12.75" hidden="1">
      <c r="A299" s="73"/>
      <c r="B299" s="105" t="s">
        <v>484</v>
      </c>
      <c r="C299" s="619" t="s">
        <v>737</v>
      </c>
      <c r="D299" s="85">
        <f>'1 - Listes 12 Prelev IBG RCS'!D299+'1 - Listes 12 Prelev IBG RCS'!F299+'1 - Listes 12 Prelev IBG RCS'!H299+'1 - Listes 12 Prelev IBG RCS'!J299</f>
        <v>0</v>
      </c>
      <c r="E299" s="144"/>
      <c r="F299" s="86">
        <f>'1 - Listes 12 Prelev IBG RCS'!L299+'1 - Listes 12 Prelev IBG RCS'!N299+'1 - Listes 12 Prelev IBG RCS'!P299+'1 - Listes 12 Prelev IBG RCS'!R299</f>
        <v>0</v>
      </c>
      <c r="G299" s="159"/>
      <c r="H299" s="86">
        <f>'1 - Listes 12 Prelev IBG RCS'!T299+'1 - Listes 12 Prelev IBG RCS'!V299+'1 - Listes 12 Prelev IBG RCS'!X299+'1 - Listes 12 Prelev IBG RCS'!Z299</f>
        <v>0</v>
      </c>
      <c r="I299" s="159"/>
      <c r="J299" s="78">
        <f t="shared" si="23"/>
        <v>0</v>
      </c>
      <c r="K299" s="102"/>
      <c r="L299" s="144"/>
      <c r="M299" s="151"/>
      <c r="N299" s="152"/>
      <c r="O299" s="76">
        <f t="shared" si="24"/>
        <v>0</v>
      </c>
      <c r="P299" s="102"/>
      <c r="T299" s="16"/>
      <c r="V299" s="16"/>
    </row>
    <row r="300" spans="1:22" s="6" customFormat="1" ht="13.5" hidden="1">
      <c r="A300" s="48" t="s">
        <v>88</v>
      </c>
      <c r="B300" s="57"/>
      <c r="C300" s="619" t="s">
        <v>741</v>
      </c>
      <c r="D300" s="113">
        <f>SUM(D301)</f>
        <v>0</v>
      </c>
      <c r="E300" s="99">
        <f>D300/D$503*100</f>
        <v>0</v>
      </c>
      <c r="F300" s="114">
        <f>SUM(F301)</f>
        <v>0</v>
      </c>
      <c r="G300" s="115">
        <f>F300/F$503*100</f>
        <v>0</v>
      </c>
      <c r="H300" s="114">
        <f>SUM(H301)</f>
        <v>0</v>
      </c>
      <c r="I300" s="115">
        <f>H300/H$503*100</f>
        <v>0</v>
      </c>
      <c r="J300" s="72">
        <f t="shared" si="23"/>
        <v>0</v>
      </c>
      <c r="K300" s="101">
        <f>J300/J$503*100</f>
        <v>0</v>
      </c>
      <c r="L300" s="99"/>
      <c r="M300" s="68">
        <f>D300+F300</f>
        <v>0</v>
      </c>
      <c r="N300" s="69">
        <f>M300/M$503*100</f>
        <v>0</v>
      </c>
      <c r="O300" s="70">
        <f t="shared" si="24"/>
        <v>0</v>
      </c>
      <c r="P300" s="101">
        <f>O300/O$503*100</f>
        <v>0</v>
      </c>
      <c r="T300" s="16"/>
      <c r="V300" s="16"/>
    </row>
    <row r="301" spans="1:22" s="79" customFormat="1" ht="12.75" hidden="1">
      <c r="A301" s="73"/>
      <c r="B301" s="105" t="s">
        <v>351</v>
      </c>
      <c r="C301" s="619" t="s">
        <v>742</v>
      </c>
      <c r="D301" s="85">
        <f>'1 - Listes 12 Prelev IBG RCS'!D301+'1 - Listes 12 Prelev IBG RCS'!F301+'1 - Listes 12 Prelev IBG RCS'!H301+'1 - Listes 12 Prelev IBG RCS'!J301</f>
        <v>0</v>
      </c>
      <c r="E301" s="144"/>
      <c r="F301" s="86">
        <f>'1 - Listes 12 Prelev IBG RCS'!L301+'1 - Listes 12 Prelev IBG RCS'!N301+'1 - Listes 12 Prelev IBG RCS'!P301+'1 - Listes 12 Prelev IBG RCS'!R301</f>
        <v>0</v>
      </c>
      <c r="G301" s="159"/>
      <c r="H301" s="86">
        <f>'1 - Listes 12 Prelev IBG RCS'!T301+'1 - Listes 12 Prelev IBG RCS'!V301+'1 - Listes 12 Prelev IBG RCS'!X301+'1 - Listes 12 Prelev IBG RCS'!Z301</f>
        <v>0</v>
      </c>
      <c r="I301" s="159"/>
      <c r="J301" s="78">
        <f t="shared" si="23"/>
        <v>0</v>
      </c>
      <c r="K301" s="102"/>
      <c r="L301" s="144"/>
      <c r="M301" s="151"/>
      <c r="N301" s="152"/>
      <c r="O301" s="76">
        <f t="shared" si="24"/>
        <v>0</v>
      </c>
      <c r="P301" s="102"/>
      <c r="T301" s="16"/>
      <c r="V301" s="16"/>
    </row>
    <row r="302" spans="1:22" s="6" customFormat="1" ht="13.5" hidden="1">
      <c r="A302" s="48" t="s">
        <v>89</v>
      </c>
      <c r="B302" s="57"/>
      <c r="C302" s="619" t="s">
        <v>743</v>
      </c>
      <c r="D302" s="113">
        <f>SUM(D303:D305)</f>
        <v>0</v>
      </c>
      <c r="E302" s="99">
        <f>D302/D$503*100</f>
        <v>0</v>
      </c>
      <c r="F302" s="114">
        <f>SUM(F303:F305)</f>
        <v>0</v>
      </c>
      <c r="G302" s="115">
        <f>F302/F$503*100</f>
        <v>0</v>
      </c>
      <c r="H302" s="114">
        <f>SUM(H303:H305)</f>
        <v>0</v>
      </c>
      <c r="I302" s="115">
        <f>H302/H$503*100</f>
        <v>0</v>
      </c>
      <c r="J302" s="72">
        <f t="shared" si="23"/>
        <v>0</v>
      </c>
      <c r="K302" s="101">
        <f>J302/J$503*100</f>
        <v>0</v>
      </c>
      <c r="L302" s="99"/>
      <c r="M302" s="68">
        <f>D302+F302</f>
        <v>0</v>
      </c>
      <c r="N302" s="69">
        <f>M302/M$503*100</f>
        <v>0</v>
      </c>
      <c r="O302" s="70">
        <f t="shared" si="24"/>
        <v>0</v>
      </c>
      <c r="P302" s="101">
        <f>O302/O$503*100</f>
        <v>0</v>
      </c>
      <c r="T302" s="16"/>
      <c r="V302" s="16"/>
    </row>
    <row r="303" spans="1:22" s="79" customFormat="1" ht="12.75" hidden="1">
      <c r="A303" s="73"/>
      <c r="B303" s="105" t="s">
        <v>352</v>
      </c>
      <c r="C303" s="619" t="s">
        <v>744</v>
      </c>
      <c r="D303" s="85">
        <f>'1 - Listes 12 Prelev IBG RCS'!D303+'1 - Listes 12 Prelev IBG RCS'!F303+'1 - Listes 12 Prelev IBG RCS'!H303+'1 - Listes 12 Prelev IBG RCS'!J303</f>
        <v>0</v>
      </c>
      <c r="E303" s="144"/>
      <c r="F303" s="86">
        <f>'1 - Listes 12 Prelev IBG RCS'!L303+'1 - Listes 12 Prelev IBG RCS'!N303+'1 - Listes 12 Prelev IBG RCS'!P303+'1 - Listes 12 Prelev IBG RCS'!R303</f>
        <v>0</v>
      </c>
      <c r="G303" s="159"/>
      <c r="H303" s="86">
        <f>'1 - Listes 12 Prelev IBG RCS'!T303+'1 - Listes 12 Prelev IBG RCS'!V303+'1 - Listes 12 Prelev IBG RCS'!X303+'1 - Listes 12 Prelev IBG RCS'!Z303</f>
        <v>0</v>
      </c>
      <c r="I303" s="159"/>
      <c r="J303" s="78">
        <f t="shared" si="23"/>
        <v>0</v>
      </c>
      <c r="K303" s="102"/>
      <c r="L303" s="144"/>
      <c r="M303" s="151"/>
      <c r="N303" s="152"/>
      <c r="O303" s="76">
        <f t="shared" si="24"/>
        <v>0</v>
      </c>
      <c r="P303" s="102"/>
      <c r="T303" s="16"/>
      <c r="V303" s="16"/>
    </row>
    <row r="304" spans="1:22" s="79" customFormat="1" ht="12.75" hidden="1">
      <c r="A304" s="73"/>
      <c r="B304" s="105" t="s">
        <v>353</v>
      </c>
      <c r="C304" s="619" t="s">
        <v>1311</v>
      </c>
      <c r="D304" s="85">
        <f>'1 - Listes 12 Prelev IBG RCS'!D304+'1 - Listes 12 Prelev IBG RCS'!F304+'1 - Listes 12 Prelev IBG RCS'!H304+'1 - Listes 12 Prelev IBG RCS'!J304</f>
        <v>0</v>
      </c>
      <c r="E304" s="144"/>
      <c r="F304" s="86">
        <f>'1 - Listes 12 Prelev IBG RCS'!L304+'1 - Listes 12 Prelev IBG RCS'!N304+'1 - Listes 12 Prelev IBG RCS'!P304+'1 - Listes 12 Prelev IBG RCS'!R304</f>
        <v>0</v>
      </c>
      <c r="G304" s="159"/>
      <c r="H304" s="86">
        <f>'1 - Listes 12 Prelev IBG RCS'!T304+'1 - Listes 12 Prelev IBG RCS'!V304+'1 - Listes 12 Prelev IBG RCS'!X304+'1 - Listes 12 Prelev IBG RCS'!Z304</f>
        <v>0</v>
      </c>
      <c r="I304" s="159"/>
      <c r="J304" s="78">
        <f t="shared" si="23"/>
        <v>0</v>
      </c>
      <c r="K304" s="102"/>
      <c r="L304" s="144"/>
      <c r="M304" s="151"/>
      <c r="N304" s="152"/>
      <c r="O304" s="76">
        <f t="shared" si="24"/>
        <v>0</v>
      </c>
      <c r="P304" s="102"/>
      <c r="T304" s="16"/>
      <c r="V304" s="16"/>
    </row>
    <row r="305" spans="1:22" s="79" customFormat="1" ht="12.75" hidden="1">
      <c r="A305" s="73"/>
      <c r="B305" s="105" t="s">
        <v>485</v>
      </c>
      <c r="C305" s="619" t="s">
        <v>743</v>
      </c>
      <c r="D305" s="85">
        <f>'1 - Listes 12 Prelev IBG RCS'!D305+'1 - Listes 12 Prelev IBG RCS'!F305+'1 - Listes 12 Prelev IBG RCS'!H305+'1 - Listes 12 Prelev IBG RCS'!J305</f>
        <v>0</v>
      </c>
      <c r="E305" s="144"/>
      <c r="F305" s="86">
        <f>'1 - Listes 12 Prelev IBG RCS'!L305+'1 - Listes 12 Prelev IBG RCS'!N305+'1 - Listes 12 Prelev IBG RCS'!P305+'1 - Listes 12 Prelev IBG RCS'!R305</f>
        <v>0</v>
      </c>
      <c r="G305" s="159"/>
      <c r="H305" s="86">
        <f>'1 - Listes 12 Prelev IBG RCS'!T305+'1 - Listes 12 Prelev IBG RCS'!V305+'1 - Listes 12 Prelev IBG RCS'!X305+'1 - Listes 12 Prelev IBG RCS'!Z305</f>
        <v>0</v>
      </c>
      <c r="I305" s="159"/>
      <c r="J305" s="78">
        <f t="shared" si="23"/>
        <v>0</v>
      </c>
      <c r="K305" s="102"/>
      <c r="L305" s="144"/>
      <c r="M305" s="151"/>
      <c r="N305" s="152"/>
      <c r="O305" s="76">
        <f t="shared" si="24"/>
        <v>0</v>
      </c>
      <c r="P305" s="102"/>
      <c r="T305" s="16"/>
      <c r="V305" s="16"/>
    </row>
    <row r="306" spans="1:22" s="6" customFormat="1" ht="13.5" hidden="1">
      <c r="A306" s="48" t="s">
        <v>90</v>
      </c>
      <c r="B306" s="57"/>
      <c r="C306" s="619" t="s">
        <v>745</v>
      </c>
      <c r="D306" s="113">
        <f>SUM(D307)</f>
        <v>0</v>
      </c>
      <c r="E306" s="99">
        <f>D306/D$503*100</f>
        <v>0</v>
      </c>
      <c r="F306" s="114">
        <f>SUM(F307)</f>
        <v>0</v>
      </c>
      <c r="G306" s="115">
        <f>F306/F$503*100</f>
        <v>0</v>
      </c>
      <c r="H306" s="114">
        <f>SUM(H307)</f>
        <v>0</v>
      </c>
      <c r="I306" s="115">
        <f>H306/H$503*100</f>
        <v>0</v>
      </c>
      <c r="J306" s="72">
        <f t="shared" si="23"/>
        <v>0</v>
      </c>
      <c r="K306" s="101">
        <f>J306/J$503*100</f>
        <v>0</v>
      </c>
      <c r="L306" s="99"/>
      <c r="M306" s="68">
        <f>D306+F306</f>
        <v>0</v>
      </c>
      <c r="N306" s="69">
        <f>M306/M$503*100</f>
        <v>0</v>
      </c>
      <c r="O306" s="70">
        <f t="shared" si="24"/>
        <v>0</v>
      </c>
      <c r="P306" s="101">
        <f>O306/O$503*100</f>
        <v>0</v>
      </c>
      <c r="T306" s="16"/>
      <c r="V306" s="16"/>
    </row>
    <row r="307" spans="1:22" s="79" customFormat="1" ht="12.75" hidden="1">
      <c r="A307" s="73"/>
      <c r="B307" s="105" t="s">
        <v>354</v>
      </c>
      <c r="C307" s="619" t="s">
        <v>746</v>
      </c>
      <c r="D307" s="85">
        <f>'1 - Listes 12 Prelev IBG RCS'!D307+'1 - Listes 12 Prelev IBG RCS'!F307+'1 - Listes 12 Prelev IBG RCS'!H307+'1 - Listes 12 Prelev IBG RCS'!J307</f>
        <v>0</v>
      </c>
      <c r="E307" s="144"/>
      <c r="F307" s="86">
        <f>'1 - Listes 12 Prelev IBG RCS'!L307+'1 - Listes 12 Prelev IBG RCS'!N307+'1 - Listes 12 Prelev IBG RCS'!P307+'1 - Listes 12 Prelev IBG RCS'!R307</f>
        <v>0</v>
      </c>
      <c r="G307" s="159"/>
      <c r="H307" s="86">
        <f>'1 - Listes 12 Prelev IBG RCS'!T307+'1 - Listes 12 Prelev IBG RCS'!V307+'1 - Listes 12 Prelev IBG RCS'!X307+'1 - Listes 12 Prelev IBG RCS'!Z307</f>
        <v>0</v>
      </c>
      <c r="I307" s="159"/>
      <c r="J307" s="78">
        <f t="shared" si="23"/>
        <v>0</v>
      </c>
      <c r="K307" s="102"/>
      <c r="L307" s="144"/>
      <c r="M307" s="151"/>
      <c r="N307" s="152"/>
      <c r="O307" s="76">
        <f t="shared" si="24"/>
        <v>0</v>
      </c>
      <c r="P307" s="102"/>
      <c r="T307" s="16"/>
      <c r="V307" s="16"/>
    </row>
    <row r="308" spans="1:22" s="6" customFormat="1" ht="13.5" hidden="1">
      <c r="A308" s="48" t="s">
        <v>91</v>
      </c>
      <c r="B308" s="57"/>
      <c r="C308" s="619" t="s">
        <v>747</v>
      </c>
      <c r="D308" s="113">
        <f>SUM(D309)</f>
        <v>0</v>
      </c>
      <c r="E308" s="99">
        <f>D308/D$503*100</f>
        <v>0</v>
      </c>
      <c r="F308" s="114">
        <f>SUM(F309)</f>
        <v>0</v>
      </c>
      <c r="G308" s="115">
        <f>F308/F$503*100</f>
        <v>0</v>
      </c>
      <c r="H308" s="114">
        <f>SUM(H309)</f>
        <v>0</v>
      </c>
      <c r="I308" s="115">
        <f>H308/H$503*100</f>
        <v>0</v>
      </c>
      <c r="J308" s="72">
        <f t="shared" si="23"/>
        <v>0</v>
      </c>
      <c r="K308" s="101">
        <f>J308/J$503*100</f>
        <v>0</v>
      </c>
      <c r="L308" s="99"/>
      <c r="M308" s="68">
        <f>D308+F308</f>
        <v>0</v>
      </c>
      <c r="N308" s="69">
        <f>M308/M$503*100</f>
        <v>0</v>
      </c>
      <c r="O308" s="70">
        <f t="shared" si="24"/>
        <v>0</v>
      </c>
      <c r="P308" s="101">
        <f>O308/O$503*100</f>
        <v>0</v>
      </c>
      <c r="T308" s="16"/>
      <c r="V308" s="16"/>
    </row>
    <row r="309" spans="1:22" s="79" customFormat="1" ht="12.75" hidden="1">
      <c r="A309" s="73"/>
      <c r="B309" s="105" t="s">
        <v>355</v>
      </c>
      <c r="C309" s="619" t="s">
        <v>748</v>
      </c>
      <c r="D309" s="85">
        <f>'1 - Listes 12 Prelev IBG RCS'!D309+'1 - Listes 12 Prelev IBG RCS'!F309+'1 - Listes 12 Prelev IBG RCS'!H309+'1 - Listes 12 Prelev IBG RCS'!J309</f>
        <v>0</v>
      </c>
      <c r="E309" s="144"/>
      <c r="F309" s="86">
        <f>'1 - Listes 12 Prelev IBG RCS'!L309+'1 - Listes 12 Prelev IBG RCS'!N309+'1 - Listes 12 Prelev IBG RCS'!P309+'1 - Listes 12 Prelev IBG RCS'!R309</f>
        <v>0</v>
      </c>
      <c r="G309" s="159"/>
      <c r="H309" s="86">
        <f>'1 - Listes 12 Prelev IBG RCS'!T309+'1 - Listes 12 Prelev IBG RCS'!V309+'1 - Listes 12 Prelev IBG RCS'!X309+'1 - Listes 12 Prelev IBG RCS'!Z309</f>
        <v>0</v>
      </c>
      <c r="I309" s="159"/>
      <c r="J309" s="78">
        <f t="shared" si="23"/>
        <v>0</v>
      </c>
      <c r="K309" s="102"/>
      <c r="L309" s="144"/>
      <c r="M309" s="151"/>
      <c r="N309" s="152"/>
      <c r="O309" s="76">
        <f t="shared" si="24"/>
        <v>0</v>
      </c>
      <c r="P309" s="102"/>
      <c r="T309" s="16"/>
      <c r="V309" s="16"/>
    </row>
    <row r="310" spans="1:22" s="6" customFormat="1" ht="13.5" hidden="1">
      <c r="A310" s="48" t="s">
        <v>92</v>
      </c>
      <c r="B310" s="57"/>
      <c r="C310" s="619" t="s">
        <v>749</v>
      </c>
      <c r="D310" s="113">
        <f>SUM(D311)</f>
        <v>0</v>
      </c>
      <c r="E310" s="99">
        <f>D310/D$503*100</f>
        <v>0</v>
      </c>
      <c r="F310" s="114">
        <f>SUM(F311)</f>
        <v>0</v>
      </c>
      <c r="G310" s="115">
        <f>F310/F$503*100</f>
        <v>0</v>
      </c>
      <c r="H310" s="114">
        <f>SUM(H311)</f>
        <v>0</v>
      </c>
      <c r="I310" s="115">
        <f>H310/H$503*100</f>
        <v>0</v>
      </c>
      <c r="J310" s="72">
        <f t="shared" si="23"/>
        <v>0</v>
      </c>
      <c r="K310" s="101">
        <f>J310/J$503*100</f>
        <v>0</v>
      </c>
      <c r="L310" s="99"/>
      <c r="M310" s="68">
        <f>D310+F310</f>
        <v>0</v>
      </c>
      <c r="N310" s="69">
        <f>M310/M$503*100</f>
        <v>0</v>
      </c>
      <c r="O310" s="70">
        <f t="shared" si="24"/>
        <v>0</v>
      </c>
      <c r="P310" s="101">
        <f>O310/O$503*100</f>
        <v>0</v>
      </c>
      <c r="T310" s="16"/>
      <c r="V310" s="16"/>
    </row>
    <row r="311" spans="1:22" s="79" customFormat="1" ht="12.75" hidden="1">
      <c r="A311" s="73"/>
      <c r="B311" s="105" t="s">
        <v>356</v>
      </c>
      <c r="C311" s="619" t="s">
        <v>750</v>
      </c>
      <c r="D311" s="85">
        <f>'1 - Listes 12 Prelev IBG RCS'!D311+'1 - Listes 12 Prelev IBG RCS'!F311+'1 - Listes 12 Prelev IBG RCS'!H311+'1 - Listes 12 Prelev IBG RCS'!J311</f>
        <v>0</v>
      </c>
      <c r="E311" s="144"/>
      <c r="F311" s="86">
        <f>'1 - Listes 12 Prelev IBG RCS'!L311+'1 - Listes 12 Prelev IBG RCS'!N311+'1 - Listes 12 Prelev IBG RCS'!P311+'1 - Listes 12 Prelev IBG RCS'!R311</f>
        <v>0</v>
      </c>
      <c r="G311" s="159"/>
      <c r="H311" s="86">
        <f>'1 - Listes 12 Prelev IBG RCS'!T311+'1 - Listes 12 Prelev IBG RCS'!V311+'1 - Listes 12 Prelev IBG RCS'!X311+'1 - Listes 12 Prelev IBG RCS'!Z311</f>
        <v>0</v>
      </c>
      <c r="I311" s="159"/>
      <c r="J311" s="78">
        <f t="shared" si="23"/>
        <v>0</v>
      </c>
      <c r="K311" s="102"/>
      <c r="L311" s="144"/>
      <c r="M311" s="151"/>
      <c r="N311" s="152"/>
      <c r="O311" s="76">
        <f t="shared" si="24"/>
        <v>0</v>
      </c>
      <c r="P311" s="102"/>
      <c r="T311" s="16"/>
      <c r="V311" s="16"/>
    </row>
    <row r="312" spans="1:22" s="117" customFormat="1" ht="13.5" hidden="1">
      <c r="A312" s="49" t="s">
        <v>480</v>
      </c>
      <c r="B312" s="58"/>
      <c r="C312" s="619" t="s">
        <v>1312</v>
      </c>
      <c r="D312" s="113">
        <f>D313</f>
        <v>0</v>
      </c>
      <c r="E312" s="99">
        <f>D312/D$503*100</f>
        <v>0</v>
      </c>
      <c r="F312" s="114">
        <f>F313</f>
        <v>0</v>
      </c>
      <c r="G312" s="115">
        <f>F312/F$503*100</f>
        <v>0</v>
      </c>
      <c r="H312" s="114">
        <f>H313</f>
        <v>0</v>
      </c>
      <c r="I312" s="115">
        <f>H312/H$503*100</f>
        <v>0</v>
      </c>
      <c r="J312" s="32">
        <f t="shared" si="23"/>
        <v>0</v>
      </c>
      <c r="K312" s="116">
        <f>J312/J$503*100</f>
        <v>0</v>
      </c>
      <c r="L312" s="99"/>
      <c r="M312" s="113">
        <f>D312+F312</f>
        <v>0</v>
      </c>
      <c r="N312" s="99">
        <f>M312/M$503*100</f>
        <v>0</v>
      </c>
      <c r="O312" s="114">
        <f t="shared" si="24"/>
        <v>0</v>
      </c>
      <c r="P312" s="116">
        <f>O312/O$503*100</f>
        <v>0</v>
      </c>
      <c r="T312" s="16"/>
      <c r="V312" s="112"/>
    </row>
    <row r="313" spans="1:22" s="117" customFormat="1" ht="12.75" hidden="1">
      <c r="A313" s="49"/>
      <c r="B313" s="543" t="s">
        <v>1259</v>
      </c>
      <c r="C313" s="619" t="s">
        <v>1313</v>
      </c>
      <c r="D313" s="85">
        <f>'1 - Listes 12 Prelev IBG RCS'!D313+'1 - Listes 12 Prelev IBG RCS'!F313+'1 - Listes 12 Prelev IBG RCS'!H313+'1 - Listes 12 Prelev IBG RCS'!J313</f>
        <v>0</v>
      </c>
      <c r="E313" s="144"/>
      <c r="F313" s="86">
        <f>'1 - Listes 12 Prelev IBG RCS'!L313+'1 - Listes 12 Prelev IBG RCS'!N313+'1 - Listes 12 Prelev IBG RCS'!P313+'1 - Listes 12 Prelev IBG RCS'!R313</f>
        <v>0</v>
      </c>
      <c r="G313" s="159"/>
      <c r="H313" s="86">
        <f>'1 - Listes 12 Prelev IBG RCS'!T313+'1 - Listes 12 Prelev IBG RCS'!V313+'1 - Listes 12 Prelev IBG RCS'!X313+'1 - Listes 12 Prelev IBG RCS'!Z313</f>
        <v>0</v>
      </c>
      <c r="I313" s="159"/>
      <c r="J313" s="78">
        <f>D313+F313+H313</f>
        <v>0</v>
      </c>
      <c r="K313" s="102"/>
      <c r="L313" s="144"/>
      <c r="M313" s="151"/>
      <c r="N313" s="152"/>
      <c r="O313" s="76">
        <f>F313+H313</f>
        <v>0</v>
      </c>
      <c r="P313" s="102"/>
      <c r="T313" s="16"/>
      <c r="V313" s="112"/>
    </row>
    <row r="314" spans="1:22" s="6" customFormat="1" ht="13.5" hidden="1">
      <c r="A314" s="48" t="s">
        <v>93</v>
      </c>
      <c r="B314" s="57"/>
      <c r="C314" s="619" t="s">
        <v>751</v>
      </c>
      <c r="D314" s="113">
        <f>SUM(D315)</f>
        <v>0</v>
      </c>
      <c r="E314" s="99">
        <f>D314/D$503*100</f>
        <v>0</v>
      </c>
      <c r="F314" s="114">
        <f>SUM(F315)</f>
        <v>0</v>
      </c>
      <c r="G314" s="115">
        <f>F314/F$503*100</f>
        <v>0</v>
      </c>
      <c r="H314" s="114">
        <f>SUM(H315)</f>
        <v>0</v>
      </c>
      <c r="I314" s="115">
        <f>H314/H$503*100</f>
        <v>0</v>
      </c>
      <c r="J314" s="72">
        <f t="shared" si="23"/>
        <v>0</v>
      </c>
      <c r="K314" s="101">
        <f>J314/J$503*100</f>
        <v>0</v>
      </c>
      <c r="L314" s="99"/>
      <c r="M314" s="68">
        <f>D314+F314</f>
        <v>0</v>
      </c>
      <c r="N314" s="69">
        <f>M314/M$503*100</f>
        <v>0</v>
      </c>
      <c r="O314" s="70">
        <f t="shared" si="24"/>
        <v>0</v>
      </c>
      <c r="P314" s="101">
        <f>O314/O$503*100</f>
        <v>0</v>
      </c>
      <c r="T314" s="16"/>
      <c r="V314" s="16"/>
    </row>
    <row r="315" spans="1:22" s="79" customFormat="1" ht="12.75" hidden="1">
      <c r="A315" s="73"/>
      <c r="B315" s="105" t="s">
        <v>357</v>
      </c>
      <c r="C315" s="620" t="s">
        <v>752</v>
      </c>
      <c r="D315" s="85">
        <f>'1 - Listes 12 Prelev IBG RCS'!D315+'1 - Listes 12 Prelev IBG RCS'!F315+'1 - Listes 12 Prelev IBG RCS'!H315+'1 - Listes 12 Prelev IBG RCS'!J315</f>
        <v>0</v>
      </c>
      <c r="E315" s="144"/>
      <c r="F315" s="86">
        <f>'1 - Listes 12 Prelev IBG RCS'!L315+'1 - Listes 12 Prelev IBG RCS'!N315+'1 - Listes 12 Prelev IBG RCS'!P315+'1 - Listes 12 Prelev IBG RCS'!R315</f>
        <v>0</v>
      </c>
      <c r="G315" s="159"/>
      <c r="H315" s="86">
        <f>'1 - Listes 12 Prelev IBG RCS'!T315+'1 - Listes 12 Prelev IBG RCS'!V315+'1 - Listes 12 Prelev IBG RCS'!X315+'1 - Listes 12 Prelev IBG RCS'!Z315</f>
        <v>0</v>
      </c>
      <c r="I315" s="159"/>
      <c r="J315" s="78">
        <f t="shared" si="23"/>
        <v>0</v>
      </c>
      <c r="K315" s="102"/>
      <c r="L315" s="144"/>
      <c r="M315" s="151"/>
      <c r="N315" s="152"/>
      <c r="O315" s="76">
        <f t="shared" si="24"/>
        <v>0</v>
      </c>
      <c r="P315" s="102"/>
      <c r="T315" s="16"/>
      <c r="V315" s="16"/>
    </row>
    <row r="316" spans="1:16" ht="12.75" hidden="1">
      <c r="A316" s="47" t="s">
        <v>94</v>
      </c>
      <c r="B316" s="60"/>
      <c r="C316" s="623" t="s">
        <v>1314</v>
      </c>
      <c r="D316" s="26">
        <f>D317+D325+D327+D328+D330+D336+D342+D347+D356</f>
        <v>0</v>
      </c>
      <c r="E316" s="27">
        <f>(D316/D$503)*100</f>
        <v>0</v>
      </c>
      <c r="F316" s="28">
        <f>F317+F325+F327+F328+F330+F336+F342+F347+F356</f>
        <v>0</v>
      </c>
      <c r="G316" s="29">
        <f>(F316/F$503)*100</f>
        <v>0</v>
      </c>
      <c r="H316" s="28">
        <f>H317+H325+H327+H328+H330+H336+H342+H347+H356</f>
        <v>0</v>
      </c>
      <c r="I316" s="29">
        <f>(H316/H$503)*100</f>
        <v>0</v>
      </c>
      <c r="J316" s="30">
        <f t="shared" si="23"/>
        <v>0</v>
      </c>
      <c r="K316" s="31">
        <f>(J316/J$503)*100</f>
        <v>0</v>
      </c>
      <c r="L316" s="99"/>
      <c r="M316" s="26">
        <f>M317+M325+M327+M328+M330+M336+M342+M347+M356</f>
        <v>0</v>
      </c>
      <c r="N316" s="27">
        <f>(M316/M$503)*100</f>
        <v>0</v>
      </c>
      <c r="O316" s="28">
        <f t="shared" si="24"/>
        <v>0</v>
      </c>
      <c r="P316" s="31">
        <f>(O316/O$503)*100</f>
        <v>0</v>
      </c>
    </row>
    <row r="317" spans="1:22" s="6" customFormat="1" ht="13.5" hidden="1">
      <c r="A317" s="53" t="s">
        <v>95</v>
      </c>
      <c r="B317" s="106"/>
      <c r="C317" s="617" t="s">
        <v>753</v>
      </c>
      <c r="D317" s="113">
        <f>SUM(D318:D324)</f>
        <v>0</v>
      </c>
      <c r="E317" s="99">
        <f>D317/D$503*100</f>
        <v>0</v>
      </c>
      <c r="F317" s="114">
        <f>SUM(F318:F324)</f>
        <v>0</v>
      </c>
      <c r="G317" s="115">
        <f>F317/F$503*100</f>
        <v>0</v>
      </c>
      <c r="H317" s="114">
        <f>SUM(H318:H324)</f>
        <v>0</v>
      </c>
      <c r="I317" s="115">
        <f>H317/H$503*100</f>
        <v>0</v>
      </c>
      <c r="J317" s="72">
        <f t="shared" si="23"/>
        <v>0</v>
      </c>
      <c r="K317" s="101">
        <f>J317/J$503*100</f>
        <v>0</v>
      </c>
      <c r="L317" s="99"/>
      <c r="M317" s="68">
        <f>D317+F317</f>
        <v>0</v>
      </c>
      <c r="N317" s="69">
        <f>M317/M$503*100</f>
        <v>0</v>
      </c>
      <c r="O317" s="70">
        <f t="shared" si="24"/>
        <v>0</v>
      </c>
      <c r="P317" s="101">
        <f>O317/O$503*100</f>
        <v>0</v>
      </c>
      <c r="T317" s="16"/>
      <c r="V317" s="16"/>
    </row>
    <row r="318" spans="1:22" s="79" customFormat="1" ht="12.75" hidden="1">
      <c r="A318" s="73"/>
      <c r="B318" s="105" t="s">
        <v>358</v>
      </c>
      <c r="C318" s="619" t="s">
        <v>754</v>
      </c>
      <c r="D318" s="85">
        <f>'1 - Listes 12 Prelev IBG RCS'!D318+'1 - Listes 12 Prelev IBG RCS'!F318+'1 - Listes 12 Prelev IBG RCS'!H318+'1 - Listes 12 Prelev IBG RCS'!J318</f>
        <v>0</v>
      </c>
      <c r="E318" s="144"/>
      <c r="F318" s="86">
        <f>'1 - Listes 12 Prelev IBG RCS'!L318+'1 - Listes 12 Prelev IBG RCS'!N318+'1 - Listes 12 Prelev IBG RCS'!P318+'1 - Listes 12 Prelev IBG RCS'!R318</f>
        <v>0</v>
      </c>
      <c r="G318" s="159"/>
      <c r="H318" s="86">
        <f>'1 - Listes 12 Prelev IBG RCS'!T318+'1 - Listes 12 Prelev IBG RCS'!V318+'1 - Listes 12 Prelev IBG RCS'!X318+'1 - Listes 12 Prelev IBG RCS'!Z318</f>
        <v>0</v>
      </c>
      <c r="I318" s="159"/>
      <c r="J318" s="78">
        <f t="shared" si="23"/>
        <v>0</v>
      </c>
      <c r="K318" s="102"/>
      <c r="L318" s="144"/>
      <c r="M318" s="151"/>
      <c r="N318" s="152"/>
      <c r="O318" s="76">
        <f t="shared" si="24"/>
        <v>0</v>
      </c>
      <c r="P318" s="102"/>
      <c r="T318" s="16"/>
      <c r="V318" s="16"/>
    </row>
    <row r="319" spans="1:22" s="79" customFormat="1" ht="12.75" hidden="1">
      <c r="A319" s="73"/>
      <c r="B319" s="105" t="s">
        <v>359</v>
      </c>
      <c r="C319" s="619" t="s">
        <v>755</v>
      </c>
      <c r="D319" s="85">
        <f>'1 - Listes 12 Prelev IBG RCS'!D319+'1 - Listes 12 Prelev IBG RCS'!F319+'1 - Listes 12 Prelev IBG RCS'!H319+'1 - Listes 12 Prelev IBG RCS'!J319</f>
        <v>0</v>
      </c>
      <c r="E319" s="144"/>
      <c r="F319" s="86">
        <f>'1 - Listes 12 Prelev IBG RCS'!L319+'1 - Listes 12 Prelev IBG RCS'!N319+'1 - Listes 12 Prelev IBG RCS'!P319+'1 - Listes 12 Prelev IBG RCS'!R319</f>
        <v>0</v>
      </c>
      <c r="G319" s="159"/>
      <c r="H319" s="86">
        <f>'1 - Listes 12 Prelev IBG RCS'!T319+'1 - Listes 12 Prelev IBG RCS'!V319+'1 - Listes 12 Prelev IBG RCS'!X319+'1 - Listes 12 Prelev IBG RCS'!Z319</f>
        <v>0</v>
      </c>
      <c r="I319" s="159"/>
      <c r="J319" s="78">
        <f t="shared" si="23"/>
        <v>0</v>
      </c>
      <c r="K319" s="102"/>
      <c r="L319" s="144"/>
      <c r="M319" s="151"/>
      <c r="N319" s="152"/>
      <c r="O319" s="76">
        <f t="shared" si="24"/>
        <v>0</v>
      </c>
      <c r="P319" s="102"/>
      <c r="T319" s="16"/>
      <c r="V319" s="16"/>
    </row>
    <row r="320" spans="1:22" s="79" customFormat="1" ht="12.75" hidden="1">
      <c r="A320" s="73"/>
      <c r="B320" s="105" t="s">
        <v>360</v>
      </c>
      <c r="C320" s="619" t="s">
        <v>756</v>
      </c>
      <c r="D320" s="85">
        <f>'1 - Listes 12 Prelev IBG RCS'!D320+'1 - Listes 12 Prelev IBG RCS'!F320+'1 - Listes 12 Prelev IBG RCS'!H320+'1 - Listes 12 Prelev IBG RCS'!J320</f>
        <v>0</v>
      </c>
      <c r="E320" s="144"/>
      <c r="F320" s="86">
        <f>'1 - Listes 12 Prelev IBG RCS'!L320+'1 - Listes 12 Prelev IBG RCS'!N320+'1 - Listes 12 Prelev IBG RCS'!P320+'1 - Listes 12 Prelev IBG RCS'!R320</f>
        <v>0</v>
      </c>
      <c r="G320" s="159"/>
      <c r="H320" s="86">
        <f>'1 - Listes 12 Prelev IBG RCS'!T320+'1 - Listes 12 Prelev IBG RCS'!V320+'1 - Listes 12 Prelev IBG RCS'!X320+'1 - Listes 12 Prelev IBG RCS'!Z320</f>
        <v>0</v>
      </c>
      <c r="I320" s="159"/>
      <c r="J320" s="78">
        <f t="shared" si="23"/>
        <v>0</v>
      </c>
      <c r="K320" s="102"/>
      <c r="L320" s="144"/>
      <c r="M320" s="151"/>
      <c r="N320" s="152"/>
      <c r="O320" s="76">
        <f t="shared" si="24"/>
        <v>0</v>
      </c>
      <c r="P320" s="102"/>
      <c r="T320" s="16"/>
      <c r="V320" s="16"/>
    </row>
    <row r="321" spans="1:22" s="79" customFormat="1" ht="12.75" hidden="1">
      <c r="A321" s="73"/>
      <c r="B321" s="105" t="s">
        <v>361</v>
      </c>
      <c r="C321" s="619" t="s">
        <v>757</v>
      </c>
      <c r="D321" s="85">
        <f>'1 - Listes 12 Prelev IBG RCS'!D321+'1 - Listes 12 Prelev IBG RCS'!F321+'1 - Listes 12 Prelev IBG RCS'!H321+'1 - Listes 12 Prelev IBG RCS'!J321</f>
        <v>0</v>
      </c>
      <c r="E321" s="144"/>
      <c r="F321" s="86">
        <f>'1 - Listes 12 Prelev IBG RCS'!L321+'1 - Listes 12 Prelev IBG RCS'!N321+'1 - Listes 12 Prelev IBG RCS'!P321+'1 - Listes 12 Prelev IBG RCS'!R321</f>
        <v>0</v>
      </c>
      <c r="G321" s="159"/>
      <c r="H321" s="86">
        <f>'1 - Listes 12 Prelev IBG RCS'!T321+'1 - Listes 12 Prelev IBG RCS'!V321+'1 - Listes 12 Prelev IBG RCS'!X321+'1 - Listes 12 Prelev IBG RCS'!Z321</f>
        <v>0</v>
      </c>
      <c r="I321" s="159"/>
      <c r="J321" s="78">
        <f t="shared" si="23"/>
        <v>0</v>
      </c>
      <c r="K321" s="102"/>
      <c r="L321" s="144"/>
      <c r="M321" s="151"/>
      <c r="N321" s="152"/>
      <c r="O321" s="76">
        <f t="shared" si="24"/>
        <v>0</v>
      </c>
      <c r="P321" s="102"/>
      <c r="T321" s="16"/>
      <c r="V321" s="16"/>
    </row>
    <row r="322" spans="1:22" s="79" customFormat="1" ht="12.75" hidden="1">
      <c r="A322" s="73"/>
      <c r="B322" s="105" t="s">
        <v>362</v>
      </c>
      <c r="C322" s="619" t="s">
        <v>758</v>
      </c>
      <c r="D322" s="85">
        <f>'1 - Listes 12 Prelev IBG RCS'!D322+'1 - Listes 12 Prelev IBG RCS'!F322+'1 - Listes 12 Prelev IBG RCS'!H322+'1 - Listes 12 Prelev IBG RCS'!J322</f>
        <v>0</v>
      </c>
      <c r="E322" s="144"/>
      <c r="F322" s="86">
        <f>'1 - Listes 12 Prelev IBG RCS'!L322+'1 - Listes 12 Prelev IBG RCS'!N322+'1 - Listes 12 Prelev IBG RCS'!P322+'1 - Listes 12 Prelev IBG RCS'!R322</f>
        <v>0</v>
      </c>
      <c r="G322" s="159"/>
      <c r="H322" s="86">
        <f>'1 - Listes 12 Prelev IBG RCS'!T322+'1 - Listes 12 Prelev IBG RCS'!V322+'1 - Listes 12 Prelev IBG RCS'!X322+'1 - Listes 12 Prelev IBG RCS'!Z322</f>
        <v>0</v>
      </c>
      <c r="I322" s="159"/>
      <c r="J322" s="78">
        <f t="shared" si="23"/>
        <v>0</v>
      </c>
      <c r="K322" s="102"/>
      <c r="L322" s="144"/>
      <c r="M322" s="151"/>
      <c r="N322" s="152"/>
      <c r="O322" s="76">
        <f t="shared" si="24"/>
        <v>0</v>
      </c>
      <c r="P322" s="102"/>
      <c r="T322" s="16"/>
      <c r="V322" s="16"/>
    </row>
    <row r="323" spans="1:22" s="79" customFormat="1" ht="12.75" hidden="1">
      <c r="A323" s="73"/>
      <c r="B323" s="105" t="s">
        <v>363</v>
      </c>
      <c r="C323" s="619" t="s">
        <v>759</v>
      </c>
      <c r="D323" s="85">
        <f>'1 - Listes 12 Prelev IBG RCS'!D323+'1 - Listes 12 Prelev IBG RCS'!F323+'1 - Listes 12 Prelev IBG RCS'!H323+'1 - Listes 12 Prelev IBG RCS'!J323</f>
        <v>0</v>
      </c>
      <c r="E323" s="144"/>
      <c r="F323" s="86">
        <f>'1 - Listes 12 Prelev IBG RCS'!L323+'1 - Listes 12 Prelev IBG RCS'!N323+'1 - Listes 12 Prelev IBG RCS'!P323+'1 - Listes 12 Prelev IBG RCS'!R323</f>
        <v>0</v>
      </c>
      <c r="G323" s="159"/>
      <c r="H323" s="86">
        <f>'1 - Listes 12 Prelev IBG RCS'!T323+'1 - Listes 12 Prelev IBG RCS'!V323+'1 - Listes 12 Prelev IBG RCS'!X323+'1 - Listes 12 Prelev IBG RCS'!Z323</f>
        <v>0</v>
      </c>
      <c r="I323" s="159"/>
      <c r="J323" s="78">
        <f t="shared" si="23"/>
        <v>0</v>
      </c>
      <c r="K323" s="102"/>
      <c r="L323" s="144"/>
      <c r="M323" s="151"/>
      <c r="N323" s="152"/>
      <c r="O323" s="76">
        <f t="shared" si="24"/>
        <v>0</v>
      </c>
      <c r="P323" s="102"/>
      <c r="T323" s="16"/>
      <c r="V323" s="16"/>
    </row>
    <row r="324" spans="1:22" s="79" customFormat="1" ht="12.75" hidden="1">
      <c r="A324" s="73"/>
      <c r="B324" s="105" t="s">
        <v>486</v>
      </c>
      <c r="C324" s="619" t="s">
        <v>753</v>
      </c>
      <c r="D324" s="85">
        <f>'1 - Listes 12 Prelev IBG RCS'!D324+'1 - Listes 12 Prelev IBG RCS'!F324+'1 - Listes 12 Prelev IBG RCS'!H324+'1 - Listes 12 Prelev IBG RCS'!J324</f>
        <v>0</v>
      </c>
      <c r="E324" s="144"/>
      <c r="F324" s="86">
        <f>'1 - Listes 12 Prelev IBG RCS'!L324+'1 - Listes 12 Prelev IBG RCS'!N324+'1 - Listes 12 Prelev IBG RCS'!P324+'1 - Listes 12 Prelev IBG RCS'!R324</f>
        <v>0</v>
      </c>
      <c r="G324" s="159"/>
      <c r="H324" s="86">
        <f>'1 - Listes 12 Prelev IBG RCS'!T324+'1 - Listes 12 Prelev IBG RCS'!V324+'1 - Listes 12 Prelev IBG RCS'!X324+'1 - Listes 12 Prelev IBG RCS'!Z324</f>
        <v>0</v>
      </c>
      <c r="I324" s="159"/>
      <c r="J324" s="78">
        <f t="shared" si="23"/>
        <v>0</v>
      </c>
      <c r="K324" s="102"/>
      <c r="L324" s="144"/>
      <c r="M324" s="151"/>
      <c r="N324" s="152"/>
      <c r="O324" s="76">
        <f t="shared" si="24"/>
        <v>0</v>
      </c>
      <c r="P324" s="102"/>
      <c r="T324" s="16"/>
      <c r="V324" s="16"/>
    </row>
    <row r="325" spans="1:22" s="6" customFormat="1" ht="13.5" hidden="1">
      <c r="A325" s="48" t="s">
        <v>96</v>
      </c>
      <c r="B325" s="57"/>
      <c r="C325" s="619" t="s">
        <v>760</v>
      </c>
      <c r="D325" s="113">
        <f>SUM(D326)</f>
        <v>0</v>
      </c>
      <c r="E325" s="99">
        <f>D325/D$503*100</f>
        <v>0</v>
      </c>
      <c r="F325" s="114">
        <f>SUM(F326)</f>
        <v>0</v>
      </c>
      <c r="G325" s="115">
        <f>F325/F$503*100</f>
        <v>0</v>
      </c>
      <c r="H325" s="114">
        <f>SUM(H326)</f>
        <v>0</v>
      </c>
      <c r="I325" s="115">
        <f>H325/H$503*100</f>
        <v>0</v>
      </c>
      <c r="J325" s="72">
        <f t="shared" si="23"/>
        <v>0</v>
      </c>
      <c r="K325" s="101">
        <f>J325/J$503*100</f>
        <v>0</v>
      </c>
      <c r="L325" s="99"/>
      <c r="M325" s="68">
        <f>D325+F325</f>
        <v>0</v>
      </c>
      <c r="N325" s="69">
        <f>M325/M$503*100</f>
        <v>0</v>
      </c>
      <c r="O325" s="70">
        <f t="shared" si="24"/>
        <v>0</v>
      </c>
      <c r="P325" s="101">
        <f>O325/O$503*100</f>
        <v>0</v>
      </c>
      <c r="T325" s="16"/>
      <c r="V325" s="16"/>
    </row>
    <row r="326" spans="1:22" s="79" customFormat="1" ht="12.75" hidden="1">
      <c r="A326" s="73"/>
      <c r="B326" s="105" t="s">
        <v>364</v>
      </c>
      <c r="C326" s="619" t="s">
        <v>761</v>
      </c>
      <c r="D326" s="85">
        <f>'1 - Listes 12 Prelev IBG RCS'!D326+'1 - Listes 12 Prelev IBG RCS'!F326+'1 - Listes 12 Prelev IBG RCS'!H326+'1 - Listes 12 Prelev IBG RCS'!J326</f>
        <v>0</v>
      </c>
      <c r="E326" s="144"/>
      <c r="F326" s="86">
        <f>'1 - Listes 12 Prelev IBG RCS'!L326+'1 - Listes 12 Prelev IBG RCS'!N326+'1 - Listes 12 Prelev IBG RCS'!P326+'1 - Listes 12 Prelev IBG RCS'!R326</f>
        <v>0</v>
      </c>
      <c r="G326" s="159"/>
      <c r="H326" s="86">
        <f>'1 - Listes 12 Prelev IBG RCS'!T326+'1 - Listes 12 Prelev IBG RCS'!V326+'1 - Listes 12 Prelev IBG RCS'!X326+'1 - Listes 12 Prelev IBG RCS'!Z326</f>
        <v>0</v>
      </c>
      <c r="I326" s="159"/>
      <c r="J326" s="78">
        <f t="shared" si="23"/>
        <v>0</v>
      </c>
      <c r="K326" s="102"/>
      <c r="L326" s="144"/>
      <c r="M326" s="151"/>
      <c r="N326" s="152"/>
      <c r="O326" s="76">
        <f t="shared" si="24"/>
        <v>0</v>
      </c>
      <c r="P326" s="102"/>
      <c r="T326" s="16"/>
      <c r="V326" s="16"/>
    </row>
    <row r="327" spans="1:22" s="6" customFormat="1" ht="13.5" hidden="1">
      <c r="A327" s="48" t="s">
        <v>97</v>
      </c>
      <c r="B327" s="57"/>
      <c r="C327" s="619" t="s">
        <v>762</v>
      </c>
      <c r="D327" s="113">
        <f>'1 - Listes 12 Prelev IBG RCS'!D327+'1 - Listes 12 Prelev IBG RCS'!F327+'1 - Listes 12 Prelev IBG RCS'!H327+'1 - Listes 12 Prelev IBG RCS'!J327</f>
        <v>0</v>
      </c>
      <c r="E327" s="99">
        <f>D327/D$503*100</f>
        <v>0</v>
      </c>
      <c r="F327" s="114">
        <f>'1 - Listes 12 Prelev IBG RCS'!L327+'1 - Listes 12 Prelev IBG RCS'!N327+'1 - Listes 12 Prelev IBG RCS'!P327+'1 - Listes 12 Prelev IBG RCS'!R327</f>
        <v>0</v>
      </c>
      <c r="G327" s="115">
        <f>F327/F$503*100</f>
        <v>0</v>
      </c>
      <c r="H327" s="114">
        <f>'1 - Listes 12 Prelev IBG RCS'!T327+'1 - Listes 12 Prelev IBG RCS'!V327+'1 - Listes 12 Prelev IBG RCS'!X327+'1 - Listes 12 Prelev IBG RCS'!Z327</f>
        <v>0</v>
      </c>
      <c r="I327" s="115">
        <f>H327/H$503*100</f>
        <v>0</v>
      </c>
      <c r="J327" s="72">
        <f t="shared" si="23"/>
        <v>0</v>
      </c>
      <c r="K327" s="101">
        <f>J327/J$503*100</f>
        <v>0</v>
      </c>
      <c r="L327" s="99"/>
      <c r="M327" s="68">
        <f>D327+F327</f>
        <v>0</v>
      </c>
      <c r="N327" s="69">
        <f>M327/M$503*100</f>
        <v>0</v>
      </c>
      <c r="O327" s="70">
        <f t="shared" si="24"/>
        <v>0</v>
      </c>
      <c r="P327" s="101">
        <f>O327/O$503*100</f>
        <v>0</v>
      </c>
      <c r="T327" s="16"/>
      <c r="V327" s="16"/>
    </row>
    <row r="328" spans="1:22" s="6" customFormat="1" ht="13.5" hidden="1">
      <c r="A328" s="48" t="s">
        <v>98</v>
      </c>
      <c r="B328" s="57"/>
      <c r="C328" s="619" t="s">
        <v>763</v>
      </c>
      <c r="D328" s="113">
        <f>SUM(D329)</f>
        <v>0</v>
      </c>
      <c r="E328" s="99">
        <f>D328/D$503*100</f>
        <v>0</v>
      </c>
      <c r="F328" s="114">
        <f>SUM(F329)</f>
        <v>0</v>
      </c>
      <c r="G328" s="115">
        <f>F328/F$503*100</f>
        <v>0</v>
      </c>
      <c r="H328" s="114">
        <f>SUM(H329)</f>
        <v>0</v>
      </c>
      <c r="I328" s="115">
        <f>H328/H$503*100</f>
        <v>0</v>
      </c>
      <c r="J328" s="72">
        <f t="shared" si="23"/>
        <v>0</v>
      </c>
      <c r="K328" s="101">
        <f>J328/J$503*100</f>
        <v>0</v>
      </c>
      <c r="L328" s="99"/>
      <c r="M328" s="68">
        <f>D328+F328</f>
        <v>0</v>
      </c>
      <c r="N328" s="69">
        <f>M328/M$503*100</f>
        <v>0</v>
      </c>
      <c r="O328" s="70">
        <f t="shared" si="24"/>
        <v>0</v>
      </c>
      <c r="P328" s="101">
        <f>O328/O$503*100</f>
        <v>0</v>
      </c>
      <c r="T328" s="16"/>
      <c r="V328" s="16"/>
    </row>
    <row r="329" spans="1:22" s="79" customFormat="1" ht="12.75" hidden="1">
      <c r="A329" s="73"/>
      <c r="B329" s="105" t="s">
        <v>365</v>
      </c>
      <c r="C329" s="619" t="s">
        <v>764</v>
      </c>
      <c r="D329" s="85">
        <f>'1 - Listes 12 Prelev IBG RCS'!D329+'1 - Listes 12 Prelev IBG RCS'!F329+'1 - Listes 12 Prelev IBG RCS'!H329+'1 - Listes 12 Prelev IBG RCS'!J329</f>
        <v>0</v>
      </c>
      <c r="E329" s="144"/>
      <c r="F329" s="86">
        <f>'1 - Listes 12 Prelev IBG RCS'!L329+'1 - Listes 12 Prelev IBG RCS'!N329+'1 - Listes 12 Prelev IBG RCS'!P329+'1 - Listes 12 Prelev IBG RCS'!R329</f>
        <v>0</v>
      </c>
      <c r="G329" s="159"/>
      <c r="H329" s="86">
        <f>'1 - Listes 12 Prelev IBG RCS'!T329+'1 - Listes 12 Prelev IBG RCS'!V329+'1 - Listes 12 Prelev IBG RCS'!X329+'1 - Listes 12 Prelev IBG RCS'!Z329</f>
        <v>0</v>
      </c>
      <c r="I329" s="159"/>
      <c r="J329" s="78">
        <f t="shared" si="23"/>
        <v>0</v>
      </c>
      <c r="K329" s="102"/>
      <c r="L329" s="144"/>
      <c r="M329" s="151"/>
      <c r="N329" s="152"/>
      <c r="O329" s="76">
        <f t="shared" si="24"/>
        <v>0</v>
      </c>
      <c r="P329" s="102"/>
      <c r="T329" s="16"/>
      <c r="V329" s="16"/>
    </row>
    <row r="330" spans="1:22" s="6" customFormat="1" ht="13.5" hidden="1">
      <c r="A330" s="48" t="s">
        <v>99</v>
      </c>
      <c r="B330" s="57"/>
      <c r="C330" s="619" t="s">
        <v>765</v>
      </c>
      <c r="D330" s="113">
        <f>SUM(D331:D335)</f>
        <v>0</v>
      </c>
      <c r="E330" s="99">
        <f>D330/D$503*100</f>
        <v>0</v>
      </c>
      <c r="F330" s="114">
        <f>SUM(F331:F335)</f>
        <v>0</v>
      </c>
      <c r="G330" s="115">
        <f>F330/F$503*100</f>
        <v>0</v>
      </c>
      <c r="H330" s="114">
        <f>SUM(H331:H335)</f>
        <v>0</v>
      </c>
      <c r="I330" s="115">
        <f>H330/H$503*100</f>
        <v>0</v>
      </c>
      <c r="J330" s="72">
        <f t="shared" si="23"/>
        <v>0</v>
      </c>
      <c r="K330" s="101">
        <f>J330/J$503*100</f>
        <v>0</v>
      </c>
      <c r="L330" s="99"/>
      <c r="M330" s="68">
        <f>D330+F330</f>
        <v>0</v>
      </c>
      <c r="N330" s="69">
        <f>M330/M$503*100</f>
        <v>0</v>
      </c>
      <c r="O330" s="70">
        <f t="shared" si="24"/>
        <v>0</v>
      </c>
      <c r="P330" s="101">
        <f>O330/O$503*100</f>
        <v>0</v>
      </c>
      <c r="T330" s="16"/>
      <c r="V330" s="16"/>
    </row>
    <row r="331" spans="1:22" s="79" customFormat="1" ht="12.75" hidden="1">
      <c r="A331" s="73"/>
      <c r="B331" s="105" t="s">
        <v>366</v>
      </c>
      <c r="C331" s="619" t="s">
        <v>766</v>
      </c>
      <c r="D331" s="85">
        <f>'1 - Listes 12 Prelev IBG RCS'!D331+'1 - Listes 12 Prelev IBG RCS'!F331+'1 - Listes 12 Prelev IBG RCS'!H331+'1 - Listes 12 Prelev IBG RCS'!J331</f>
        <v>0</v>
      </c>
      <c r="E331" s="144"/>
      <c r="F331" s="86">
        <f>'1 - Listes 12 Prelev IBG RCS'!L331+'1 - Listes 12 Prelev IBG RCS'!N331+'1 - Listes 12 Prelev IBG RCS'!P331+'1 - Listes 12 Prelev IBG RCS'!R331</f>
        <v>0</v>
      </c>
      <c r="G331" s="159"/>
      <c r="H331" s="86">
        <f>'1 - Listes 12 Prelev IBG RCS'!T331+'1 - Listes 12 Prelev IBG RCS'!V331+'1 - Listes 12 Prelev IBG RCS'!X331+'1 - Listes 12 Prelev IBG RCS'!Z331</f>
        <v>0</v>
      </c>
      <c r="I331" s="159"/>
      <c r="J331" s="78">
        <f aca="true" t="shared" si="25" ref="J331:J399">D331+F331+H331</f>
        <v>0</v>
      </c>
      <c r="K331" s="102"/>
      <c r="L331" s="144"/>
      <c r="M331" s="151"/>
      <c r="N331" s="152"/>
      <c r="O331" s="76">
        <f t="shared" si="24"/>
        <v>0</v>
      </c>
      <c r="P331" s="102"/>
      <c r="T331" s="16"/>
      <c r="V331" s="16"/>
    </row>
    <row r="332" spans="1:22" s="79" customFormat="1" ht="12.75" hidden="1">
      <c r="A332" s="73"/>
      <c r="B332" s="105" t="s">
        <v>367</v>
      </c>
      <c r="C332" s="619" t="s">
        <v>767</v>
      </c>
      <c r="D332" s="85">
        <f>'1 - Listes 12 Prelev IBG RCS'!D332+'1 - Listes 12 Prelev IBG RCS'!F332+'1 - Listes 12 Prelev IBG RCS'!H332+'1 - Listes 12 Prelev IBG RCS'!J332</f>
        <v>0</v>
      </c>
      <c r="E332" s="144"/>
      <c r="F332" s="86">
        <f>'1 - Listes 12 Prelev IBG RCS'!L332+'1 - Listes 12 Prelev IBG RCS'!N332+'1 - Listes 12 Prelev IBG RCS'!P332+'1 - Listes 12 Prelev IBG RCS'!R332</f>
        <v>0</v>
      </c>
      <c r="G332" s="159"/>
      <c r="H332" s="86">
        <f>'1 - Listes 12 Prelev IBG RCS'!T332+'1 - Listes 12 Prelev IBG RCS'!V332+'1 - Listes 12 Prelev IBG RCS'!X332+'1 - Listes 12 Prelev IBG RCS'!Z332</f>
        <v>0</v>
      </c>
      <c r="I332" s="159"/>
      <c r="J332" s="78">
        <f t="shared" si="25"/>
        <v>0</v>
      </c>
      <c r="K332" s="102"/>
      <c r="L332" s="144"/>
      <c r="M332" s="151"/>
      <c r="N332" s="152"/>
      <c r="O332" s="76">
        <f aca="true" t="shared" si="26" ref="O332:O400">F332+H332</f>
        <v>0</v>
      </c>
      <c r="P332" s="102"/>
      <c r="T332" s="16"/>
      <c r="V332" s="16"/>
    </row>
    <row r="333" spans="1:22" s="79" customFormat="1" ht="12.75" hidden="1">
      <c r="A333" s="73"/>
      <c r="B333" s="105" t="s">
        <v>368</v>
      </c>
      <c r="C333" s="619" t="s">
        <v>768</v>
      </c>
      <c r="D333" s="85">
        <f>'1 - Listes 12 Prelev IBG RCS'!D333+'1 - Listes 12 Prelev IBG RCS'!F333+'1 - Listes 12 Prelev IBG RCS'!H333+'1 - Listes 12 Prelev IBG RCS'!J333</f>
        <v>0</v>
      </c>
      <c r="E333" s="144"/>
      <c r="F333" s="86">
        <f>'1 - Listes 12 Prelev IBG RCS'!L333+'1 - Listes 12 Prelev IBG RCS'!N333+'1 - Listes 12 Prelev IBG RCS'!P333+'1 - Listes 12 Prelev IBG RCS'!R333</f>
        <v>0</v>
      </c>
      <c r="G333" s="159"/>
      <c r="H333" s="86">
        <f>'1 - Listes 12 Prelev IBG RCS'!T333+'1 - Listes 12 Prelev IBG RCS'!V333+'1 - Listes 12 Prelev IBG RCS'!X333+'1 - Listes 12 Prelev IBG RCS'!Z333</f>
        <v>0</v>
      </c>
      <c r="I333" s="159"/>
      <c r="J333" s="78">
        <f t="shared" si="25"/>
        <v>0</v>
      </c>
      <c r="K333" s="102"/>
      <c r="L333" s="144"/>
      <c r="M333" s="151"/>
      <c r="N333" s="152"/>
      <c r="O333" s="76">
        <f t="shared" si="26"/>
        <v>0</v>
      </c>
      <c r="P333" s="102"/>
      <c r="T333" s="16"/>
      <c r="V333" s="16"/>
    </row>
    <row r="334" spans="1:22" s="79" customFormat="1" ht="12.75" hidden="1">
      <c r="A334" s="73"/>
      <c r="B334" s="105" t="s">
        <v>369</v>
      </c>
      <c r="C334" s="619" t="s">
        <v>769</v>
      </c>
      <c r="D334" s="85">
        <f>'1 - Listes 12 Prelev IBG RCS'!D334+'1 - Listes 12 Prelev IBG RCS'!F334+'1 - Listes 12 Prelev IBG RCS'!H334+'1 - Listes 12 Prelev IBG RCS'!J334</f>
        <v>0</v>
      </c>
      <c r="E334" s="144"/>
      <c r="F334" s="86">
        <f>'1 - Listes 12 Prelev IBG RCS'!L334+'1 - Listes 12 Prelev IBG RCS'!N334+'1 - Listes 12 Prelev IBG RCS'!P334+'1 - Listes 12 Prelev IBG RCS'!R334</f>
        <v>0</v>
      </c>
      <c r="G334" s="159"/>
      <c r="H334" s="86">
        <f>'1 - Listes 12 Prelev IBG RCS'!T334+'1 - Listes 12 Prelev IBG RCS'!V334+'1 - Listes 12 Prelev IBG RCS'!X334+'1 - Listes 12 Prelev IBG RCS'!Z334</f>
        <v>0</v>
      </c>
      <c r="I334" s="159"/>
      <c r="J334" s="78">
        <f t="shared" si="25"/>
        <v>0</v>
      </c>
      <c r="K334" s="102"/>
      <c r="L334" s="144"/>
      <c r="M334" s="151"/>
      <c r="N334" s="152"/>
      <c r="O334" s="76">
        <f t="shared" si="26"/>
        <v>0</v>
      </c>
      <c r="P334" s="102"/>
      <c r="T334" s="16"/>
      <c r="V334" s="16"/>
    </row>
    <row r="335" spans="1:22" s="79" customFormat="1" ht="12.75" hidden="1">
      <c r="A335" s="73"/>
      <c r="B335" s="105" t="s">
        <v>487</v>
      </c>
      <c r="C335" s="619" t="s">
        <v>765</v>
      </c>
      <c r="D335" s="85">
        <f>'1 - Listes 12 Prelev IBG RCS'!D335+'1 - Listes 12 Prelev IBG RCS'!F335+'1 - Listes 12 Prelev IBG RCS'!H335+'1 - Listes 12 Prelev IBG RCS'!J335</f>
        <v>0</v>
      </c>
      <c r="E335" s="144"/>
      <c r="F335" s="86">
        <f>'1 - Listes 12 Prelev IBG RCS'!L335+'1 - Listes 12 Prelev IBG RCS'!N335+'1 - Listes 12 Prelev IBG RCS'!P335+'1 - Listes 12 Prelev IBG RCS'!R335</f>
        <v>0</v>
      </c>
      <c r="G335" s="159"/>
      <c r="H335" s="86">
        <f>'1 - Listes 12 Prelev IBG RCS'!T335+'1 - Listes 12 Prelev IBG RCS'!V335+'1 - Listes 12 Prelev IBG RCS'!X335+'1 - Listes 12 Prelev IBG RCS'!Z335</f>
        <v>0</v>
      </c>
      <c r="I335" s="159"/>
      <c r="J335" s="78">
        <f t="shared" si="25"/>
        <v>0</v>
      </c>
      <c r="K335" s="102"/>
      <c r="L335" s="144"/>
      <c r="M335" s="151"/>
      <c r="N335" s="152"/>
      <c r="O335" s="76">
        <f t="shared" si="26"/>
        <v>0</v>
      </c>
      <c r="P335" s="102"/>
      <c r="T335" s="16"/>
      <c r="V335" s="16"/>
    </row>
    <row r="336" spans="1:22" s="6" customFormat="1" ht="13.5" hidden="1">
      <c r="A336" s="48" t="s">
        <v>100</v>
      </c>
      <c r="B336" s="57"/>
      <c r="C336" s="619" t="s">
        <v>770</v>
      </c>
      <c r="D336" s="113">
        <f>SUM(D337:D341)</f>
        <v>0</v>
      </c>
      <c r="E336" s="99">
        <f>D336/D$503*100</f>
        <v>0</v>
      </c>
      <c r="F336" s="114">
        <f>SUM(F337:F341)</f>
        <v>0</v>
      </c>
      <c r="G336" s="115">
        <f>F336/F$503*100</f>
        <v>0</v>
      </c>
      <c r="H336" s="114">
        <f>SUM(H337:H341)</f>
        <v>0</v>
      </c>
      <c r="I336" s="115">
        <f>H336/H$503*100</f>
        <v>0</v>
      </c>
      <c r="J336" s="72">
        <f t="shared" si="25"/>
        <v>0</v>
      </c>
      <c r="K336" s="101">
        <f>J336/J$503*100</f>
        <v>0</v>
      </c>
      <c r="L336" s="99"/>
      <c r="M336" s="68">
        <f>D336+F336</f>
        <v>0</v>
      </c>
      <c r="N336" s="69">
        <f>M336/M$503*100</f>
        <v>0</v>
      </c>
      <c r="O336" s="70">
        <f t="shared" si="26"/>
        <v>0</v>
      </c>
      <c r="P336" s="101">
        <f>O336/O$503*100</f>
        <v>0</v>
      </c>
      <c r="T336" s="16"/>
      <c r="V336" s="16"/>
    </row>
    <row r="337" spans="1:22" s="79" customFormat="1" ht="12.75" hidden="1">
      <c r="A337" s="73"/>
      <c r="B337" s="105" t="s">
        <v>370</v>
      </c>
      <c r="C337" s="619" t="s">
        <v>771</v>
      </c>
      <c r="D337" s="85">
        <f>'1 - Listes 12 Prelev IBG RCS'!D337+'1 - Listes 12 Prelev IBG RCS'!F337+'1 - Listes 12 Prelev IBG RCS'!H337+'1 - Listes 12 Prelev IBG RCS'!J337</f>
        <v>0</v>
      </c>
      <c r="E337" s="144"/>
      <c r="F337" s="86">
        <f>'1 - Listes 12 Prelev IBG RCS'!L337+'1 - Listes 12 Prelev IBG RCS'!N337+'1 - Listes 12 Prelev IBG RCS'!P337+'1 - Listes 12 Prelev IBG RCS'!R337</f>
        <v>0</v>
      </c>
      <c r="G337" s="159"/>
      <c r="H337" s="86">
        <f>'1 - Listes 12 Prelev IBG RCS'!T337+'1 - Listes 12 Prelev IBG RCS'!V337+'1 - Listes 12 Prelev IBG RCS'!X337+'1 - Listes 12 Prelev IBG RCS'!Z337</f>
        <v>0</v>
      </c>
      <c r="I337" s="159"/>
      <c r="J337" s="78">
        <f t="shared" si="25"/>
        <v>0</v>
      </c>
      <c r="K337" s="102"/>
      <c r="L337" s="144"/>
      <c r="M337" s="151"/>
      <c r="N337" s="152"/>
      <c r="O337" s="76">
        <f t="shared" si="26"/>
        <v>0</v>
      </c>
      <c r="P337" s="102"/>
      <c r="T337" s="16"/>
      <c r="V337" s="16"/>
    </row>
    <row r="338" spans="1:22" s="79" customFormat="1" ht="12.75" hidden="1">
      <c r="A338" s="73"/>
      <c r="B338" s="105" t="s">
        <v>371</v>
      </c>
      <c r="C338" s="619" t="s">
        <v>772</v>
      </c>
      <c r="D338" s="85">
        <f>'1 - Listes 12 Prelev IBG RCS'!D338+'1 - Listes 12 Prelev IBG RCS'!F338+'1 - Listes 12 Prelev IBG RCS'!H338+'1 - Listes 12 Prelev IBG RCS'!J338</f>
        <v>0</v>
      </c>
      <c r="E338" s="144"/>
      <c r="F338" s="86">
        <f>'1 - Listes 12 Prelev IBG RCS'!L338+'1 - Listes 12 Prelev IBG RCS'!N338+'1 - Listes 12 Prelev IBG RCS'!P338+'1 - Listes 12 Prelev IBG RCS'!R338</f>
        <v>0</v>
      </c>
      <c r="G338" s="159"/>
      <c r="H338" s="86">
        <f>'1 - Listes 12 Prelev IBG RCS'!T338+'1 - Listes 12 Prelev IBG RCS'!V338+'1 - Listes 12 Prelev IBG RCS'!X338+'1 - Listes 12 Prelev IBG RCS'!Z338</f>
        <v>0</v>
      </c>
      <c r="I338" s="159"/>
      <c r="J338" s="78">
        <f t="shared" si="25"/>
        <v>0</v>
      </c>
      <c r="K338" s="102"/>
      <c r="L338" s="144"/>
      <c r="M338" s="151"/>
      <c r="N338" s="152"/>
      <c r="O338" s="76">
        <f t="shared" si="26"/>
        <v>0</v>
      </c>
      <c r="P338" s="102"/>
      <c r="T338" s="16"/>
      <c r="V338" s="16"/>
    </row>
    <row r="339" spans="1:22" s="79" customFormat="1" ht="12.75" hidden="1">
      <c r="A339" s="73"/>
      <c r="B339" s="105" t="s">
        <v>372</v>
      </c>
      <c r="C339" s="619" t="s">
        <v>773</v>
      </c>
      <c r="D339" s="85">
        <f>'1 - Listes 12 Prelev IBG RCS'!D339+'1 - Listes 12 Prelev IBG RCS'!F339+'1 - Listes 12 Prelev IBG RCS'!H339+'1 - Listes 12 Prelev IBG RCS'!J339</f>
        <v>0</v>
      </c>
      <c r="E339" s="144"/>
      <c r="F339" s="86">
        <f>'1 - Listes 12 Prelev IBG RCS'!L339+'1 - Listes 12 Prelev IBG RCS'!N339+'1 - Listes 12 Prelev IBG RCS'!P339+'1 - Listes 12 Prelev IBG RCS'!R339</f>
        <v>0</v>
      </c>
      <c r="G339" s="159"/>
      <c r="H339" s="86">
        <f>'1 - Listes 12 Prelev IBG RCS'!T339+'1 - Listes 12 Prelev IBG RCS'!V339+'1 - Listes 12 Prelev IBG RCS'!X339+'1 - Listes 12 Prelev IBG RCS'!Z339</f>
        <v>0</v>
      </c>
      <c r="I339" s="159"/>
      <c r="J339" s="78">
        <f t="shared" si="25"/>
        <v>0</v>
      </c>
      <c r="K339" s="102"/>
      <c r="L339" s="144"/>
      <c r="M339" s="151"/>
      <c r="N339" s="152"/>
      <c r="O339" s="76">
        <f t="shared" si="26"/>
        <v>0</v>
      </c>
      <c r="P339" s="102"/>
      <c r="T339" s="16"/>
      <c r="V339" s="16"/>
    </row>
    <row r="340" spans="1:22" s="79" customFormat="1" ht="12.75" hidden="1">
      <c r="A340" s="73"/>
      <c r="B340" s="105" t="s">
        <v>373</v>
      </c>
      <c r="C340" s="619" t="s">
        <v>774</v>
      </c>
      <c r="D340" s="85">
        <f>'1 - Listes 12 Prelev IBG RCS'!D340+'1 - Listes 12 Prelev IBG RCS'!F340+'1 - Listes 12 Prelev IBG RCS'!H340+'1 - Listes 12 Prelev IBG RCS'!J340</f>
        <v>0</v>
      </c>
      <c r="E340" s="144"/>
      <c r="F340" s="86">
        <f>'1 - Listes 12 Prelev IBG RCS'!L340+'1 - Listes 12 Prelev IBG RCS'!N340+'1 - Listes 12 Prelev IBG RCS'!P340+'1 - Listes 12 Prelev IBG RCS'!R340</f>
        <v>0</v>
      </c>
      <c r="G340" s="159"/>
      <c r="H340" s="86">
        <f>'1 - Listes 12 Prelev IBG RCS'!T340+'1 - Listes 12 Prelev IBG RCS'!V340+'1 - Listes 12 Prelev IBG RCS'!X340+'1 - Listes 12 Prelev IBG RCS'!Z340</f>
        <v>0</v>
      </c>
      <c r="I340" s="159"/>
      <c r="J340" s="78">
        <f t="shared" si="25"/>
        <v>0</v>
      </c>
      <c r="K340" s="102"/>
      <c r="L340" s="144"/>
      <c r="M340" s="151"/>
      <c r="N340" s="152"/>
      <c r="O340" s="76">
        <f t="shared" si="26"/>
        <v>0</v>
      </c>
      <c r="P340" s="102"/>
      <c r="T340" s="16"/>
      <c r="V340" s="16"/>
    </row>
    <row r="341" spans="1:22" s="79" customFormat="1" ht="12.75" hidden="1">
      <c r="A341" s="73"/>
      <c r="B341" s="105" t="s">
        <v>488</v>
      </c>
      <c r="C341" s="619" t="s">
        <v>770</v>
      </c>
      <c r="D341" s="85">
        <f>'1 - Listes 12 Prelev IBG RCS'!D341+'1 - Listes 12 Prelev IBG RCS'!F341+'1 - Listes 12 Prelev IBG RCS'!H341+'1 - Listes 12 Prelev IBG RCS'!J341</f>
        <v>0</v>
      </c>
      <c r="E341" s="144"/>
      <c r="F341" s="86">
        <f>'1 - Listes 12 Prelev IBG RCS'!L341+'1 - Listes 12 Prelev IBG RCS'!N341+'1 - Listes 12 Prelev IBG RCS'!P341+'1 - Listes 12 Prelev IBG RCS'!R341</f>
        <v>0</v>
      </c>
      <c r="G341" s="159"/>
      <c r="H341" s="86">
        <f>'1 - Listes 12 Prelev IBG RCS'!T341+'1 - Listes 12 Prelev IBG RCS'!V341+'1 - Listes 12 Prelev IBG RCS'!X341+'1 - Listes 12 Prelev IBG RCS'!Z341</f>
        <v>0</v>
      </c>
      <c r="I341" s="159"/>
      <c r="J341" s="78">
        <f t="shared" si="25"/>
        <v>0</v>
      </c>
      <c r="K341" s="102"/>
      <c r="L341" s="144"/>
      <c r="M341" s="151"/>
      <c r="N341" s="152"/>
      <c r="O341" s="76">
        <f t="shared" si="26"/>
        <v>0</v>
      </c>
      <c r="P341" s="102"/>
      <c r="T341" s="16"/>
      <c r="V341" s="16"/>
    </row>
    <row r="342" spans="1:22" s="6" customFormat="1" ht="13.5" hidden="1">
      <c r="A342" s="48" t="s">
        <v>101</v>
      </c>
      <c r="B342" s="57"/>
      <c r="C342" s="619" t="s">
        <v>775</v>
      </c>
      <c r="D342" s="113">
        <f>SUM(D343:D346)</f>
        <v>0</v>
      </c>
      <c r="E342" s="99">
        <f>D342/D$503*100</f>
        <v>0</v>
      </c>
      <c r="F342" s="114">
        <f>SUM(F343:F346)</f>
        <v>0</v>
      </c>
      <c r="G342" s="115">
        <f>F342/F$503*100</f>
        <v>0</v>
      </c>
      <c r="H342" s="114">
        <f>SUM(H343:H346)</f>
        <v>0</v>
      </c>
      <c r="I342" s="115">
        <f>H342/H$503*100</f>
        <v>0</v>
      </c>
      <c r="J342" s="72">
        <f t="shared" si="25"/>
        <v>0</v>
      </c>
      <c r="K342" s="101">
        <f>J342/J$503*100</f>
        <v>0</v>
      </c>
      <c r="L342" s="99"/>
      <c r="M342" s="68">
        <f>D342+F342</f>
        <v>0</v>
      </c>
      <c r="N342" s="69">
        <f>M342/M$503*100</f>
        <v>0</v>
      </c>
      <c r="O342" s="70">
        <f t="shared" si="26"/>
        <v>0</v>
      </c>
      <c r="P342" s="101">
        <f>O342/O$503*100</f>
        <v>0</v>
      </c>
      <c r="T342" s="16"/>
      <c r="V342" s="16"/>
    </row>
    <row r="343" spans="1:22" s="79" customFormat="1" ht="12.75" hidden="1">
      <c r="A343" s="73"/>
      <c r="B343" s="105" t="s">
        <v>374</v>
      </c>
      <c r="C343" s="619" t="s">
        <v>776</v>
      </c>
      <c r="D343" s="85">
        <f>'1 - Listes 12 Prelev IBG RCS'!D343+'1 - Listes 12 Prelev IBG RCS'!F343+'1 - Listes 12 Prelev IBG RCS'!H343+'1 - Listes 12 Prelev IBG RCS'!J343</f>
        <v>0</v>
      </c>
      <c r="E343" s="144"/>
      <c r="F343" s="86">
        <f>'1 - Listes 12 Prelev IBG RCS'!L343+'1 - Listes 12 Prelev IBG RCS'!N343+'1 - Listes 12 Prelev IBG RCS'!P343+'1 - Listes 12 Prelev IBG RCS'!R343</f>
        <v>0</v>
      </c>
      <c r="G343" s="159"/>
      <c r="H343" s="86">
        <f>'1 - Listes 12 Prelev IBG RCS'!T343+'1 - Listes 12 Prelev IBG RCS'!V343+'1 - Listes 12 Prelev IBG RCS'!X343+'1 - Listes 12 Prelev IBG RCS'!Z343</f>
        <v>0</v>
      </c>
      <c r="I343" s="159"/>
      <c r="J343" s="78">
        <f t="shared" si="25"/>
        <v>0</v>
      </c>
      <c r="K343" s="102"/>
      <c r="L343" s="144"/>
      <c r="M343" s="151"/>
      <c r="N343" s="152"/>
      <c r="O343" s="76">
        <f t="shared" si="26"/>
        <v>0</v>
      </c>
      <c r="P343" s="102"/>
      <c r="T343" s="16"/>
      <c r="V343" s="16"/>
    </row>
    <row r="344" spans="1:22" s="79" customFormat="1" ht="12.75" hidden="1">
      <c r="A344" s="73"/>
      <c r="B344" s="105" t="s">
        <v>375</v>
      </c>
      <c r="C344" s="619" t="s">
        <v>777</v>
      </c>
      <c r="D344" s="85">
        <f>'1 - Listes 12 Prelev IBG RCS'!D344+'1 - Listes 12 Prelev IBG RCS'!F344+'1 - Listes 12 Prelev IBG RCS'!H344+'1 - Listes 12 Prelev IBG RCS'!J344</f>
        <v>0</v>
      </c>
      <c r="E344" s="144"/>
      <c r="F344" s="86">
        <f>'1 - Listes 12 Prelev IBG RCS'!L344+'1 - Listes 12 Prelev IBG RCS'!N344+'1 - Listes 12 Prelev IBG RCS'!P344+'1 - Listes 12 Prelev IBG RCS'!R344</f>
        <v>0</v>
      </c>
      <c r="G344" s="159"/>
      <c r="H344" s="86">
        <f>'1 - Listes 12 Prelev IBG RCS'!T344+'1 - Listes 12 Prelev IBG RCS'!V344+'1 - Listes 12 Prelev IBG RCS'!X344+'1 - Listes 12 Prelev IBG RCS'!Z344</f>
        <v>0</v>
      </c>
      <c r="I344" s="159"/>
      <c r="J344" s="78">
        <f t="shared" si="25"/>
        <v>0</v>
      </c>
      <c r="K344" s="102"/>
      <c r="L344" s="144"/>
      <c r="M344" s="151"/>
      <c r="N344" s="152"/>
      <c r="O344" s="76">
        <f t="shared" si="26"/>
        <v>0</v>
      </c>
      <c r="P344" s="102"/>
      <c r="T344" s="16"/>
      <c r="V344" s="16"/>
    </row>
    <row r="345" spans="1:22" s="79" customFormat="1" ht="12.75" hidden="1">
      <c r="A345" s="73"/>
      <c r="B345" s="105" t="s">
        <v>892</v>
      </c>
      <c r="C345" s="619" t="s">
        <v>1315</v>
      </c>
      <c r="D345" s="85">
        <f>'1 - Listes 12 Prelev IBG RCS'!D345+'1 - Listes 12 Prelev IBG RCS'!F345+'1 - Listes 12 Prelev IBG RCS'!H345+'1 - Listes 12 Prelev IBG RCS'!J345</f>
        <v>0</v>
      </c>
      <c r="E345" s="144"/>
      <c r="F345" s="86">
        <f>'1 - Listes 12 Prelev IBG RCS'!L345+'1 - Listes 12 Prelev IBG RCS'!N345+'1 - Listes 12 Prelev IBG RCS'!P345+'1 - Listes 12 Prelev IBG RCS'!R345</f>
        <v>0</v>
      </c>
      <c r="G345" s="159"/>
      <c r="H345" s="86">
        <f>'1 - Listes 12 Prelev IBG RCS'!T345+'1 - Listes 12 Prelev IBG RCS'!V345+'1 - Listes 12 Prelev IBG RCS'!X345+'1 - Listes 12 Prelev IBG RCS'!Z345</f>
        <v>0</v>
      </c>
      <c r="I345" s="159"/>
      <c r="J345" s="78">
        <f t="shared" si="25"/>
        <v>0</v>
      </c>
      <c r="K345" s="102"/>
      <c r="L345" s="144"/>
      <c r="M345" s="151"/>
      <c r="N345" s="152"/>
      <c r="O345" s="76">
        <f t="shared" si="26"/>
        <v>0</v>
      </c>
      <c r="P345" s="102"/>
      <c r="T345" s="16"/>
      <c r="V345" s="16"/>
    </row>
    <row r="346" spans="1:22" s="79" customFormat="1" ht="12.75" hidden="1">
      <c r="A346" s="73"/>
      <c r="B346" s="105" t="s">
        <v>489</v>
      </c>
      <c r="C346" s="619" t="s">
        <v>775</v>
      </c>
      <c r="D346" s="85">
        <f>'1 - Listes 12 Prelev IBG RCS'!D346+'1 - Listes 12 Prelev IBG RCS'!F346+'1 - Listes 12 Prelev IBG RCS'!H346+'1 - Listes 12 Prelev IBG RCS'!J346</f>
        <v>0</v>
      </c>
      <c r="E346" s="144"/>
      <c r="F346" s="86">
        <f>'1 - Listes 12 Prelev IBG RCS'!L346+'1 - Listes 12 Prelev IBG RCS'!N346+'1 - Listes 12 Prelev IBG RCS'!P346+'1 - Listes 12 Prelev IBG RCS'!R346</f>
        <v>0</v>
      </c>
      <c r="G346" s="159"/>
      <c r="H346" s="86">
        <f>'1 - Listes 12 Prelev IBG RCS'!T346+'1 - Listes 12 Prelev IBG RCS'!V346+'1 - Listes 12 Prelev IBG RCS'!X346+'1 - Listes 12 Prelev IBG RCS'!Z346</f>
        <v>0</v>
      </c>
      <c r="I346" s="159"/>
      <c r="J346" s="78">
        <f t="shared" si="25"/>
        <v>0</v>
      </c>
      <c r="K346" s="102"/>
      <c r="L346" s="144"/>
      <c r="M346" s="151"/>
      <c r="N346" s="152"/>
      <c r="O346" s="76">
        <f t="shared" si="26"/>
        <v>0</v>
      </c>
      <c r="P346" s="102"/>
      <c r="T346" s="16"/>
      <c r="V346" s="16"/>
    </row>
    <row r="347" spans="1:22" s="6" customFormat="1" ht="13.5" hidden="1">
      <c r="A347" s="48" t="s">
        <v>102</v>
      </c>
      <c r="B347" s="57"/>
      <c r="C347" s="619" t="s">
        <v>778</v>
      </c>
      <c r="D347" s="113">
        <f>SUM(D348:D355)</f>
        <v>0</v>
      </c>
      <c r="E347" s="99">
        <f>D347/D$503*100</f>
        <v>0</v>
      </c>
      <c r="F347" s="114">
        <f>SUM(F348:F355)</f>
        <v>0</v>
      </c>
      <c r="G347" s="115">
        <f>F347/F$503*100</f>
        <v>0</v>
      </c>
      <c r="H347" s="114">
        <f>SUM(H348:H355)</f>
        <v>0</v>
      </c>
      <c r="I347" s="115">
        <f>H347/H$503*100</f>
        <v>0</v>
      </c>
      <c r="J347" s="72">
        <f t="shared" si="25"/>
        <v>0</v>
      </c>
      <c r="K347" s="101">
        <f>J347/J$503*100</f>
        <v>0</v>
      </c>
      <c r="L347" s="99"/>
      <c r="M347" s="68">
        <f>D347+F347</f>
        <v>0</v>
      </c>
      <c r="N347" s="69">
        <f>M347/M$503*100</f>
        <v>0</v>
      </c>
      <c r="O347" s="70">
        <f t="shared" si="26"/>
        <v>0</v>
      </c>
      <c r="P347" s="101">
        <f>O347/O$503*100</f>
        <v>0</v>
      </c>
      <c r="T347" s="16"/>
      <c r="V347" s="16"/>
    </row>
    <row r="348" spans="1:22" s="79" customFormat="1" ht="12.75" hidden="1">
      <c r="A348" s="73"/>
      <c r="B348" s="105" t="s">
        <v>376</v>
      </c>
      <c r="C348" s="619" t="s">
        <v>779</v>
      </c>
      <c r="D348" s="85">
        <f>'1 - Listes 12 Prelev IBG RCS'!D348+'1 - Listes 12 Prelev IBG RCS'!F348+'1 - Listes 12 Prelev IBG RCS'!H348+'1 - Listes 12 Prelev IBG RCS'!J348</f>
        <v>0</v>
      </c>
      <c r="E348" s="144"/>
      <c r="F348" s="86">
        <f>'1 - Listes 12 Prelev IBG RCS'!L348+'1 - Listes 12 Prelev IBG RCS'!N348+'1 - Listes 12 Prelev IBG RCS'!P348+'1 - Listes 12 Prelev IBG RCS'!R348</f>
        <v>0</v>
      </c>
      <c r="G348" s="159"/>
      <c r="H348" s="86">
        <f>'1 - Listes 12 Prelev IBG RCS'!T348+'1 - Listes 12 Prelev IBG RCS'!V348+'1 - Listes 12 Prelev IBG RCS'!X348+'1 - Listes 12 Prelev IBG RCS'!Z348</f>
        <v>0</v>
      </c>
      <c r="I348" s="159"/>
      <c r="J348" s="78">
        <f t="shared" si="25"/>
        <v>0</v>
      </c>
      <c r="K348" s="102"/>
      <c r="L348" s="144"/>
      <c r="M348" s="151"/>
      <c r="N348" s="152"/>
      <c r="O348" s="76">
        <f t="shared" si="26"/>
        <v>0</v>
      </c>
      <c r="P348" s="102"/>
      <c r="T348" s="16"/>
      <c r="V348" s="16"/>
    </row>
    <row r="349" spans="1:22" s="79" customFormat="1" ht="12.75" hidden="1">
      <c r="A349" s="73"/>
      <c r="B349" s="105" t="s">
        <v>377</v>
      </c>
      <c r="C349" s="619" t="s">
        <v>780</v>
      </c>
      <c r="D349" s="85">
        <f>'1 - Listes 12 Prelev IBG RCS'!D349+'1 - Listes 12 Prelev IBG RCS'!F349+'1 - Listes 12 Prelev IBG RCS'!H349+'1 - Listes 12 Prelev IBG RCS'!J349</f>
        <v>0</v>
      </c>
      <c r="E349" s="144"/>
      <c r="F349" s="86">
        <f>'1 - Listes 12 Prelev IBG RCS'!L349+'1 - Listes 12 Prelev IBG RCS'!N349+'1 - Listes 12 Prelev IBG RCS'!P349+'1 - Listes 12 Prelev IBG RCS'!R349</f>
        <v>0</v>
      </c>
      <c r="G349" s="159"/>
      <c r="H349" s="86">
        <f>'1 - Listes 12 Prelev IBG RCS'!T349+'1 - Listes 12 Prelev IBG RCS'!V349+'1 - Listes 12 Prelev IBG RCS'!X349+'1 - Listes 12 Prelev IBG RCS'!Z349</f>
        <v>0</v>
      </c>
      <c r="I349" s="159"/>
      <c r="J349" s="78">
        <f t="shared" si="25"/>
        <v>0</v>
      </c>
      <c r="K349" s="102"/>
      <c r="L349" s="144"/>
      <c r="M349" s="151"/>
      <c r="N349" s="152"/>
      <c r="O349" s="76">
        <f t="shared" si="26"/>
        <v>0</v>
      </c>
      <c r="P349" s="102"/>
      <c r="T349" s="16"/>
      <c r="V349" s="16"/>
    </row>
    <row r="350" spans="1:22" s="79" customFormat="1" ht="12.75" hidden="1">
      <c r="A350" s="73"/>
      <c r="B350" s="105" t="s">
        <v>378</v>
      </c>
      <c r="C350" s="619" t="s">
        <v>781</v>
      </c>
      <c r="D350" s="85">
        <f>'1 - Listes 12 Prelev IBG RCS'!D350+'1 - Listes 12 Prelev IBG RCS'!F350+'1 - Listes 12 Prelev IBG RCS'!H350+'1 - Listes 12 Prelev IBG RCS'!J350</f>
        <v>0</v>
      </c>
      <c r="E350" s="144"/>
      <c r="F350" s="86">
        <f>'1 - Listes 12 Prelev IBG RCS'!L350+'1 - Listes 12 Prelev IBG RCS'!N350+'1 - Listes 12 Prelev IBG RCS'!P350+'1 - Listes 12 Prelev IBG RCS'!R350</f>
        <v>0</v>
      </c>
      <c r="G350" s="159"/>
      <c r="H350" s="86">
        <f>'1 - Listes 12 Prelev IBG RCS'!T350+'1 - Listes 12 Prelev IBG RCS'!V350+'1 - Listes 12 Prelev IBG RCS'!X350+'1 - Listes 12 Prelev IBG RCS'!Z350</f>
        <v>0</v>
      </c>
      <c r="I350" s="159"/>
      <c r="J350" s="78">
        <f t="shared" si="25"/>
        <v>0</v>
      </c>
      <c r="K350" s="102"/>
      <c r="L350" s="144"/>
      <c r="M350" s="151"/>
      <c r="N350" s="152"/>
      <c r="O350" s="76">
        <f t="shared" si="26"/>
        <v>0</v>
      </c>
      <c r="P350" s="102"/>
      <c r="T350" s="16"/>
      <c r="V350" s="16"/>
    </row>
    <row r="351" spans="1:22" s="79" customFormat="1" ht="12.75" hidden="1">
      <c r="A351" s="73"/>
      <c r="B351" s="105" t="s">
        <v>379</v>
      </c>
      <c r="C351" s="619" t="s">
        <v>782</v>
      </c>
      <c r="D351" s="85">
        <f>'1 - Listes 12 Prelev IBG RCS'!D351+'1 - Listes 12 Prelev IBG RCS'!F351+'1 - Listes 12 Prelev IBG RCS'!H351+'1 - Listes 12 Prelev IBG RCS'!J351</f>
        <v>0</v>
      </c>
      <c r="E351" s="144"/>
      <c r="F351" s="86">
        <f>'1 - Listes 12 Prelev IBG RCS'!L351+'1 - Listes 12 Prelev IBG RCS'!N351+'1 - Listes 12 Prelev IBG RCS'!P351+'1 - Listes 12 Prelev IBG RCS'!R351</f>
        <v>0</v>
      </c>
      <c r="G351" s="159"/>
      <c r="H351" s="86">
        <f>'1 - Listes 12 Prelev IBG RCS'!T351+'1 - Listes 12 Prelev IBG RCS'!V351+'1 - Listes 12 Prelev IBG RCS'!X351+'1 - Listes 12 Prelev IBG RCS'!Z351</f>
        <v>0</v>
      </c>
      <c r="I351" s="159"/>
      <c r="J351" s="78">
        <f t="shared" si="25"/>
        <v>0</v>
      </c>
      <c r="K351" s="102"/>
      <c r="L351" s="144"/>
      <c r="M351" s="151"/>
      <c r="N351" s="152"/>
      <c r="O351" s="76">
        <f t="shared" si="26"/>
        <v>0</v>
      </c>
      <c r="P351" s="102"/>
      <c r="T351" s="16"/>
      <c r="V351" s="16"/>
    </row>
    <row r="352" spans="1:22" s="79" customFormat="1" ht="12.75" hidden="1">
      <c r="A352" s="73"/>
      <c r="B352" s="105" t="s">
        <v>380</v>
      </c>
      <c r="C352" s="619" t="s">
        <v>783</v>
      </c>
      <c r="D352" s="85">
        <f>'1 - Listes 12 Prelev IBG RCS'!D352+'1 - Listes 12 Prelev IBG RCS'!F352+'1 - Listes 12 Prelev IBG RCS'!H352+'1 - Listes 12 Prelev IBG RCS'!J352</f>
        <v>0</v>
      </c>
      <c r="E352" s="144"/>
      <c r="F352" s="86">
        <f>'1 - Listes 12 Prelev IBG RCS'!L352+'1 - Listes 12 Prelev IBG RCS'!N352+'1 - Listes 12 Prelev IBG RCS'!P352+'1 - Listes 12 Prelev IBG RCS'!R352</f>
        <v>0</v>
      </c>
      <c r="G352" s="159"/>
      <c r="H352" s="86">
        <f>'1 - Listes 12 Prelev IBG RCS'!T352+'1 - Listes 12 Prelev IBG RCS'!V352+'1 - Listes 12 Prelev IBG RCS'!X352+'1 - Listes 12 Prelev IBG RCS'!Z352</f>
        <v>0</v>
      </c>
      <c r="I352" s="159"/>
      <c r="J352" s="78">
        <f t="shared" si="25"/>
        <v>0</v>
      </c>
      <c r="K352" s="102"/>
      <c r="L352" s="144"/>
      <c r="M352" s="151"/>
      <c r="N352" s="152"/>
      <c r="O352" s="76">
        <f t="shared" si="26"/>
        <v>0</v>
      </c>
      <c r="P352" s="102"/>
      <c r="T352" s="16"/>
      <c r="V352" s="16"/>
    </row>
    <row r="353" spans="1:22" s="79" customFormat="1" ht="12.75" hidden="1">
      <c r="A353" s="73"/>
      <c r="B353" s="105" t="s">
        <v>381</v>
      </c>
      <c r="C353" s="619" t="s">
        <v>784</v>
      </c>
      <c r="D353" s="85">
        <f>'1 - Listes 12 Prelev IBG RCS'!D353+'1 - Listes 12 Prelev IBG RCS'!F353+'1 - Listes 12 Prelev IBG RCS'!H353+'1 - Listes 12 Prelev IBG RCS'!J353</f>
        <v>0</v>
      </c>
      <c r="E353" s="144"/>
      <c r="F353" s="86">
        <f>'1 - Listes 12 Prelev IBG RCS'!L353+'1 - Listes 12 Prelev IBG RCS'!N353+'1 - Listes 12 Prelev IBG RCS'!P353+'1 - Listes 12 Prelev IBG RCS'!R353</f>
        <v>0</v>
      </c>
      <c r="G353" s="159"/>
      <c r="H353" s="86">
        <f>'1 - Listes 12 Prelev IBG RCS'!T353+'1 - Listes 12 Prelev IBG RCS'!V353+'1 - Listes 12 Prelev IBG RCS'!X353+'1 - Listes 12 Prelev IBG RCS'!Z353</f>
        <v>0</v>
      </c>
      <c r="I353" s="159"/>
      <c r="J353" s="78">
        <f t="shared" si="25"/>
        <v>0</v>
      </c>
      <c r="K353" s="102"/>
      <c r="L353" s="144"/>
      <c r="M353" s="151"/>
      <c r="N353" s="152"/>
      <c r="O353" s="76">
        <f t="shared" si="26"/>
        <v>0</v>
      </c>
      <c r="P353" s="102"/>
      <c r="T353" s="16"/>
      <c r="V353" s="16"/>
    </row>
    <row r="354" spans="1:22" s="79" customFormat="1" ht="12.75" hidden="1">
      <c r="A354" s="73"/>
      <c r="B354" s="105" t="s">
        <v>382</v>
      </c>
      <c r="C354" s="619" t="s">
        <v>785</v>
      </c>
      <c r="D354" s="85">
        <f>'1 - Listes 12 Prelev IBG RCS'!D354+'1 - Listes 12 Prelev IBG RCS'!F354+'1 - Listes 12 Prelev IBG RCS'!H354+'1 - Listes 12 Prelev IBG RCS'!J354</f>
        <v>0</v>
      </c>
      <c r="E354" s="144"/>
      <c r="F354" s="86">
        <f>'1 - Listes 12 Prelev IBG RCS'!L354+'1 - Listes 12 Prelev IBG RCS'!N354+'1 - Listes 12 Prelev IBG RCS'!P354+'1 - Listes 12 Prelev IBG RCS'!R354</f>
        <v>0</v>
      </c>
      <c r="G354" s="159"/>
      <c r="H354" s="86">
        <f>'1 - Listes 12 Prelev IBG RCS'!T354+'1 - Listes 12 Prelev IBG RCS'!V354+'1 - Listes 12 Prelev IBG RCS'!X354+'1 - Listes 12 Prelev IBG RCS'!Z354</f>
        <v>0</v>
      </c>
      <c r="I354" s="159"/>
      <c r="J354" s="78">
        <f t="shared" si="25"/>
        <v>0</v>
      </c>
      <c r="K354" s="102"/>
      <c r="L354" s="144"/>
      <c r="M354" s="151"/>
      <c r="N354" s="152"/>
      <c r="O354" s="76">
        <f t="shared" si="26"/>
        <v>0</v>
      </c>
      <c r="P354" s="102"/>
      <c r="T354" s="16"/>
      <c r="V354" s="16"/>
    </row>
    <row r="355" spans="1:22" s="79" customFormat="1" ht="12.75" hidden="1">
      <c r="A355" s="73"/>
      <c r="B355" s="105" t="s">
        <v>102</v>
      </c>
      <c r="C355" s="619" t="s">
        <v>778</v>
      </c>
      <c r="D355" s="85">
        <f>'1 - Listes 12 Prelev IBG RCS'!D355+'1 - Listes 12 Prelev IBG RCS'!F355+'1 - Listes 12 Prelev IBG RCS'!H355+'1 - Listes 12 Prelev IBG RCS'!J355</f>
        <v>0</v>
      </c>
      <c r="E355" s="144"/>
      <c r="F355" s="86">
        <f>'1 - Listes 12 Prelev IBG RCS'!L355+'1 - Listes 12 Prelev IBG RCS'!N355+'1 - Listes 12 Prelev IBG RCS'!P355+'1 - Listes 12 Prelev IBG RCS'!R355</f>
        <v>0</v>
      </c>
      <c r="G355" s="159"/>
      <c r="H355" s="86">
        <f>'1 - Listes 12 Prelev IBG RCS'!T355+'1 - Listes 12 Prelev IBG RCS'!V355+'1 - Listes 12 Prelev IBG RCS'!X355+'1 - Listes 12 Prelev IBG RCS'!Z355</f>
        <v>0</v>
      </c>
      <c r="I355" s="159"/>
      <c r="J355" s="78">
        <f t="shared" si="25"/>
        <v>0</v>
      </c>
      <c r="K355" s="102"/>
      <c r="L355" s="144"/>
      <c r="M355" s="151"/>
      <c r="N355" s="152"/>
      <c r="O355" s="76">
        <f t="shared" si="26"/>
        <v>0</v>
      </c>
      <c r="P355" s="102"/>
      <c r="T355" s="16"/>
      <c r="V355" s="16"/>
    </row>
    <row r="356" spans="1:22" s="6" customFormat="1" ht="13.5" hidden="1">
      <c r="A356" s="48" t="s">
        <v>490</v>
      </c>
      <c r="B356" s="57"/>
      <c r="C356" s="619" t="s">
        <v>786</v>
      </c>
      <c r="D356" s="113">
        <f>SUM(D357)</f>
        <v>0</v>
      </c>
      <c r="E356" s="99">
        <f>D356/D$503*100</f>
        <v>0</v>
      </c>
      <c r="F356" s="114">
        <f>SUM(F357)</f>
        <v>0</v>
      </c>
      <c r="G356" s="115">
        <f>F356/F$503*100</f>
        <v>0</v>
      </c>
      <c r="H356" s="114">
        <f>SUM(H357)</f>
        <v>0</v>
      </c>
      <c r="I356" s="115">
        <f>H356/H$503*100</f>
        <v>0</v>
      </c>
      <c r="J356" s="72">
        <f t="shared" si="25"/>
        <v>0</v>
      </c>
      <c r="K356" s="101">
        <f>J356/J$503*100</f>
        <v>0</v>
      </c>
      <c r="L356" s="99"/>
      <c r="M356" s="68">
        <f>D356+F356</f>
        <v>0</v>
      </c>
      <c r="N356" s="69">
        <f>M356/M$503*100</f>
        <v>0</v>
      </c>
      <c r="O356" s="70">
        <f t="shared" si="26"/>
        <v>0</v>
      </c>
      <c r="P356" s="101">
        <f>O356/O$503*100</f>
        <v>0</v>
      </c>
      <c r="T356" s="16"/>
      <c r="V356" s="16"/>
    </row>
    <row r="357" spans="1:22" s="79" customFormat="1" ht="12.75" hidden="1">
      <c r="A357" s="73"/>
      <c r="B357" s="105" t="s">
        <v>491</v>
      </c>
      <c r="C357" s="619" t="s">
        <v>787</v>
      </c>
      <c r="D357" s="85">
        <f>'1 - Listes 12 Prelev IBG RCS'!D357+'1 - Listes 12 Prelev IBG RCS'!F357+'1 - Listes 12 Prelev IBG RCS'!H357+'1 - Listes 12 Prelev IBG RCS'!J357</f>
        <v>0</v>
      </c>
      <c r="E357" s="144"/>
      <c r="F357" s="86">
        <f>'1 - Listes 12 Prelev IBG RCS'!L357+'1 - Listes 12 Prelev IBG RCS'!N357+'1 - Listes 12 Prelev IBG RCS'!P357+'1 - Listes 12 Prelev IBG RCS'!R357</f>
        <v>0</v>
      </c>
      <c r="G357" s="159"/>
      <c r="H357" s="86">
        <f>'1 - Listes 12 Prelev IBG RCS'!T357+'1 - Listes 12 Prelev IBG RCS'!V357+'1 - Listes 12 Prelev IBG RCS'!X357+'1 - Listes 12 Prelev IBG RCS'!Z357</f>
        <v>0</v>
      </c>
      <c r="I357" s="159"/>
      <c r="J357" s="78">
        <f t="shared" si="25"/>
        <v>0</v>
      </c>
      <c r="K357" s="102"/>
      <c r="L357" s="144"/>
      <c r="M357" s="151"/>
      <c r="N357" s="152"/>
      <c r="O357" s="76">
        <f t="shared" si="26"/>
        <v>0</v>
      </c>
      <c r="P357" s="102"/>
      <c r="T357" s="16"/>
      <c r="V357" s="16"/>
    </row>
    <row r="358" spans="1:22" s="6" customFormat="1" ht="13.5" hidden="1">
      <c r="A358" s="48" t="s">
        <v>103</v>
      </c>
      <c r="B358" s="57"/>
      <c r="C358" s="619" t="s">
        <v>788</v>
      </c>
      <c r="D358" s="113">
        <f>SUM(D359)</f>
        <v>0</v>
      </c>
      <c r="E358" s="99">
        <f>D358/D$503*100</f>
        <v>0</v>
      </c>
      <c r="F358" s="114">
        <f>SUM(F359)</f>
        <v>0</v>
      </c>
      <c r="G358" s="115">
        <f>F358/F$503*100</f>
        <v>0</v>
      </c>
      <c r="H358" s="114">
        <f>SUM(H359)</f>
        <v>0</v>
      </c>
      <c r="I358" s="115">
        <f>H358/H$503*100</f>
        <v>0</v>
      </c>
      <c r="J358" s="72">
        <f t="shared" si="25"/>
        <v>0</v>
      </c>
      <c r="K358" s="101">
        <f>J358/J$503*100</f>
        <v>0</v>
      </c>
      <c r="L358" s="99"/>
      <c r="M358" s="68">
        <f>D358+F358</f>
        <v>0</v>
      </c>
      <c r="N358" s="69">
        <f>M358/M$503*100</f>
        <v>0</v>
      </c>
      <c r="O358" s="70">
        <f t="shared" si="26"/>
        <v>0</v>
      </c>
      <c r="P358" s="101">
        <f>O358/O$503*100</f>
        <v>0</v>
      </c>
      <c r="T358" s="16"/>
      <c r="V358" s="16"/>
    </row>
    <row r="359" spans="1:22" s="79" customFormat="1" ht="12.75" hidden="1">
      <c r="A359" s="73"/>
      <c r="B359" s="105" t="s">
        <v>893</v>
      </c>
      <c r="C359" s="620" t="s">
        <v>1316</v>
      </c>
      <c r="D359" s="85">
        <f>'1 - Listes 12 Prelev IBG RCS'!D359+'1 - Listes 12 Prelev IBG RCS'!F359+'1 - Listes 12 Prelev IBG RCS'!H359+'1 - Listes 12 Prelev IBG RCS'!J359</f>
        <v>0</v>
      </c>
      <c r="E359" s="144"/>
      <c r="F359" s="86">
        <f>'1 - Listes 12 Prelev IBG RCS'!L359+'1 - Listes 12 Prelev IBG RCS'!N359+'1 - Listes 12 Prelev IBG RCS'!P359+'1 - Listes 12 Prelev IBG RCS'!R359</f>
        <v>0</v>
      </c>
      <c r="G359" s="159"/>
      <c r="H359" s="86">
        <f>'1 - Listes 12 Prelev IBG RCS'!T359+'1 - Listes 12 Prelev IBG RCS'!V359+'1 - Listes 12 Prelev IBG RCS'!X359+'1 - Listes 12 Prelev IBG RCS'!Z359</f>
        <v>0</v>
      </c>
      <c r="I359" s="159"/>
      <c r="J359" s="78">
        <f t="shared" si="25"/>
        <v>0</v>
      </c>
      <c r="K359" s="102"/>
      <c r="L359" s="144"/>
      <c r="M359" s="151"/>
      <c r="N359" s="152"/>
      <c r="O359" s="76">
        <f t="shared" si="26"/>
        <v>0</v>
      </c>
      <c r="P359" s="102"/>
      <c r="T359" s="16"/>
      <c r="V359" s="16"/>
    </row>
    <row r="360" spans="1:16" ht="12.75" hidden="1">
      <c r="A360" s="47" t="s">
        <v>104</v>
      </c>
      <c r="B360" s="60"/>
      <c r="C360" s="621" t="s">
        <v>1317</v>
      </c>
      <c r="D360" s="26">
        <f>D361</f>
        <v>0</v>
      </c>
      <c r="E360" s="27">
        <f>(D360/D$503)*100</f>
        <v>0</v>
      </c>
      <c r="F360" s="28">
        <f>F361</f>
        <v>0</v>
      </c>
      <c r="G360" s="29">
        <f>(F360/F$503)*100</f>
        <v>0</v>
      </c>
      <c r="H360" s="28">
        <f>H361</f>
        <v>0</v>
      </c>
      <c r="I360" s="29">
        <f>(H360/H$503)*100</f>
        <v>0</v>
      </c>
      <c r="J360" s="30">
        <f t="shared" si="25"/>
        <v>0</v>
      </c>
      <c r="K360" s="31">
        <f>(J360/J$503)*100</f>
        <v>0</v>
      </c>
      <c r="L360" s="99"/>
      <c r="M360" s="26">
        <f>M361</f>
        <v>0</v>
      </c>
      <c r="N360" s="27">
        <f>(M360/M$503)*100</f>
        <v>0</v>
      </c>
      <c r="O360" s="28">
        <f t="shared" si="26"/>
        <v>0</v>
      </c>
      <c r="P360" s="31">
        <f>(O360/O$503)*100</f>
        <v>0</v>
      </c>
    </row>
    <row r="361" spans="1:22" s="6" customFormat="1" ht="13.5" hidden="1">
      <c r="A361" s="53" t="s">
        <v>105</v>
      </c>
      <c r="B361" s="106"/>
      <c r="C361" s="617" t="s">
        <v>789</v>
      </c>
      <c r="D361" s="113">
        <f>SUM(D362)</f>
        <v>0</v>
      </c>
      <c r="E361" s="99">
        <f>D361/D$503*100</f>
        <v>0</v>
      </c>
      <c r="F361" s="114">
        <f>SUM(F362)</f>
        <v>0</v>
      </c>
      <c r="G361" s="115">
        <f>F361/F$503*100</f>
        <v>0</v>
      </c>
      <c r="H361" s="114">
        <f>SUM(H362)</f>
        <v>0</v>
      </c>
      <c r="I361" s="115">
        <f>H361/H$503*100</f>
        <v>0</v>
      </c>
      <c r="J361" s="72">
        <f t="shared" si="25"/>
        <v>0</v>
      </c>
      <c r="K361" s="101">
        <f>J361/J$503*100</f>
        <v>0</v>
      </c>
      <c r="L361" s="99"/>
      <c r="M361" s="68">
        <f>D361+F361</f>
        <v>0</v>
      </c>
      <c r="N361" s="69">
        <f>M361/M$503*100</f>
        <v>0</v>
      </c>
      <c r="O361" s="70">
        <f t="shared" si="26"/>
        <v>0</v>
      </c>
      <c r="P361" s="101">
        <f>O361/O$503*100</f>
        <v>0</v>
      </c>
      <c r="T361" s="16"/>
      <c r="V361" s="16"/>
    </row>
    <row r="362" spans="1:22" s="79" customFormat="1" ht="12.75" hidden="1">
      <c r="A362" s="73"/>
      <c r="B362" s="105" t="s">
        <v>383</v>
      </c>
      <c r="C362" s="620" t="s">
        <v>790</v>
      </c>
      <c r="D362" s="85">
        <f>'1 - Listes 12 Prelev IBG RCS'!D362+'1 - Listes 12 Prelev IBG RCS'!F362+'1 - Listes 12 Prelev IBG RCS'!H362+'1 - Listes 12 Prelev IBG RCS'!J362</f>
        <v>0</v>
      </c>
      <c r="E362" s="144"/>
      <c r="F362" s="86">
        <f>'1 - Listes 12 Prelev IBG RCS'!L362+'1 - Listes 12 Prelev IBG RCS'!N362+'1 - Listes 12 Prelev IBG RCS'!P362+'1 - Listes 12 Prelev IBG RCS'!R362</f>
        <v>0</v>
      </c>
      <c r="G362" s="159"/>
      <c r="H362" s="86">
        <f>'1 - Listes 12 Prelev IBG RCS'!T362+'1 - Listes 12 Prelev IBG RCS'!V362+'1 - Listes 12 Prelev IBG RCS'!X362+'1 - Listes 12 Prelev IBG RCS'!Z362</f>
        <v>0</v>
      </c>
      <c r="I362" s="159"/>
      <c r="J362" s="78">
        <f t="shared" si="25"/>
        <v>0</v>
      </c>
      <c r="K362" s="102"/>
      <c r="L362" s="144"/>
      <c r="M362" s="151"/>
      <c r="N362" s="152"/>
      <c r="O362" s="76">
        <f t="shared" si="26"/>
        <v>0</v>
      </c>
      <c r="P362" s="102"/>
      <c r="T362" s="16"/>
      <c r="V362" s="16"/>
    </row>
    <row r="363" spans="1:16" ht="12.75" hidden="1">
      <c r="A363" s="47" t="s">
        <v>106</v>
      </c>
      <c r="B363" s="60"/>
      <c r="C363" s="621" t="s">
        <v>1318</v>
      </c>
      <c r="D363" s="26">
        <f>D364+D366+D368</f>
        <v>0</v>
      </c>
      <c r="E363" s="27">
        <f>(D363/D$503)*100</f>
        <v>0</v>
      </c>
      <c r="F363" s="28">
        <f>F364+F366+F368</f>
        <v>0</v>
      </c>
      <c r="G363" s="29">
        <f>(F363/F$503)*100</f>
        <v>0</v>
      </c>
      <c r="H363" s="28">
        <f>H364+H366+H368</f>
        <v>0</v>
      </c>
      <c r="I363" s="29">
        <f>(H363/H$503)*100</f>
        <v>0</v>
      </c>
      <c r="J363" s="30">
        <f t="shared" si="25"/>
        <v>0</v>
      </c>
      <c r="K363" s="31">
        <f>(J363/J$503)*100</f>
        <v>0</v>
      </c>
      <c r="L363" s="99"/>
      <c r="M363" s="26">
        <f>M364+M366+M368</f>
        <v>0</v>
      </c>
      <c r="N363" s="27">
        <f>(M363/M$503)*100</f>
        <v>0</v>
      </c>
      <c r="O363" s="28">
        <f t="shared" si="26"/>
        <v>0</v>
      </c>
      <c r="P363" s="31">
        <f>(O363/O$503)*100</f>
        <v>0</v>
      </c>
    </row>
    <row r="364" spans="1:22" s="6" customFormat="1" ht="13.5" hidden="1">
      <c r="A364" s="53" t="s">
        <v>107</v>
      </c>
      <c r="B364" s="106"/>
      <c r="C364" s="622" t="s">
        <v>791</v>
      </c>
      <c r="D364" s="113">
        <f>SUM(D365)</f>
        <v>0</v>
      </c>
      <c r="E364" s="99">
        <f>D364/D$503*100</f>
        <v>0</v>
      </c>
      <c r="F364" s="114">
        <f>SUM(F365)</f>
        <v>0</v>
      </c>
      <c r="G364" s="115">
        <f>F364/F$503*100</f>
        <v>0</v>
      </c>
      <c r="H364" s="114">
        <f>SUM(H365)</f>
        <v>0</v>
      </c>
      <c r="I364" s="115">
        <f>H364/H$503*100</f>
        <v>0</v>
      </c>
      <c r="J364" s="72">
        <f t="shared" si="25"/>
        <v>0</v>
      </c>
      <c r="K364" s="101">
        <f>J364/J$503*100</f>
        <v>0</v>
      </c>
      <c r="L364" s="99"/>
      <c r="M364" s="68">
        <f>D364+F364</f>
        <v>0</v>
      </c>
      <c r="N364" s="69">
        <f>M364/M$503*100</f>
        <v>0</v>
      </c>
      <c r="O364" s="70">
        <f t="shared" si="26"/>
        <v>0</v>
      </c>
      <c r="P364" s="101">
        <f>O364/O$503*100</f>
        <v>0</v>
      </c>
      <c r="T364" s="16"/>
      <c r="V364" s="16"/>
    </row>
    <row r="365" spans="1:22" s="79" customFormat="1" ht="12.75" hidden="1">
      <c r="A365" s="73"/>
      <c r="B365" s="105" t="s">
        <v>384</v>
      </c>
      <c r="C365" s="619" t="s">
        <v>792</v>
      </c>
      <c r="D365" s="85">
        <f>'1 - Listes 12 Prelev IBG RCS'!D365+'1 - Listes 12 Prelev IBG RCS'!F365+'1 - Listes 12 Prelev IBG RCS'!H365+'1 - Listes 12 Prelev IBG RCS'!J365</f>
        <v>0</v>
      </c>
      <c r="E365" s="144"/>
      <c r="F365" s="86">
        <f>'1 - Listes 12 Prelev IBG RCS'!L365+'1 - Listes 12 Prelev IBG RCS'!N365+'1 - Listes 12 Prelev IBG RCS'!P365+'1 - Listes 12 Prelev IBG RCS'!R365</f>
        <v>0</v>
      </c>
      <c r="G365" s="159"/>
      <c r="H365" s="86">
        <f>'1 - Listes 12 Prelev IBG RCS'!T365+'1 - Listes 12 Prelev IBG RCS'!V365+'1 - Listes 12 Prelev IBG RCS'!X365+'1 - Listes 12 Prelev IBG RCS'!Z365</f>
        <v>0</v>
      </c>
      <c r="I365" s="159"/>
      <c r="J365" s="78">
        <f t="shared" si="25"/>
        <v>0</v>
      </c>
      <c r="K365" s="102"/>
      <c r="L365" s="144"/>
      <c r="M365" s="151"/>
      <c r="N365" s="152"/>
      <c r="O365" s="76">
        <f t="shared" si="26"/>
        <v>0</v>
      </c>
      <c r="P365" s="102"/>
      <c r="T365" s="16"/>
      <c r="V365" s="16"/>
    </row>
    <row r="366" spans="1:22" s="6" customFormat="1" ht="13.5" hidden="1">
      <c r="A366" s="48" t="s">
        <v>108</v>
      </c>
      <c r="B366" s="57"/>
      <c r="C366" s="619" t="s">
        <v>793</v>
      </c>
      <c r="D366" s="113">
        <f>SUM(D367)</f>
        <v>0</v>
      </c>
      <c r="E366" s="99">
        <f>D366/D$503*100</f>
        <v>0</v>
      </c>
      <c r="F366" s="114">
        <f>SUM(F367)</f>
        <v>0</v>
      </c>
      <c r="G366" s="115">
        <f>F366/F$503*100</f>
        <v>0</v>
      </c>
      <c r="H366" s="114">
        <f>SUM(H367)</f>
        <v>0</v>
      </c>
      <c r="I366" s="115">
        <f>H366/H$503*100</f>
        <v>0</v>
      </c>
      <c r="J366" s="72">
        <f t="shared" si="25"/>
        <v>0</v>
      </c>
      <c r="K366" s="101">
        <f>J366/J$503*100</f>
        <v>0</v>
      </c>
      <c r="L366" s="99"/>
      <c r="M366" s="68">
        <f>D366+F366</f>
        <v>0</v>
      </c>
      <c r="N366" s="69">
        <f>M366/M$503*100</f>
        <v>0</v>
      </c>
      <c r="O366" s="70">
        <f t="shared" si="26"/>
        <v>0</v>
      </c>
      <c r="P366" s="101">
        <f>O366/O$503*100</f>
        <v>0</v>
      </c>
      <c r="T366" s="16"/>
      <c r="V366" s="16"/>
    </row>
    <row r="367" spans="1:22" s="79" customFormat="1" ht="12.75" hidden="1">
      <c r="A367" s="73"/>
      <c r="B367" s="105" t="s">
        <v>385</v>
      </c>
      <c r="C367" s="619" t="s">
        <v>794</v>
      </c>
      <c r="D367" s="85">
        <f>'1 - Listes 12 Prelev IBG RCS'!D367+'1 - Listes 12 Prelev IBG RCS'!F367+'1 - Listes 12 Prelev IBG RCS'!H367+'1 - Listes 12 Prelev IBG RCS'!J367</f>
        <v>0</v>
      </c>
      <c r="E367" s="144"/>
      <c r="F367" s="86">
        <f>'1 - Listes 12 Prelev IBG RCS'!L367+'1 - Listes 12 Prelev IBG RCS'!N367+'1 - Listes 12 Prelev IBG RCS'!P367+'1 - Listes 12 Prelev IBG RCS'!R367</f>
        <v>0</v>
      </c>
      <c r="G367" s="159"/>
      <c r="H367" s="86">
        <f>'1 - Listes 12 Prelev IBG RCS'!T367+'1 - Listes 12 Prelev IBG RCS'!V367+'1 - Listes 12 Prelev IBG RCS'!X367+'1 - Listes 12 Prelev IBG RCS'!Z367</f>
        <v>0</v>
      </c>
      <c r="I367" s="159"/>
      <c r="J367" s="78">
        <f t="shared" si="25"/>
        <v>0</v>
      </c>
      <c r="K367" s="102"/>
      <c r="L367" s="144"/>
      <c r="M367" s="151"/>
      <c r="N367" s="152"/>
      <c r="O367" s="76">
        <f t="shared" si="26"/>
        <v>0</v>
      </c>
      <c r="P367" s="102"/>
      <c r="T367" s="16"/>
      <c r="V367" s="16"/>
    </row>
    <row r="368" spans="1:22" s="6" customFormat="1" ht="13.5" hidden="1">
      <c r="A368" s="48" t="s">
        <v>109</v>
      </c>
      <c r="B368" s="57"/>
      <c r="C368" s="619" t="s">
        <v>795</v>
      </c>
      <c r="D368" s="113">
        <f>SUM(D369)</f>
        <v>0</v>
      </c>
      <c r="E368" s="99">
        <f>D368/D$503*100</f>
        <v>0</v>
      </c>
      <c r="F368" s="114">
        <f>SUM(F369)</f>
        <v>0</v>
      </c>
      <c r="G368" s="115">
        <f>F368/F$503*100</f>
        <v>0</v>
      </c>
      <c r="H368" s="114">
        <f>SUM(H369)</f>
        <v>0</v>
      </c>
      <c r="I368" s="115">
        <f>H368/H$503*100</f>
        <v>0</v>
      </c>
      <c r="J368" s="72">
        <f t="shared" si="25"/>
        <v>0</v>
      </c>
      <c r="K368" s="101">
        <f>J368/J$503*100</f>
        <v>0</v>
      </c>
      <c r="L368" s="99"/>
      <c r="M368" s="68">
        <f>D368+F368</f>
        <v>0</v>
      </c>
      <c r="N368" s="71">
        <f>M368/M$503*100</f>
        <v>0</v>
      </c>
      <c r="O368" s="70">
        <f t="shared" si="26"/>
        <v>0</v>
      </c>
      <c r="P368" s="101">
        <f>O368/O$503*100</f>
        <v>0</v>
      </c>
      <c r="T368" s="16"/>
      <c r="V368" s="16"/>
    </row>
    <row r="369" spans="1:22" s="79" customFormat="1" ht="12.75" hidden="1">
      <c r="A369" s="73"/>
      <c r="B369" s="105" t="s">
        <v>386</v>
      </c>
      <c r="C369" s="620" t="s">
        <v>796</v>
      </c>
      <c r="D369" s="85">
        <f>'1 - Listes 12 Prelev IBG RCS'!D369+'1 - Listes 12 Prelev IBG RCS'!F369+'1 - Listes 12 Prelev IBG RCS'!H369+'1 - Listes 12 Prelev IBG RCS'!J369</f>
        <v>0</v>
      </c>
      <c r="E369" s="144"/>
      <c r="F369" s="86">
        <f>'1 - Listes 12 Prelev IBG RCS'!L369+'1 - Listes 12 Prelev IBG RCS'!N369+'1 - Listes 12 Prelev IBG RCS'!P369+'1 - Listes 12 Prelev IBG RCS'!R369</f>
        <v>0</v>
      </c>
      <c r="G369" s="159"/>
      <c r="H369" s="86">
        <f>'1 - Listes 12 Prelev IBG RCS'!T369+'1 - Listes 12 Prelev IBG RCS'!V369+'1 - Listes 12 Prelev IBG RCS'!X369+'1 - Listes 12 Prelev IBG RCS'!Z369</f>
        <v>0</v>
      </c>
      <c r="I369" s="159"/>
      <c r="J369" s="78">
        <f t="shared" si="25"/>
        <v>0</v>
      </c>
      <c r="K369" s="102"/>
      <c r="L369" s="144"/>
      <c r="M369" s="151"/>
      <c r="N369" s="152"/>
      <c r="O369" s="76">
        <f t="shared" si="26"/>
        <v>0</v>
      </c>
      <c r="P369" s="102"/>
      <c r="T369" s="16"/>
      <c r="V369" s="16"/>
    </row>
    <row r="370" spans="1:16" ht="12.75" hidden="1">
      <c r="A370" s="47" t="s">
        <v>110</v>
      </c>
      <c r="B370" s="60"/>
      <c r="C370" s="621" t="s">
        <v>1319</v>
      </c>
      <c r="D370" s="65">
        <f>D371+D373+D378+D380+D381+D383+D385+D386+D387+D388+D390</f>
        <v>0</v>
      </c>
      <c r="E370" s="27">
        <f>(D370/D$503)*100</f>
        <v>0</v>
      </c>
      <c r="F370" s="67">
        <f>F371+F373+F378+F380+F381+F383+F385+F386+F387+F388+F390</f>
        <v>0</v>
      </c>
      <c r="G370" s="29">
        <f>(F370/F$503)*100</f>
        <v>0</v>
      </c>
      <c r="H370" s="67">
        <f>H371+H373+H378+H380+H381+H383+H385+H386+H387+H388+H390</f>
        <v>0</v>
      </c>
      <c r="I370" s="29">
        <f>(H370/H$503)*100</f>
        <v>0</v>
      </c>
      <c r="J370" s="66">
        <f t="shared" si="25"/>
        <v>0</v>
      </c>
      <c r="K370" s="31">
        <f>(J370/J$503)*100</f>
        <v>0</v>
      </c>
      <c r="L370" s="99"/>
      <c r="M370" s="65">
        <f>M371+M373+M378+M380+M381+M383+M385+M386+M387+M388+M390</f>
        <v>0</v>
      </c>
      <c r="N370" s="27">
        <f>(M370/M$503)*100</f>
        <v>0</v>
      </c>
      <c r="O370" s="67">
        <f t="shared" si="26"/>
        <v>0</v>
      </c>
      <c r="P370" s="31">
        <f>(O370/O$503)*100</f>
        <v>0</v>
      </c>
    </row>
    <row r="371" spans="1:22" s="6" customFormat="1" ht="13.5" hidden="1">
      <c r="A371" s="49" t="s">
        <v>111</v>
      </c>
      <c r="B371" s="58"/>
      <c r="C371" s="622" t="s">
        <v>797</v>
      </c>
      <c r="D371" s="113">
        <f>SUM(D372)</f>
        <v>0</v>
      </c>
      <c r="E371" s="99">
        <f>D371/D$503*100</f>
        <v>0</v>
      </c>
      <c r="F371" s="114">
        <f>SUM(F372)</f>
        <v>0</v>
      </c>
      <c r="G371" s="115">
        <f>F371/F$503*100</f>
        <v>0</v>
      </c>
      <c r="H371" s="114">
        <f>SUM(H372)</f>
        <v>0</v>
      </c>
      <c r="I371" s="115">
        <f>H371/H$503*100</f>
        <v>0</v>
      </c>
      <c r="J371" s="72">
        <f>D371+F371+H371</f>
        <v>0</v>
      </c>
      <c r="K371" s="101">
        <f>J371/J$503*100</f>
        <v>0</v>
      </c>
      <c r="L371" s="99"/>
      <c r="M371" s="68">
        <f>D371+F371</f>
        <v>0</v>
      </c>
      <c r="N371" s="69">
        <f>M371/M$503*100</f>
        <v>0</v>
      </c>
      <c r="O371" s="70">
        <f>F371+H371</f>
        <v>0</v>
      </c>
      <c r="P371" s="101">
        <f>O371/O$503*100</f>
        <v>0</v>
      </c>
      <c r="R371" s="6">
        <f>IF(M371&lt;3,0,3)</f>
        <v>0</v>
      </c>
      <c r="S371" s="6">
        <f>IF(M371&lt;3,0,2)</f>
        <v>0</v>
      </c>
      <c r="T371" s="6">
        <f>IF(T$8=U18,V18,"")</f>
      </c>
      <c r="V371" s="16"/>
    </row>
    <row r="372" spans="1:22" s="6" customFormat="1" ht="13.5" hidden="1">
      <c r="A372" s="49"/>
      <c r="B372" s="58" t="s">
        <v>1252</v>
      </c>
      <c r="C372" s="619" t="s">
        <v>1320</v>
      </c>
      <c r="D372" s="85">
        <f>'1 - Listes 12 Prelev IBG RCS'!D372+'1 - Listes 12 Prelev IBG RCS'!F372+'1 - Listes 12 Prelev IBG RCS'!H372+'1 - Listes 12 Prelev IBG RCS'!J372</f>
        <v>0</v>
      </c>
      <c r="E372" s="144"/>
      <c r="F372" s="86">
        <f>'1 - Listes 12 Prelev IBG RCS'!L372+'1 - Listes 12 Prelev IBG RCS'!N372+'1 - Listes 12 Prelev IBG RCS'!P372+'1 - Listes 12 Prelev IBG RCS'!R372</f>
        <v>0</v>
      </c>
      <c r="G372" s="159"/>
      <c r="H372" s="86">
        <f>'1 - Listes 12 Prelev IBG RCS'!T372+'1 - Listes 12 Prelev IBG RCS'!V372+'1 - Listes 12 Prelev IBG RCS'!X372+'1 - Listes 12 Prelev IBG RCS'!Z372</f>
        <v>0</v>
      </c>
      <c r="I372" s="159"/>
      <c r="J372" s="78">
        <f>D372+F372+H372</f>
        <v>0</v>
      </c>
      <c r="K372" s="102"/>
      <c r="L372" s="144"/>
      <c r="M372" s="151"/>
      <c r="N372" s="152"/>
      <c r="O372" s="76">
        <f>F372+H372</f>
        <v>0</v>
      </c>
      <c r="P372" s="102"/>
      <c r="V372" s="16"/>
    </row>
    <row r="373" spans="1:22" s="6" customFormat="1" ht="13.5" hidden="1">
      <c r="A373" s="49" t="s">
        <v>112</v>
      </c>
      <c r="B373" s="58"/>
      <c r="C373" s="619" t="s">
        <v>798</v>
      </c>
      <c r="D373" s="88">
        <f>SUM(D374:D377)</f>
        <v>0</v>
      </c>
      <c r="E373" s="99">
        <f>D373/D$503*100</f>
        <v>0</v>
      </c>
      <c r="F373" s="89">
        <f>SUM(F374:F377)</f>
        <v>0</v>
      </c>
      <c r="G373" s="115">
        <f>F373/F$503*100</f>
        <v>0</v>
      </c>
      <c r="H373" s="89">
        <f>SUM(H374:H377)</f>
        <v>0</v>
      </c>
      <c r="I373" s="115">
        <f>H373/H$503*100</f>
        <v>0</v>
      </c>
      <c r="J373" s="90">
        <f t="shared" si="25"/>
        <v>0</v>
      </c>
      <c r="K373" s="101">
        <f>J373/J$503*100</f>
        <v>0</v>
      </c>
      <c r="L373" s="99"/>
      <c r="M373" s="88">
        <f>D373+F373</f>
        <v>0</v>
      </c>
      <c r="N373" s="69">
        <f>M373/M$503*100</f>
        <v>0</v>
      </c>
      <c r="O373" s="89">
        <f t="shared" si="26"/>
        <v>0</v>
      </c>
      <c r="P373" s="101">
        <f>O373/O$503*100</f>
        <v>0</v>
      </c>
      <c r="T373" s="16"/>
      <c r="V373" s="16"/>
    </row>
    <row r="374" spans="1:22" s="79" customFormat="1" ht="12.75" hidden="1">
      <c r="A374" s="81"/>
      <c r="B374" s="105" t="s">
        <v>315</v>
      </c>
      <c r="C374" s="619" t="s">
        <v>1321</v>
      </c>
      <c r="D374" s="82">
        <f>'1 - Listes 12 Prelev IBG RCS'!D374+'1 - Listes 12 Prelev IBG RCS'!F374+'1 - Listes 12 Prelev IBG RCS'!H374+'1 - Listes 12 Prelev IBG RCS'!J374</f>
        <v>0</v>
      </c>
      <c r="E374" s="144"/>
      <c r="F374" s="83">
        <f>'1 - Listes 12 Prelev IBG RCS'!L374+'1 - Listes 12 Prelev IBG RCS'!N374+'1 - Listes 12 Prelev IBG RCS'!P374+'1 - Listes 12 Prelev IBG RCS'!R374</f>
        <v>0</v>
      </c>
      <c r="G374" s="159"/>
      <c r="H374" s="83">
        <f>'1 - Listes 12 Prelev IBG RCS'!T374+'1 - Listes 12 Prelev IBG RCS'!V374+'1 - Listes 12 Prelev IBG RCS'!X374+'1 - Listes 12 Prelev IBG RCS'!Z374</f>
        <v>0</v>
      </c>
      <c r="I374" s="159"/>
      <c r="J374" s="84">
        <f t="shared" si="25"/>
        <v>0</v>
      </c>
      <c r="K374" s="102"/>
      <c r="L374" s="144"/>
      <c r="M374" s="155"/>
      <c r="N374" s="152"/>
      <c r="O374" s="83">
        <f t="shared" si="26"/>
        <v>0</v>
      </c>
      <c r="P374" s="102"/>
      <c r="T374" s="16"/>
      <c r="V374" s="16"/>
    </row>
    <row r="375" spans="1:22" s="79" customFormat="1" ht="12.75" hidden="1">
      <c r="A375" s="81"/>
      <c r="B375" s="105" t="s">
        <v>316</v>
      </c>
      <c r="C375" s="619" t="s">
        <v>1321</v>
      </c>
      <c r="D375" s="82">
        <f>'1 - Listes 12 Prelev IBG RCS'!D375+'1 - Listes 12 Prelev IBG RCS'!F375+'1 - Listes 12 Prelev IBG RCS'!H375+'1 - Listes 12 Prelev IBG RCS'!J375</f>
        <v>0</v>
      </c>
      <c r="E375" s="144"/>
      <c r="F375" s="83">
        <f>'1 - Listes 12 Prelev IBG RCS'!L375+'1 - Listes 12 Prelev IBG RCS'!N375+'1 - Listes 12 Prelev IBG RCS'!P375+'1 - Listes 12 Prelev IBG RCS'!R375</f>
        <v>0</v>
      </c>
      <c r="G375" s="159"/>
      <c r="H375" s="83">
        <f>'1 - Listes 12 Prelev IBG RCS'!T375+'1 - Listes 12 Prelev IBG RCS'!V375+'1 - Listes 12 Prelev IBG RCS'!X375+'1 - Listes 12 Prelev IBG RCS'!Z375</f>
        <v>0</v>
      </c>
      <c r="I375" s="159"/>
      <c r="J375" s="84">
        <f t="shared" si="25"/>
        <v>0</v>
      </c>
      <c r="K375" s="102"/>
      <c r="L375" s="144"/>
      <c r="M375" s="155"/>
      <c r="N375" s="152"/>
      <c r="O375" s="83">
        <f t="shared" si="26"/>
        <v>0</v>
      </c>
      <c r="P375" s="102"/>
      <c r="T375" s="16"/>
      <c r="V375" s="16"/>
    </row>
    <row r="376" spans="1:22" s="79" customFormat="1" ht="12.75" hidden="1">
      <c r="A376" s="81"/>
      <c r="B376" s="105" t="s">
        <v>317</v>
      </c>
      <c r="C376" s="619" t="s">
        <v>1322</v>
      </c>
      <c r="D376" s="82">
        <f>'1 - Listes 12 Prelev IBG RCS'!D376+'1 - Listes 12 Prelev IBG RCS'!F376+'1 - Listes 12 Prelev IBG RCS'!H376+'1 - Listes 12 Prelev IBG RCS'!J376</f>
        <v>0</v>
      </c>
      <c r="E376" s="144"/>
      <c r="F376" s="83">
        <f>'1 - Listes 12 Prelev IBG RCS'!L376+'1 - Listes 12 Prelev IBG RCS'!N376+'1 - Listes 12 Prelev IBG RCS'!P376+'1 - Listes 12 Prelev IBG RCS'!R376</f>
        <v>0</v>
      </c>
      <c r="G376" s="159"/>
      <c r="H376" s="83">
        <f>'1 - Listes 12 Prelev IBG RCS'!T376+'1 - Listes 12 Prelev IBG RCS'!V376+'1 - Listes 12 Prelev IBG RCS'!X376+'1 - Listes 12 Prelev IBG RCS'!Z376</f>
        <v>0</v>
      </c>
      <c r="I376" s="159"/>
      <c r="J376" s="84">
        <f t="shared" si="25"/>
        <v>0</v>
      </c>
      <c r="K376" s="102"/>
      <c r="L376" s="144"/>
      <c r="M376" s="155"/>
      <c r="N376" s="152"/>
      <c r="O376" s="83">
        <f t="shared" si="26"/>
        <v>0</v>
      </c>
      <c r="P376" s="102"/>
      <c r="T376" s="16"/>
      <c r="V376" s="16"/>
    </row>
    <row r="377" spans="1:22" s="79" customFormat="1" ht="12.75" hidden="1">
      <c r="A377" s="81"/>
      <c r="B377" s="105" t="s">
        <v>492</v>
      </c>
      <c r="C377" s="619" t="s">
        <v>798</v>
      </c>
      <c r="D377" s="82">
        <f>'1 - Listes 12 Prelev IBG RCS'!D377+'1 - Listes 12 Prelev IBG RCS'!F377+'1 - Listes 12 Prelev IBG RCS'!H377+'1 - Listes 12 Prelev IBG RCS'!J377</f>
        <v>0</v>
      </c>
      <c r="E377" s="144"/>
      <c r="F377" s="83">
        <f>'1 - Listes 12 Prelev IBG RCS'!L377+'1 - Listes 12 Prelev IBG RCS'!N377+'1 - Listes 12 Prelev IBG RCS'!P377+'1 - Listes 12 Prelev IBG RCS'!R377</f>
        <v>0</v>
      </c>
      <c r="G377" s="159"/>
      <c r="H377" s="83">
        <f>'1 - Listes 12 Prelev IBG RCS'!T377+'1 - Listes 12 Prelev IBG RCS'!V377+'1 - Listes 12 Prelev IBG RCS'!X377+'1 - Listes 12 Prelev IBG RCS'!Z377</f>
        <v>0</v>
      </c>
      <c r="I377" s="159"/>
      <c r="J377" s="84">
        <f t="shared" si="25"/>
        <v>0</v>
      </c>
      <c r="K377" s="102"/>
      <c r="L377" s="144"/>
      <c r="M377" s="155"/>
      <c r="N377" s="152"/>
      <c r="O377" s="83">
        <f t="shared" si="26"/>
        <v>0</v>
      </c>
      <c r="P377" s="102"/>
      <c r="T377" s="16"/>
      <c r="V377" s="16"/>
    </row>
    <row r="378" spans="1:22" s="6" customFormat="1" ht="13.5" hidden="1">
      <c r="A378" s="48" t="s">
        <v>113</v>
      </c>
      <c r="B378" s="57"/>
      <c r="C378" s="619" t="s">
        <v>799</v>
      </c>
      <c r="D378" s="88">
        <f>D379</f>
        <v>0</v>
      </c>
      <c r="E378" s="99">
        <f aca="true" t="shared" si="27" ref="E378:E390">D378/D$503*100</f>
        <v>0</v>
      </c>
      <c r="F378" s="89">
        <f>F379</f>
        <v>0</v>
      </c>
      <c r="G378" s="115">
        <f aca="true" t="shared" si="28" ref="G378:G390">F378/F$503*100</f>
        <v>0</v>
      </c>
      <c r="H378" s="89">
        <f>H379</f>
        <v>0</v>
      </c>
      <c r="I378" s="115">
        <f aca="true" t="shared" si="29" ref="I378:I390">H378/H$503*100</f>
        <v>0</v>
      </c>
      <c r="J378" s="93">
        <f t="shared" si="25"/>
        <v>0</v>
      </c>
      <c r="K378" s="101">
        <f aca="true" t="shared" si="30" ref="K378:K390">J378/J$503*100</f>
        <v>0</v>
      </c>
      <c r="L378" s="99"/>
      <c r="M378" s="91">
        <f aca="true" t="shared" si="31" ref="M378:M390">D378+F378</f>
        <v>0</v>
      </c>
      <c r="N378" s="69">
        <f aca="true" t="shared" si="32" ref="N378:N390">M378/M$503*100</f>
        <v>0</v>
      </c>
      <c r="O378" s="92">
        <f t="shared" si="26"/>
        <v>0</v>
      </c>
      <c r="P378" s="101">
        <f aca="true" t="shared" si="33" ref="P378:P390">O378/O$503*100</f>
        <v>0</v>
      </c>
      <c r="T378" s="16"/>
      <c r="V378" s="16"/>
    </row>
    <row r="379" spans="1:22" s="6" customFormat="1" ht="13.5" hidden="1">
      <c r="A379" s="48"/>
      <c r="B379" s="57" t="s">
        <v>1255</v>
      </c>
      <c r="C379" s="619" t="s">
        <v>1323</v>
      </c>
      <c r="D379" s="88">
        <f>'1 - Listes 12 Prelev IBG RCS'!D379+'1 - Listes 12 Prelev IBG RCS'!F379+'1 - Listes 12 Prelev IBG RCS'!H379+'1 - Listes 12 Prelev IBG RCS'!J379</f>
        <v>0</v>
      </c>
      <c r="E379" s="99"/>
      <c r="F379" s="89">
        <f>'1 - Listes 12 Prelev IBG RCS'!L379+'1 - Listes 12 Prelev IBG RCS'!N379+'1 - Listes 12 Prelev IBG RCS'!P379+'1 - Listes 12 Prelev IBG RCS'!R379</f>
        <v>0</v>
      </c>
      <c r="G379" s="115"/>
      <c r="H379" s="89">
        <f>'1 - Listes 12 Prelev IBG RCS'!T379+'1 - Listes 12 Prelev IBG RCS'!V379+'1 - Listes 12 Prelev IBG RCS'!X379+'1 - Listes 12 Prelev IBG RCS'!Z379</f>
        <v>0</v>
      </c>
      <c r="I379" s="115"/>
      <c r="J379" s="93">
        <f t="shared" si="25"/>
        <v>0</v>
      </c>
      <c r="K379" s="101"/>
      <c r="L379" s="99"/>
      <c r="M379" s="155"/>
      <c r="N379" s="152"/>
      <c r="O379" s="83">
        <f>F379+H379</f>
        <v>0</v>
      </c>
      <c r="P379" s="102"/>
      <c r="T379" s="16"/>
      <c r="V379" s="16"/>
    </row>
    <row r="380" spans="1:22" s="117" customFormat="1" ht="13.5" hidden="1">
      <c r="A380" s="49" t="s">
        <v>114</v>
      </c>
      <c r="B380" s="58"/>
      <c r="C380" s="619" t="s">
        <v>800</v>
      </c>
      <c r="D380" s="88">
        <f>'1 - Listes 12 Prelev IBG RCS'!D380+'1 - Listes 12 Prelev IBG RCS'!F380+'1 - Listes 12 Prelev IBG RCS'!H380+'1 - Listes 12 Prelev IBG RCS'!J380</f>
        <v>0</v>
      </c>
      <c r="E380" s="99">
        <f t="shared" si="27"/>
        <v>0</v>
      </c>
      <c r="F380" s="89">
        <f>'1 - Listes 12 Prelev IBG RCS'!L380+'1 - Listes 12 Prelev IBG RCS'!N380+'1 - Listes 12 Prelev IBG RCS'!P380+'1 - Listes 12 Prelev IBG RCS'!R380</f>
        <v>0</v>
      </c>
      <c r="G380" s="115">
        <f t="shared" si="28"/>
        <v>0</v>
      </c>
      <c r="H380" s="89">
        <f>'1 - Listes 12 Prelev IBG RCS'!T380+'1 - Listes 12 Prelev IBG RCS'!V380+'1 - Listes 12 Prelev IBG RCS'!X380+'1 - Listes 12 Prelev IBG RCS'!Z380</f>
        <v>0</v>
      </c>
      <c r="I380" s="115">
        <f t="shared" si="29"/>
        <v>0</v>
      </c>
      <c r="J380" s="90">
        <f t="shared" si="25"/>
        <v>0</v>
      </c>
      <c r="K380" s="116">
        <f t="shared" si="30"/>
        <v>0</v>
      </c>
      <c r="L380" s="99"/>
      <c r="M380" s="88">
        <f t="shared" si="31"/>
        <v>0</v>
      </c>
      <c r="N380" s="99">
        <f t="shared" si="32"/>
        <v>0</v>
      </c>
      <c r="O380" s="89">
        <f t="shared" si="26"/>
        <v>0</v>
      </c>
      <c r="P380" s="116">
        <f t="shared" si="33"/>
        <v>0</v>
      </c>
      <c r="T380" s="112"/>
      <c r="V380" s="112"/>
    </row>
    <row r="381" spans="1:22" s="6" customFormat="1" ht="13.5" hidden="1">
      <c r="A381" s="48" t="s">
        <v>115</v>
      </c>
      <c r="B381" s="57"/>
      <c r="C381" s="619" t="s">
        <v>801</v>
      </c>
      <c r="D381" s="88">
        <f>D382</f>
        <v>0</v>
      </c>
      <c r="E381" s="99">
        <f t="shared" si="27"/>
        <v>0</v>
      </c>
      <c r="F381" s="89">
        <f>F382</f>
        <v>0</v>
      </c>
      <c r="G381" s="115">
        <f t="shared" si="28"/>
        <v>0</v>
      </c>
      <c r="H381" s="89">
        <f>H382</f>
        <v>0</v>
      </c>
      <c r="I381" s="115">
        <f t="shared" si="29"/>
        <v>0</v>
      </c>
      <c r="J381" s="93">
        <f t="shared" si="25"/>
        <v>0</v>
      </c>
      <c r="K381" s="101">
        <f t="shared" si="30"/>
        <v>0</v>
      </c>
      <c r="L381" s="99"/>
      <c r="M381" s="91">
        <f t="shared" si="31"/>
        <v>0</v>
      </c>
      <c r="N381" s="69">
        <f t="shared" si="32"/>
        <v>0</v>
      </c>
      <c r="O381" s="92">
        <f t="shared" si="26"/>
        <v>0</v>
      </c>
      <c r="P381" s="101">
        <f t="shared" si="33"/>
        <v>0</v>
      </c>
      <c r="T381" s="16"/>
      <c r="V381" s="16"/>
    </row>
    <row r="382" spans="1:22" s="6" customFormat="1" ht="13.5" hidden="1">
      <c r="A382" s="48"/>
      <c r="B382" s="57" t="s">
        <v>1256</v>
      </c>
      <c r="C382" s="619" t="s">
        <v>1324</v>
      </c>
      <c r="D382" s="88">
        <f>'1 - Listes 12 Prelev IBG RCS'!D382+'1 - Listes 12 Prelev IBG RCS'!F382+'1 - Listes 12 Prelev IBG RCS'!H382+'1 - Listes 12 Prelev IBG RCS'!J382</f>
        <v>0</v>
      </c>
      <c r="E382" s="99"/>
      <c r="F382" s="89">
        <f>'1 - Listes 12 Prelev IBG RCS'!L382+'1 - Listes 12 Prelev IBG RCS'!N382+'1 - Listes 12 Prelev IBG RCS'!P382+'1 - Listes 12 Prelev IBG RCS'!R382</f>
        <v>0</v>
      </c>
      <c r="G382" s="115"/>
      <c r="H382" s="89">
        <f>'1 - Listes 12 Prelev IBG RCS'!T382+'1 - Listes 12 Prelev IBG RCS'!V382+'1 - Listes 12 Prelev IBG RCS'!X382+'1 - Listes 12 Prelev IBG RCS'!Z382</f>
        <v>0</v>
      </c>
      <c r="I382" s="115"/>
      <c r="J382" s="93">
        <f t="shared" si="25"/>
        <v>0</v>
      </c>
      <c r="K382" s="101"/>
      <c r="L382" s="99"/>
      <c r="M382" s="155"/>
      <c r="N382" s="152"/>
      <c r="O382" s="83">
        <f>F382+H382</f>
        <v>0</v>
      </c>
      <c r="P382" s="102"/>
      <c r="T382" s="16"/>
      <c r="V382" s="16"/>
    </row>
    <row r="383" spans="1:22" s="6" customFormat="1" ht="13.5" hidden="1">
      <c r="A383" s="48" t="s">
        <v>116</v>
      </c>
      <c r="B383" s="57"/>
      <c r="C383" s="619" t="s">
        <v>802</v>
      </c>
      <c r="D383" s="88">
        <f>D384</f>
        <v>0</v>
      </c>
      <c r="E383" s="99">
        <f t="shared" si="27"/>
        <v>0</v>
      </c>
      <c r="F383" s="89">
        <f>F384</f>
        <v>0</v>
      </c>
      <c r="G383" s="115">
        <f t="shared" si="28"/>
        <v>0</v>
      </c>
      <c r="H383" s="89">
        <f>H384</f>
        <v>0</v>
      </c>
      <c r="I383" s="115">
        <f t="shared" si="29"/>
        <v>0</v>
      </c>
      <c r="J383" s="93">
        <f t="shared" si="25"/>
        <v>0</v>
      </c>
      <c r="K383" s="101">
        <f t="shared" si="30"/>
        <v>0</v>
      </c>
      <c r="L383" s="99"/>
      <c r="M383" s="91">
        <f t="shared" si="31"/>
        <v>0</v>
      </c>
      <c r="N383" s="69">
        <f t="shared" si="32"/>
        <v>0</v>
      </c>
      <c r="O383" s="92">
        <f t="shared" si="26"/>
        <v>0</v>
      </c>
      <c r="P383" s="101">
        <f t="shared" si="33"/>
        <v>0</v>
      </c>
      <c r="T383" s="16"/>
      <c r="V383" s="16"/>
    </row>
    <row r="384" spans="1:22" s="6" customFormat="1" ht="13.5" hidden="1">
      <c r="A384" s="48"/>
      <c r="B384" s="57" t="s">
        <v>1257</v>
      </c>
      <c r="C384" s="619" t="s">
        <v>1325</v>
      </c>
      <c r="D384" s="88">
        <f>'1 - Listes 12 Prelev IBG RCS'!D384+'1 - Listes 12 Prelev IBG RCS'!F384+'1 - Listes 12 Prelev IBG RCS'!H384+'1 - Listes 12 Prelev IBG RCS'!J384</f>
        <v>0</v>
      </c>
      <c r="E384" s="99"/>
      <c r="F384" s="89">
        <f>'1 - Listes 12 Prelev IBG RCS'!L384+'1 - Listes 12 Prelev IBG RCS'!N384+'1 - Listes 12 Prelev IBG RCS'!P384+'1 - Listes 12 Prelev IBG RCS'!R384</f>
        <v>0</v>
      </c>
      <c r="G384" s="115"/>
      <c r="H384" s="89">
        <f>'1 - Listes 12 Prelev IBG RCS'!T384+'1 - Listes 12 Prelev IBG RCS'!V384+'1 - Listes 12 Prelev IBG RCS'!X384+'1 - Listes 12 Prelev IBG RCS'!Z384</f>
        <v>0</v>
      </c>
      <c r="I384" s="115"/>
      <c r="J384" s="93">
        <f t="shared" si="25"/>
        <v>0</v>
      </c>
      <c r="K384" s="101"/>
      <c r="L384" s="99"/>
      <c r="M384" s="155"/>
      <c r="N384" s="152"/>
      <c r="O384" s="83">
        <f>F384+H384</f>
        <v>0</v>
      </c>
      <c r="P384" s="102"/>
      <c r="T384" s="16"/>
      <c r="V384" s="16"/>
    </row>
    <row r="385" spans="1:22" s="6" customFormat="1" ht="13.5" hidden="1">
      <c r="A385" s="48" t="s">
        <v>117</v>
      </c>
      <c r="B385" s="57"/>
      <c r="C385" s="619" t="s">
        <v>803</v>
      </c>
      <c r="D385" s="88">
        <f>'1 - Listes 12 Prelev IBG RCS'!D385+'1 - Listes 12 Prelev IBG RCS'!F385+'1 - Listes 12 Prelev IBG RCS'!H385+'1 - Listes 12 Prelev IBG RCS'!J385</f>
        <v>0</v>
      </c>
      <c r="E385" s="99">
        <f t="shared" si="27"/>
        <v>0</v>
      </c>
      <c r="F385" s="89">
        <f>'1 - Listes 12 Prelev IBG RCS'!L385+'1 - Listes 12 Prelev IBG RCS'!N385+'1 - Listes 12 Prelev IBG RCS'!P385+'1 - Listes 12 Prelev IBG RCS'!R385</f>
        <v>0</v>
      </c>
      <c r="G385" s="115">
        <f t="shared" si="28"/>
        <v>0</v>
      </c>
      <c r="H385" s="89">
        <f>'1 - Listes 12 Prelev IBG RCS'!T385+'1 - Listes 12 Prelev IBG RCS'!V385+'1 - Listes 12 Prelev IBG RCS'!X385+'1 - Listes 12 Prelev IBG RCS'!Z385</f>
        <v>0</v>
      </c>
      <c r="I385" s="115">
        <f t="shared" si="29"/>
        <v>0</v>
      </c>
      <c r="J385" s="93">
        <f t="shared" si="25"/>
        <v>0</v>
      </c>
      <c r="K385" s="101">
        <f t="shared" si="30"/>
        <v>0</v>
      </c>
      <c r="L385" s="99"/>
      <c r="M385" s="91">
        <f t="shared" si="31"/>
        <v>0</v>
      </c>
      <c r="N385" s="69">
        <f t="shared" si="32"/>
        <v>0</v>
      </c>
      <c r="O385" s="92">
        <f t="shared" si="26"/>
        <v>0</v>
      </c>
      <c r="P385" s="101">
        <f t="shared" si="33"/>
        <v>0</v>
      </c>
      <c r="T385" s="16"/>
      <c r="V385" s="16"/>
    </row>
    <row r="386" spans="1:22" s="6" customFormat="1" ht="13.5" hidden="1">
      <c r="A386" s="48" t="s">
        <v>118</v>
      </c>
      <c r="B386" s="57"/>
      <c r="C386" s="619" t="s">
        <v>804</v>
      </c>
      <c r="D386" s="88">
        <f>'1 - Listes 12 Prelev IBG RCS'!D386+'1 - Listes 12 Prelev IBG RCS'!F386+'1 - Listes 12 Prelev IBG RCS'!H386+'1 - Listes 12 Prelev IBG RCS'!J386</f>
        <v>0</v>
      </c>
      <c r="E386" s="99">
        <f t="shared" si="27"/>
        <v>0</v>
      </c>
      <c r="F386" s="89">
        <f>'1 - Listes 12 Prelev IBG RCS'!L386+'1 - Listes 12 Prelev IBG RCS'!N386+'1 - Listes 12 Prelev IBG RCS'!P386+'1 - Listes 12 Prelev IBG RCS'!R386</f>
        <v>0</v>
      </c>
      <c r="G386" s="115">
        <f t="shared" si="28"/>
        <v>0</v>
      </c>
      <c r="H386" s="89">
        <f>'1 - Listes 12 Prelev IBG RCS'!T386+'1 - Listes 12 Prelev IBG RCS'!V386+'1 - Listes 12 Prelev IBG RCS'!X386+'1 - Listes 12 Prelev IBG RCS'!Z386</f>
        <v>0</v>
      </c>
      <c r="I386" s="115">
        <f t="shared" si="29"/>
        <v>0</v>
      </c>
      <c r="J386" s="93">
        <f t="shared" si="25"/>
        <v>0</v>
      </c>
      <c r="K386" s="101">
        <f t="shared" si="30"/>
        <v>0</v>
      </c>
      <c r="L386" s="99"/>
      <c r="M386" s="91">
        <f t="shared" si="31"/>
        <v>0</v>
      </c>
      <c r="N386" s="69">
        <f t="shared" si="32"/>
        <v>0</v>
      </c>
      <c r="O386" s="92">
        <f t="shared" si="26"/>
        <v>0</v>
      </c>
      <c r="P386" s="101">
        <f t="shared" si="33"/>
        <v>0</v>
      </c>
      <c r="T386" s="16"/>
      <c r="V386" s="16"/>
    </row>
    <row r="387" spans="1:22" s="6" customFormat="1" ht="13.5" hidden="1">
      <c r="A387" s="48" t="s">
        <v>119</v>
      </c>
      <c r="B387" s="57"/>
      <c r="C387" s="619" t="s">
        <v>805</v>
      </c>
      <c r="D387" s="88">
        <f>'1 - Listes 12 Prelev IBG RCS'!D387+'1 - Listes 12 Prelev IBG RCS'!F387+'1 - Listes 12 Prelev IBG RCS'!H387+'1 - Listes 12 Prelev IBG RCS'!J387</f>
        <v>0</v>
      </c>
      <c r="E387" s="99">
        <f t="shared" si="27"/>
        <v>0</v>
      </c>
      <c r="F387" s="89">
        <f>'1 - Listes 12 Prelev IBG RCS'!L387+'1 - Listes 12 Prelev IBG RCS'!N387+'1 - Listes 12 Prelev IBG RCS'!P387+'1 - Listes 12 Prelev IBG RCS'!R387</f>
        <v>0</v>
      </c>
      <c r="G387" s="115">
        <f t="shared" si="28"/>
        <v>0</v>
      </c>
      <c r="H387" s="89">
        <f>'1 - Listes 12 Prelev IBG RCS'!T387+'1 - Listes 12 Prelev IBG RCS'!V387+'1 - Listes 12 Prelev IBG RCS'!X387+'1 - Listes 12 Prelev IBG RCS'!Z387</f>
        <v>0</v>
      </c>
      <c r="I387" s="115">
        <f t="shared" si="29"/>
        <v>0</v>
      </c>
      <c r="J387" s="93">
        <f t="shared" si="25"/>
        <v>0</v>
      </c>
      <c r="K387" s="101">
        <f t="shared" si="30"/>
        <v>0</v>
      </c>
      <c r="L387" s="99"/>
      <c r="M387" s="91">
        <f t="shared" si="31"/>
        <v>0</v>
      </c>
      <c r="N387" s="69">
        <f t="shared" si="32"/>
        <v>0</v>
      </c>
      <c r="O387" s="92">
        <f t="shared" si="26"/>
        <v>0</v>
      </c>
      <c r="P387" s="101">
        <f t="shared" si="33"/>
        <v>0</v>
      </c>
      <c r="T387" s="16"/>
      <c r="V387" s="16"/>
    </row>
    <row r="388" spans="1:22" s="6" customFormat="1" ht="13.5" hidden="1">
      <c r="A388" s="48" t="s">
        <v>120</v>
      </c>
      <c r="B388" s="57"/>
      <c r="C388" s="619" t="s">
        <v>806</v>
      </c>
      <c r="D388" s="88">
        <f>D389</f>
        <v>0</v>
      </c>
      <c r="E388" s="99">
        <f t="shared" si="27"/>
        <v>0</v>
      </c>
      <c r="F388" s="89">
        <f>F389</f>
        <v>0</v>
      </c>
      <c r="G388" s="115">
        <f t="shared" si="28"/>
        <v>0</v>
      </c>
      <c r="H388" s="89">
        <f>H389</f>
        <v>0</v>
      </c>
      <c r="I388" s="115">
        <f t="shared" si="29"/>
        <v>0</v>
      </c>
      <c r="J388" s="93">
        <f t="shared" si="25"/>
        <v>0</v>
      </c>
      <c r="K388" s="101">
        <f t="shared" si="30"/>
        <v>0</v>
      </c>
      <c r="L388" s="99"/>
      <c r="M388" s="91">
        <f t="shared" si="31"/>
        <v>0</v>
      </c>
      <c r="N388" s="69">
        <f t="shared" si="32"/>
        <v>0</v>
      </c>
      <c r="O388" s="92">
        <f t="shared" si="26"/>
        <v>0</v>
      </c>
      <c r="P388" s="101">
        <f t="shared" si="33"/>
        <v>0</v>
      </c>
      <c r="T388" s="16"/>
      <c r="V388" s="16"/>
    </row>
    <row r="389" spans="1:22" s="6" customFormat="1" ht="13.5" hidden="1">
      <c r="A389" s="48"/>
      <c r="B389" s="57" t="s">
        <v>1258</v>
      </c>
      <c r="C389" s="619" t="s">
        <v>1326</v>
      </c>
      <c r="D389" s="88">
        <f>'1 - Listes 12 Prelev IBG RCS'!D389+'1 - Listes 12 Prelev IBG RCS'!F389+'1 - Listes 12 Prelev IBG RCS'!H389+'1 - Listes 12 Prelev IBG RCS'!J389</f>
        <v>0</v>
      </c>
      <c r="E389" s="99"/>
      <c r="F389" s="89">
        <f>'1 - Listes 12 Prelev IBG RCS'!L389+'1 - Listes 12 Prelev IBG RCS'!N389+'1 - Listes 12 Prelev IBG RCS'!P389+'1 - Listes 12 Prelev IBG RCS'!R389</f>
        <v>0</v>
      </c>
      <c r="G389" s="115"/>
      <c r="H389" s="89">
        <f>'1 - Listes 12 Prelev IBG RCS'!T389+'1 - Listes 12 Prelev IBG RCS'!V389+'1 - Listes 12 Prelev IBG RCS'!X389+'1 - Listes 12 Prelev IBG RCS'!Z389</f>
        <v>0</v>
      </c>
      <c r="I389" s="115"/>
      <c r="J389" s="93">
        <f t="shared" si="25"/>
        <v>0</v>
      </c>
      <c r="K389" s="101"/>
      <c r="L389" s="99"/>
      <c r="M389" s="155"/>
      <c r="N389" s="152"/>
      <c r="O389" s="83">
        <f>F389+H389</f>
        <v>0</v>
      </c>
      <c r="P389" s="102"/>
      <c r="T389" s="16"/>
      <c r="V389" s="16"/>
    </row>
    <row r="390" spans="1:22" s="6" customFormat="1" ht="13.5" hidden="1">
      <c r="A390" s="52" t="s">
        <v>121</v>
      </c>
      <c r="B390" s="108"/>
      <c r="C390" s="620" t="s">
        <v>807</v>
      </c>
      <c r="D390" s="88">
        <f>'1 - Listes 12 Prelev IBG RCS'!D390+'1 - Listes 12 Prelev IBG RCS'!F390+'1 - Listes 12 Prelev IBG RCS'!H390+'1 - Listes 12 Prelev IBG RCS'!J390</f>
        <v>0</v>
      </c>
      <c r="E390" s="99">
        <f t="shared" si="27"/>
        <v>0</v>
      </c>
      <c r="F390" s="89">
        <f>'1 - Listes 12 Prelev IBG RCS'!L390+'1 - Listes 12 Prelev IBG RCS'!N390+'1 - Listes 12 Prelev IBG RCS'!P390+'1 - Listes 12 Prelev IBG RCS'!R390</f>
        <v>0</v>
      </c>
      <c r="G390" s="115">
        <f t="shared" si="28"/>
        <v>0</v>
      </c>
      <c r="H390" s="89">
        <f>'1 - Listes 12 Prelev IBG RCS'!T390+'1 - Listes 12 Prelev IBG RCS'!V390+'1 - Listes 12 Prelev IBG RCS'!X390+'1 - Listes 12 Prelev IBG RCS'!Z390</f>
        <v>0</v>
      </c>
      <c r="I390" s="115">
        <f t="shared" si="29"/>
        <v>0</v>
      </c>
      <c r="J390" s="93">
        <f t="shared" si="25"/>
        <v>0</v>
      </c>
      <c r="K390" s="101">
        <f t="shared" si="30"/>
        <v>0</v>
      </c>
      <c r="L390" s="99"/>
      <c r="M390" s="91">
        <f t="shared" si="31"/>
        <v>0</v>
      </c>
      <c r="N390" s="69">
        <f t="shared" si="32"/>
        <v>0</v>
      </c>
      <c r="O390" s="92">
        <f t="shared" si="26"/>
        <v>0</v>
      </c>
      <c r="P390" s="101">
        <f t="shared" si="33"/>
        <v>0</v>
      </c>
      <c r="T390" s="16"/>
      <c r="V390" s="16"/>
    </row>
    <row r="391" spans="1:16" ht="12.75" hidden="1">
      <c r="A391" s="47" t="s">
        <v>494</v>
      </c>
      <c r="B391" s="60"/>
      <c r="C391" s="621" t="s">
        <v>808</v>
      </c>
      <c r="D391" s="26">
        <f>D392</f>
        <v>0</v>
      </c>
      <c r="E391" s="27">
        <f>(D391/D$503)*100</f>
        <v>0</v>
      </c>
      <c r="F391" s="28">
        <f>F392</f>
        <v>0</v>
      </c>
      <c r="G391" s="29">
        <f>(F391/F$503)*100</f>
        <v>0</v>
      </c>
      <c r="H391" s="28">
        <f>H392</f>
        <v>0</v>
      </c>
      <c r="I391" s="29">
        <f>(H391/H$503)*100</f>
        <v>0</v>
      </c>
      <c r="J391" s="30">
        <f t="shared" si="25"/>
        <v>0</v>
      </c>
      <c r="K391" s="31">
        <f>(J391/J$503)*100</f>
        <v>0</v>
      </c>
      <c r="L391" s="99"/>
      <c r="M391" s="26">
        <f>M392</f>
        <v>0</v>
      </c>
      <c r="N391" s="27">
        <f>(M391/M$503)*100</f>
        <v>0</v>
      </c>
      <c r="O391" s="28">
        <f t="shared" si="26"/>
        <v>0</v>
      </c>
      <c r="P391" s="31">
        <f>(O391/O$503)*100</f>
        <v>0</v>
      </c>
    </row>
    <row r="392" spans="1:22" s="117" customFormat="1" ht="13.5" hidden="1">
      <c r="A392" s="51" t="s">
        <v>495</v>
      </c>
      <c r="B392" s="58"/>
      <c r="C392" s="624" t="s">
        <v>1327</v>
      </c>
      <c r="D392" s="113">
        <f>'1 - Listes 12 Prelev IBG RCS'!D392+'1 - Listes 12 Prelev IBG RCS'!F392+'1 - Listes 12 Prelev IBG RCS'!H392+'1 - Listes 12 Prelev IBG RCS'!J392</f>
        <v>0</v>
      </c>
      <c r="E392" s="99">
        <f>D392/D$503*100</f>
        <v>0</v>
      </c>
      <c r="F392" s="114">
        <f>'1 - Listes 12 Prelev IBG RCS'!L392+'1 - Listes 12 Prelev IBG RCS'!N392+'1 - Listes 12 Prelev IBG RCS'!P392+'1 - Listes 12 Prelev IBG RCS'!R392</f>
        <v>0</v>
      </c>
      <c r="G392" s="115">
        <f>F392/F$503*100</f>
        <v>0</v>
      </c>
      <c r="H392" s="114">
        <f>'1 - Listes 12 Prelev IBG RCS'!T392+'1 - Listes 12 Prelev IBG RCS'!V392+'1 - Listes 12 Prelev IBG RCS'!X392+'1 - Listes 12 Prelev IBG RCS'!Z392</f>
        <v>0</v>
      </c>
      <c r="I392" s="115">
        <f>H392/H$503*100</f>
        <v>0</v>
      </c>
      <c r="J392" s="32">
        <f t="shared" si="25"/>
        <v>0</v>
      </c>
      <c r="K392" s="116">
        <f>J392/J$503*100</f>
        <v>0</v>
      </c>
      <c r="L392" s="99"/>
      <c r="M392" s="113">
        <f>D392+F392</f>
        <v>0</v>
      </c>
      <c r="N392" s="99">
        <f>M392/M$503*100</f>
        <v>0</v>
      </c>
      <c r="O392" s="114">
        <f t="shared" si="26"/>
        <v>0</v>
      </c>
      <c r="P392" s="116">
        <f>O392/O$503*100</f>
        <v>0</v>
      </c>
      <c r="T392" s="16"/>
      <c r="V392" s="112"/>
    </row>
    <row r="393" spans="1:16" ht="12.75" hidden="1">
      <c r="A393" s="47" t="s">
        <v>122</v>
      </c>
      <c r="B393" s="60"/>
      <c r="C393" s="621" t="s">
        <v>1328</v>
      </c>
      <c r="D393" s="26">
        <f>D394</f>
        <v>0</v>
      </c>
      <c r="E393" s="27">
        <f>(D393/D$503)*100</f>
        <v>0</v>
      </c>
      <c r="F393" s="28">
        <f>F394</f>
        <v>0</v>
      </c>
      <c r="G393" s="29">
        <f>(F393/F$503)*100</f>
        <v>0</v>
      </c>
      <c r="H393" s="28">
        <f>H394</f>
        <v>0</v>
      </c>
      <c r="I393" s="29">
        <f>(H393/H$503)*100</f>
        <v>0</v>
      </c>
      <c r="J393" s="30">
        <f t="shared" si="25"/>
        <v>0</v>
      </c>
      <c r="K393" s="31">
        <f>(J393/J$503)*100</f>
        <v>0</v>
      </c>
      <c r="L393" s="99"/>
      <c r="M393" s="26">
        <f>M394</f>
        <v>0</v>
      </c>
      <c r="N393" s="27">
        <f>(M393/M$503)*100</f>
        <v>0</v>
      </c>
      <c r="O393" s="28">
        <f t="shared" si="26"/>
        <v>0</v>
      </c>
      <c r="P393" s="31">
        <f>(O393/O$503)*100</f>
        <v>0</v>
      </c>
    </row>
    <row r="394" spans="1:22" s="117" customFormat="1" ht="13.5" hidden="1">
      <c r="A394" s="51" t="s">
        <v>493</v>
      </c>
      <c r="B394" s="58"/>
      <c r="C394" s="624" t="s">
        <v>1329</v>
      </c>
      <c r="D394" s="113">
        <f>'1 - Listes 12 Prelev IBG RCS'!D394+'1 - Listes 12 Prelev IBG RCS'!F394+'1 - Listes 12 Prelev IBG RCS'!H394+'1 - Listes 12 Prelev IBG RCS'!J394</f>
        <v>0</v>
      </c>
      <c r="E394" s="99">
        <f>D394/D$503*100</f>
        <v>0</v>
      </c>
      <c r="F394" s="114">
        <f>'1 - Listes 12 Prelev IBG RCS'!L394+'1 - Listes 12 Prelev IBG RCS'!N394+'1 - Listes 12 Prelev IBG RCS'!P394+'1 - Listes 12 Prelev IBG RCS'!R394</f>
        <v>0</v>
      </c>
      <c r="G394" s="115">
        <f>F394/F$503*100</f>
        <v>0</v>
      </c>
      <c r="H394" s="114">
        <f>'1 - Listes 12 Prelev IBG RCS'!T394+'1 - Listes 12 Prelev IBG RCS'!V394+'1 - Listes 12 Prelev IBG RCS'!X394+'1 - Listes 12 Prelev IBG RCS'!Z394</f>
        <v>0</v>
      </c>
      <c r="I394" s="115">
        <f>H394/H$503*100</f>
        <v>0</v>
      </c>
      <c r="J394" s="32">
        <f t="shared" si="25"/>
        <v>0</v>
      </c>
      <c r="K394" s="116">
        <f>J394/J$503*100</f>
        <v>0</v>
      </c>
      <c r="L394" s="99"/>
      <c r="M394" s="113">
        <f>D394+F394</f>
        <v>0</v>
      </c>
      <c r="N394" s="99">
        <f>M394/M$503*100</f>
        <v>0</v>
      </c>
      <c r="O394" s="114">
        <f t="shared" si="26"/>
        <v>0</v>
      </c>
      <c r="P394" s="116">
        <f>O394/O$503*100</f>
        <v>0</v>
      </c>
      <c r="T394" s="16"/>
      <c r="V394" s="112"/>
    </row>
    <row r="395" spans="1:16" ht="12.75">
      <c r="A395" s="47" t="s">
        <v>123</v>
      </c>
      <c r="B395" s="60"/>
      <c r="C395" s="621" t="s">
        <v>1330</v>
      </c>
      <c r="D395" s="26">
        <f>D396+D397+D399+D401+D406+D408+D409+D410+D415+D417+D421+D423</f>
        <v>0</v>
      </c>
      <c r="E395" s="27">
        <f>(D395/D$503)*100</f>
        <v>0</v>
      </c>
      <c r="F395" s="28">
        <f>F396+F397+F399+F401+F406+F408+F409+F410+F415+F417+F421+F423</f>
        <v>0</v>
      </c>
      <c r="G395" s="29">
        <f>(F395/F$503)*100</f>
        <v>0</v>
      </c>
      <c r="H395" s="28">
        <f>H396+H397+H399+H401+H406+H408+H409+H410+H415+H417+H421+H423</f>
        <v>1</v>
      </c>
      <c r="I395" s="29">
        <f>(H395/H$503)*100</f>
        <v>0.14326647564469913</v>
      </c>
      <c r="J395" s="30">
        <f t="shared" si="25"/>
        <v>1</v>
      </c>
      <c r="K395" s="31">
        <f>(J395/J$503)*100</f>
        <v>0.0310077519379845</v>
      </c>
      <c r="L395" s="99"/>
      <c r="M395" s="26">
        <f>M396+M397+M399+M401+M406+M408+M409+M410+M415+M417+M421+M423</f>
        <v>0</v>
      </c>
      <c r="N395" s="27">
        <f>(M395/M$503)*100</f>
        <v>0</v>
      </c>
      <c r="O395" s="28">
        <f t="shared" si="26"/>
        <v>1</v>
      </c>
      <c r="P395" s="31">
        <f>(O395/O$503)*100</f>
        <v>0.04837929366231253</v>
      </c>
    </row>
    <row r="396" spans="1:22" s="117" customFormat="1" ht="13.5" hidden="1">
      <c r="A396" s="49" t="s">
        <v>124</v>
      </c>
      <c r="B396" s="58"/>
      <c r="C396" s="622" t="s">
        <v>809</v>
      </c>
      <c r="D396" s="113">
        <f>'1 - Listes 12 Prelev IBG RCS'!D396+'1 - Listes 12 Prelev IBG RCS'!F396+'1 - Listes 12 Prelev IBG RCS'!H396+'1 - Listes 12 Prelev IBG RCS'!J396</f>
        <v>0</v>
      </c>
      <c r="E396" s="99">
        <f>D396/D$503*100</f>
        <v>0</v>
      </c>
      <c r="F396" s="114">
        <f>'1 - Listes 12 Prelev IBG RCS'!L396+'1 - Listes 12 Prelev IBG RCS'!N396+'1 - Listes 12 Prelev IBG RCS'!P396+'1 - Listes 12 Prelev IBG RCS'!R396</f>
        <v>0</v>
      </c>
      <c r="G396" s="115">
        <f>F396/F$503*100</f>
        <v>0</v>
      </c>
      <c r="H396" s="114">
        <f>'1 - Listes 12 Prelev IBG RCS'!T396+'1 - Listes 12 Prelev IBG RCS'!V396+'1 - Listes 12 Prelev IBG RCS'!X396+'1 - Listes 12 Prelev IBG RCS'!Z396</f>
        <v>0</v>
      </c>
      <c r="I396" s="115">
        <f>H396/H$503*100</f>
        <v>0</v>
      </c>
      <c r="J396" s="32">
        <f t="shared" si="25"/>
        <v>0</v>
      </c>
      <c r="K396" s="116">
        <f>J396/J$503*100</f>
        <v>0</v>
      </c>
      <c r="L396" s="99"/>
      <c r="M396" s="113">
        <f>D396+F396</f>
        <v>0</v>
      </c>
      <c r="N396" s="99">
        <f>M396/M$503*100</f>
        <v>0</v>
      </c>
      <c r="O396" s="114">
        <f t="shared" si="26"/>
        <v>0</v>
      </c>
      <c r="P396" s="116">
        <f>O396/O$503*100</f>
        <v>0</v>
      </c>
      <c r="T396" s="16"/>
      <c r="V396" s="112"/>
    </row>
    <row r="397" spans="1:22" s="6" customFormat="1" ht="13.5" hidden="1">
      <c r="A397" s="49" t="s">
        <v>125</v>
      </c>
      <c r="B397" s="58"/>
      <c r="C397" s="619" t="s">
        <v>810</v>
      </c>
      <c r="D397" s="113">
        <f>SUM(D398)</f>
        <v>0</v>
      </c>
      <c r="E397" s="99">
        <f>D397/D$503*100</f>
        <v>0</v>
      </c>
      <c r="F397" s="114">
        <f>SUM(F398)</f>
        <v>0</v>
      </c>
      <c r="G397" s="115">
        <f>F397/F$503*100</f>
        <v>0</v>
      </c>
      <c r="H397" s="114">
        <f>SUM(H398)</f>
        <v>0</v>
      </c>
      <c r="I397" s="115">
        <f>H397/H$503*100</f>
        <v>0</v>
      </c>
      <c r="J397" s="72">
        <f t="shared" si="25"/>
        <v>0</v>
      </c>
      <c r="K397" s="101">
        <f>J397/J$503*100</f>
        <v>0</v>
      </c>
      <c r="L397" s="99"/>
      <c r="M397" s="68">
        <f>D397+F397</f>
        <v>0</v>
      </c>
      <c r="N397" s="69">
        <f>M397/M$503*100</f>
        <v>0</v>
      </c>
      <c r="O397" s="70">
        <f t="shared" si="26"/>
        <v>0</v>
      </c>
      <c r="P397" s="101">
        <f>O397/O$503*100</f>
        <v>0</v>
      </c>
      <c r="T397" s="16"/>
      <c r="V397" s="16"/>
    </row>
    <row r="398" spans="1:22" s="79" customFormat="1" ht="12.75" hidden="1">
      <c r="A398" s="81"/>
      <c r="B398" s="105" t="s">
        <v>393</v>
      </c>
      <c r="C398" s="619" t="s">
        <v>811</v>
      </c>
      <c r="D398" s="85">
        <f>'1 - Listes 12 Prelev IBG RCS'!D398+'1 - Listes 12 Prelev IBG RCS'!F398+'1 - Listes 12 Prelev IBG RCS'!H398+'1 - Listes 12 Prelev IBG RCS'!J398</f>
        <v>0</v>
      </c>
      <c r="E398" s="144"/>
      <c r="F398" s="86">
        <f>'1 - Listes 12 Prelev IBG RCS'!L398+'1 - Listes 12 Prelev IBG RCS'!N398+'1 - Listes 12 Prelev IBG RCS'!P398+'1 - Listes 12 Prelev IBG RCS'!R398</f>
        <v>0</v>
      </c>
      <c r="G398" s="159"/>
      <c r="H398" s="86">
        <f>'1 - Listes 12 Prelev IBG RCS'!T398+'1 - Listes 12 Prelev IBG RCS'!V398+'1 - Listes 12 Prelev IBG RCS'!X398+'1 - Listes 12 Prelev IBG RCS'!Z398</f>
        <v>0</v>
      </c>
      <c r="I398" s="159"/>
      <c r="J398" s="87">
        <f t="shared" si="25"/>
        <v>0</v>
      </c>
      <c r="K398" s="102"/>
      <c r="L398" s="144"/>
      <c r="M398" s="149"/>
      <c r="N398" s="152"/>
      <c r="O398" s="86">
        <f t="shared" si="26"/>
        <v>0</v>
      </c>
      <c r="P398" s="102"/>
      <c r="T398" s="16"/>
      <c r="V398" s="16"/>
    </row>
    <row r="399" spans="1:22" s="6" customFormat="1" ht="13.5" hidden="1">
      <c r="A399" s="49" t="s">
        <v>126</v>
      </c>
      <c r="B399" s="58"/>
      <c r="C399" s="619" t="s">
        <v>812</v>
      </c>
      <c r="D399" s="113">
        <f>SUM(D400)</f>
        <v>0</v>
      </c>
      <c r="E399" s="99">
        <f>D399/D$503*100</f>
        <v>0</v>
      </c>
      <c r="F399" s="114">
        <f>SUM(F400)</f>
        <v>0</v>
      </c>
      <c r="G399" s="115">
        <f>F399/F$503*100</f>
        <v>0</v>
      </c>
      <c r="H399" s="114">
        <f>SUM(H400)</f>
        <v>0</v>
      </c>
      <c r="I399" s="115">
        <f>H399/H$503*100</f>
        <v>0</v>
      </c>
      <c r="J399" s="72">
        <f t="shared" si="25"/>
        <v>0</v>
      </c>
      <c r="K399" s="101">
        <f>J399/J$503*100</f>
        <v>0</v>
      </c>
      <c r="L399" s="99"/>
      <c r="M399" s="68">
        <f>D399+F399</f>
        <v>0</v>
      </c>
      <c r="N399" s="69">
        <f>M399/M$503*100</f>
        <v>0</v>
      </c>
      <c r="O399" s="70">
        <f t="shared" si="26"/>
        <v>0</v>
      </c>
      <c r="P399" s="101">
        <f>O399/O$503*100</f>
        <v>0</v>
      </c>
      <c r="T399" s="16"/>
      <c r="V399" s="16"/>
    </row>
    <row r="400" spans="1:22" s="79" customFormat="1" ht="12.75" hidden="1">
      <c r="A400" s="81"/>
      <c r="B400" s="105" t="s">
        <v>394</v>
      </c>
      <c r="C400" s="619" t="s">
        <v>813</v>
      </c>
      <c r="D400" s="85">
        <f>'1 - Listes 12 Prelev IBG RCS'!D400+'1 - Listes 12 Prelev IBG RCS'!F400+'1 - Listes 12 Prelev IBG RCS'!H400+'1 - Listes 12 Prelev IBG RCS'!J400</f>
        <v>0</v>
      </c>
      <c r="E400" s="144"/>
      <c r="F400" s="86">
        <f>'1 - Listes 12 Prelev IBG RCS'!L400+'1 - Listes 12 Prelev IBG RCS'!N400+'1 - Listes 12 Prelev IBG RCS'!P400+'1 - Listes 12 Prelev IBG RCS'!R400</f>
        <v>0</v>
      </c>
      <c r="G400" s="159"/>
      <c r="H400" s="86">
        <f>'1 - Listes 12 Prelev IBG RCS'!T400+'1 - Listes 12 Prelev IBG RCS'!V400+'1 - Listes 12 Prelev IBG RCS'!X400+'1 - Listes 12 Prelev IBG RCS'!Z400</f>
        <v>0</v>
      </c>
      <c r="I400" s="159"/>
      <c r="J400" s="87">
        <f aca="true" t="shared" si="34" ref="J400:J465">D400+F400+H400</f>
        <v>0</v>
      </c>
      <c r="K400" s="102"/>
      <c r="L400" s="144"/>
      <c r="M400" s="149"/>
      <c r="N400" s="152"/>
      <c r="O400" s="86">
        <f t="shared" si="26"/>
        <v>0</v>
      </c>
      <c r="P400" s="102"/>
      <c r="T400" s="16"/>
      <c r="V400" s="16"/>
    </row>
    <row r="401" spans="1:22" s="6" customFormat="1" ht="13.5">
      <c r="A401" s="48" t="s">
        <v>127</v>
      </c>
      <c r="B401" s="57"/>
      <c r="C401" s="619" t="s">
        <v>814</v>
      </c>
      <c r="D401" s="113">
        <f>SUM(D402:D405)</f>
        <v>0</v>
      </c>
      <c r="E401" s="99">
        <f>D401/D$503*100</f>
        <v>0</v>
      </c>
      <c r="F401" s="114">
        <f>SUM(F402:F405)</f>
        <v>0</v>
      </c>
      <c r="G401" s="115">
        <f>F401/F$503*100</f>
        <v>0</v>
      </c>
      <c r="H401" s="114">
        <f>SUM(H402:H405)</f>
        <v>1</v>
      </c>
      <c r="I401" s="115">
        <f>H401/H$503*100</f>
        <v>0.14326647564469913</v>
      </c>
      <c r="J401" s="72">
        <f t="shared" si="34"/>
        <v>1</v>
      </c>
      <c r="K401" s="101">
        <f>J401/J$503*100</f>
        <v>0.0310077519379845</v>
      </c>
      <c r="L401" s="99"/>
      <c r="M401" s="68">
        <f>D401+F401</f>
        <v>0</v>
      </c>
      <c r="N401" s="69">
        <f>M401/M$503*100</f>
        <v>0</v>
      </c>
      <c r="O401" s="70">
        <f aca="true" t="shared" si="35" ref="O401:O466">F401+H401</f>
        <v>1</v>
      </c>
      <c r="P401" s="101">
        <f>O401/O$503*100</f>
        <v>0.04837929366231253</v>
      </c>
      <c r="R401" s="6">
        <f>IF(M401&lt;10,0,2)</f>
        <v>0</v>
      </c>
      <c r="S401" s="6">
        <f>IF(M401&lt;3,0,2)</f>
        <v>0</v>
      </c>
      <c r="T401" s="6">
        <f>IF(T$8=U14,V14,"")</f>
      </c>
      <c r="V401" s="16"/>
    </row>
    <row r="402" spans="1:22" s="79" customFormat="1" ht="13.5" thickBot="1">
      <c r="A402" s="73"/>
      <c r="B402" s="105" t="s">
        <v>395</v>
      </c>
      <c r="C402" s="619" t="s">
        <v>815</v>
      </c>
      <c r="D402" s="85">
        <f>'1 - Listes 12 Prelev IBG RCS'!D402+'1 - Listes 12 Prelev IBG RCS'!F402+'1 - Listes 12 Prelev IBG RCS'!H402+'1 - Listes 12 Prelev IBG RCS'!J402</f>
        <v>0</v>
      </c>
      <c r="E402" s="144"/>
      <c r="F402" s="86">
        <f>'1 - Listes 12 Prelev IBG RCS'!L402+'1 - Listes 12 Prelev IBG RCS'!N402+'1 - Listes 12 Prelev IBG RCS'!P402+'1 - Listes 12 Prelev IBG RCS'!R402</f>
        <v>0</v>
      </c>
      <c r="G402" s="159"/>
      <c r="H402" s="86">
        <v>1</v>
      </c>
      <c r="I402" s="159"/>
      <c r="J402" s="78">
        <f t="shared" si="34"/>
        <v>1</v>
      </c>
      <c r="K402" s="102"/>
      <c r="L402" s="144"/>
      <c r="M402" s="151"/>
      <c r="N402" s="152"/>
      <c r="O402" s="76">
        <f t="shared" si="35"/>
        <v>1</v>
      </c>
      <c r="P402" s="102"/>
      <c r="T402" s="16"/>
      <c r="V402" s="16"/>
    </row>
    <row r="403" spans="1:22" s="79" customFormat="1" ht="13.5" hidden="1" thickBot="1">
      <c r="A403" s="73"/>
      <c r="B403" s="105" t="s">
        <v>396</v>
      </c>
      <c r="C403" s="619" t="s">
        <v>816</v>
      </c>
      <c r="D403" s="85">
        <f>'1 - Listes 12 Prelev IBG RCS'!D403+'1 - Listes 12 Prelev IBG RCS'!F403+'1 - Listes 12 Prelev IBG RCS'!H403+'1 - Listes 12 Prelev IBG RCS'!J403</f>
        <v>0</v>
      </c>
      <c r="E403" s="144"/>
      <c r="F403" s="86">
        <f>'1 - Listes 12 Prelev IBG RCS'!L403+'1 - Listes 12 Prelev IBG RCS'!N403+'1 - Listes 12 Prelev IBG RCS'!P403+'1 - Listes 12 Prelev IBG RCS'!R403</f>
        <v>0</v>
      </c>
      <c r="G403" s="159"/>
      <c r="H403" s="86">
        <f>'1 - Listes 12 Prelev IBG RCS'!T403+'1 - Listes 12 Prelev IBG RCS'!V403+'1 - Listes 12 Prelev IBG RCS'!X403+'1 - Listes 12 Prelev IBG RCS'!Z403</f>
        <v>0</v>
      </c>
      <c r="I403" s="159"/>
      <c r="J403" s="78">
        <f t="shared" si="34"/>
        <v>0</v>
      </c>
      <c r="K403" s="102"/>
      <c r="L403" s="144"/>
      <c r="M403" s="151"/>
      <c r="N403" s="152"/>
      <c r="O403" s="76">
        <f t="shared" si="35"/>
        <v>0</v>
      </c>
      <c r="P403" s="102"/>
      <c r="T403" s="16"/>
      <c r="V403" s="16"/>
    </row>
    <row r="404" spans="1:22" s="79" customFormat="1" ht="13.5" hidden="1" thickBot="1">
      <c r="A404" s="73"/>
      <c r="B404" s="105" t="s">
        <v>397</v>
      </c>
      <c r="C404" s="619" t="s">
        <v>817</v>
      </c>
      <c r="D404" s="85">
        <f>'1 - Listes 12 Prelev IBG RCS'!D404+'1 - Listes 12 Prelev IBG RCS'!F404+'1 - Listes 12 Prelev IBG RCS'!H404+'1 - Listes 12 Prelev IBG RCS'!J404</f>
        <v>0</v>
      </c>
      <c r="E404" s="144"/>
      <c r="F404" s="86">
        <f>'1 - Listes 12 Prelev IBG RCS'!L404+'1 - Listes 12 Prelev IBG RCS'!N404+'1 - Listes 12 Prelev IBG RCS'!P404+'1 - Listes 12 Prelev IBG RCS'!R404</f>
        <v>0</v>
      </c>
      <c r="G404" s="159"/>
      <c r="H404" s="86">
        <f>'1 - Listes 12 Prelev IBG RCS'!T404+'1 - Listes 12 Prelev IBG RCS'!V404+'1 - Listes 12 Prelev IBG RCS'!X404+'1 - Listes 12 Prelev IBG RCS'!Z404</f>
        <v>0</v>
      </c>
      <c r="I404" s="159"/>
      <c r="J404" s="78">
        <f t="shared" si="34"/>
        <v>0</v>
      </c>
      <c r="K404" s="102"/>
      <c r="L404" s="144"/>
      <c r="M404" s="151"/>
      <c r="N404" s="152"/>
      <c r="O404" s="76">
        <f t="shared" si="35"/>
        <v>0</v>
      </c>
      <c r="P404" s="102"/>
      <c r="T404" s="16"/>
      <c r="V404" s="16"/>
    </row>
    <row r="405" spans="1:22" s="79" customFormat="1" ht="13.5" hidden="1" thickBot="1">
      <c r="A405" s="73"/>
      <c r="B405" s="105" t="s">
        <v>496</v>
      </c>
      <c r="C405" s="619" t="s">
        <v>814</v>
      </c>
      <c r="D405" s="85">
        <f>'1 - Listes 12 Prelev IBG RCS'!D405+'1 - Listes 12 Prelev IBG RCS'!F405+'1 - Listes 12 Prelev IBG RCS'!H405+'1 - Listes 12 Prelev IBG RCS'!J405</f>
        <v>0</v>
      </c>
      <c r="E405" s="144"/>
      <c r="F405" s="86">
        <f>'1 - Listes 12 Prelev IBG RCS'!L405+'1 - Listes 12 Prelev IBG RCS'!N405+'1 - Listes 12 Prelev IBG RCS'!P405+'1 - Listes 12 Prelev IBG RCS'!R405</f>
        <v>0</v>
      </c>
      <c r="G405" s="159"/>
      <c r="H405" s="86">
        <f>'1 - Listes 12 Prelev IBG RCS'!T405+'1 - Listes 12 Prelev IBG RCS'!V405+'1 - Listes 12 Prelev IBG RCS'!X405+'1 - Listes 12 Prelev IBG RCS'!Z405</f>
        <v>0</v>
      </c>
      <c r="I405" s="159"/>
      <c r="J405" s="78">
        <f t="shared" si="34"/>
        <v>0</v>
      </c>
      <c r="K405" s="102"/>
      <c r="L405" s="144"/>
      <c r="M405" s="151"/>
      <c r="N405" s="152"/>
      <c r="O405" s="76">
        <f t="shared" si="35"/>
        <v>0</v>
      </c>
      <c r="P405" s="102"/>
      <c r="T405" s="16"/>
      <c r="V405" s="16"/>
    </row>
    <row r="406" spans="1:22" s="6" customFormat="1" ht="14.25" hidden="1" thickBot="1">
      <c r="A406" s="48" t="s">
        <v>128</v>
      </c>
      <c r="B406" s="57"/>
      <c r="C406" s="619" t="s">
        <v>818</v>
      </c>
      <c r="D406" s="113">
        <f>SUM(D407)</f>
        <v>0</v>
      </c>
      <c r="E406" s="99">
        <f>D406/D$503*100</f>
        <v>0</v>
      </c>
      <c r="F406" s="114">
        <f>SUM(F407)</f>
        <v>0</v>
      </c>
      <c r="G406" s="115">
        <f>F406/F$503*100</f>
        <v>0</v>
      </c>
      <c r="H406" s="114">
        <f>SUM(H407)</f>
        <v>0</v>
      </c>
      <c r="I406" s="115">
        <f>H406/H$503*100</f>
        <v>0</v>
      </c>
      <c r="J406" s="72">
        <f t="shared" si="34"/>
        <v>0</v>
      </c>
      <c r="K406" s="101">
        <f>J406/J$503*100</f>
        <v>0</v>
      </c>
      <c r="L406" s="99"/>
      <c r="M406" s="68">
        <f>D406+F406</f>
        <v>0</v>
      </c>
      <c r="N406" s="69">
        <f>M406/M$503*100</f>
        <v>0</v>
      </c>
      <c r="O406" s="70">
        <f t="shared" si="35"/>
        <v>0</v>
      </c>
      <c r="P406" s="101">
        <f>O406/O$503*100</f>
        <v>0</v>
      </c>
      <c r="T406" s="16"/>
      <c r="V406" s="16"/>
    </row>
    <row r="407" spans="1:22" s="79" customFormat="1" ht="13.5" hidden="1" thickBot="1">
      <c r="A407" s="73"/>
      <c r="B407" s="105" t="s">
        <v>399</v>
      </c>
      <c r="C407" s="619" t="s">
        <v>819</v>
      </c>
      <c r="D407" s="85">
        <f>'1 - Listes 12 Prelev IBG RCS'!D407+'1 - Listes 12 Prelev IBG RCS'!F407+'1 - Listes 12 Prelev IBG RCS'!H407+'1 - Listes 12 Prelev IBG RCS'!J407</f>
        <v>0</v>
      </c>
      <c r="E407" s="144"/>
      <c r="F407" s="86">
        <f>'1 - Listes 12 Prelev IBG RCS'!L407+'1 - Listes 12 Prelev IBG RCS'!N407+'1 - Listes 12 Prelev IBG RCS'!P407+'1 - Listes 12 Prelev IBG RCS'!R407</f>
        <v>0</v>
      </c>
      <c r="G407" s="159"/>
      <c r="H407" s="86">
        <f>'1 - Listes 12 Prelev IBG RCS'!T407+'1 - Listes 12 Prelev IBG RCS'!V407+'1 - Listes 12 Prelev IBG RCS'!X407+'1 - Listes 12 Prelev IBG RCS'!Z407</f>
        <v>0</v>
      </c>
      <c r="I407" s="159"/>
      <c r="J407" s="78">
        <f t="shared" si="34"/>
        <v>0</v>
      </c>
      <c r="K407" s="102"/>
      <c r="L407" s="144"/>
      <c r="M407" s="151"/>
      <c r="N407" s="152"/>
      <c r="O407" s="76">
        <f t="shared" si="35"/>
        <v>0</v>
      </c>
      <c r="P407" s="102"/>
      <c r="T407" s="16"/>
      <c r="V407" s="16"/>
    </row>
    <row r="408" spans="1:22" s="117" customFormat="1" ht="14.25" hidden="1" thickBot="1">
      <c r="A408" s="49" t="s">
        <v>129</v>
      </c>
      <c r="B408" s="58"/>
      <c r="C408" s="619" t="s">
        <v>820</v>
      </c>
      <c r="D408" s="113">
        <f>'1 - Listes 12 Prelev IBG RCS'!D408+'1 - Listes 12 Prelev IBG RCS'!F408+'1 - Listes 12 Prelev IBG RCS'!H408+'1 - Listes 12 Prelev IBG RCS'!J408</f>
        <v>0</v>
      </c>
      <c r="E408" s="99">
        <f>D408/D$503*100</f>
        <v>0</v>
      </c>
      <c r="F408" s="114">
        <f>'1 - Listes 12 Prelev IBG RCS'!L408+'1 - Listes 12 Prelev IBG RCS'!N408+'1 - Listes 12 Prelev IBG RCS'!P408+'1 - Listes 12 Prelev IBG RCS'!R408</f>
        <v>0</v>
      </c>
      <c r="G408" s="115">
        <f>F408/F$503*100</f>
        <v>0</v>
      </c>
      <c r="H408" s="114">
        <f>'1 - Listes 12 Prelev IBG RCS'!T408+'1 - Listes 12 Prelev IBG RCS'!V408+'1 - Listes 12 Prelev IBG RCS'!X408+'1 - Listes 12 Prelev IBG RCS'!Z408</f>
        <v>0</v>
      </c>
      <c r="I408" s="115">
        <f>H408/H$503*100</f>
        <v>0</v>
      </c>
      <c r="J408" s="32">
        <f t="shared" si="34"/>
        <v>0</v>
      </c>
      <c r="K408" s="116">
        <f>J408/J$503*100</f>
        <v>0</v>
      </c>
      <c r="L408" s="99"/>
      <c r="M408" s="113">
        <f>D408+F408</f>
        <v>0</v>
      </c>
      <c r="N408" s="99">
        <f>M408/M$503*100</f>
        <v>0</v>
      </c>
      <c r="O408" s="114">
        <f t="shared" si="35"/>
        <v>0</v>
      </c>
      <c r="P408" s="116">
        <f>O408/O$503*100</f>
        <v>0</v>
      </c>
      <c r="T408" s="16"/>
      <c r="V408" s="112"/>
    </row>
    <row r="409" spans="1:22" s="6" customFormat="1" ht="14.25" hidden="1" thickBot="1">
      <c r="A409" s="48" t="s">
        <v>130</v>
      </c>
      <c r="B409" s="57"/>
      <c r="C409" s="619" t="s">
        <v>821</v>
      </c>
      <c r="D409" s="113">
        <f>'1 - Listes 12 Prelev IBG RCS'!D409+'1 - Listes 12 Prelev IBG RCS'!F409+'1 - Listes 12 Prelev IBG RCS'!H409+'1 - Listes 12 Prelev IBG RCS'!J409</f>
        <v>0</v>
      </c>
      <c r="E409" s="99">
        <f>D409/D$503*100</f>
        <v>0</v>
      </c>
      <c r="F409" s="114">
        <f>'1 - Listes 12 Prelev IBG RCS'!L409+'1 - Listes 12 Prelev IBG RCS'!N409+'1 - Listes 12 Prelev IBG RCS'!P409+'1 - Listes 12 Prelev IBG RCS'!R409</f>
        <v>0</v>
      </c>
      <c r="G409" s="115">
        <f>F409/F$503*100</f>
        <v>0</v>
      </c>
      <c r="H409" s="114">
        <f>'1 - Listes 12 Prelev IBG RCS'!T409+'1 - Listes 12 Prelev IBG RCS'!V409+'1 - Listes 12 Prelev IBG RCS'!X409+'1 - Listes 12 Prelev IBG RCS'!Z409</f>
        <v>0</v>
      </c>
      <c r="I409" s="115">
        <f>H409/H$503*100</f>
        <v>0</v>
      </c>
      <c r="J409" s="72">
        <f t="shared" si="34"/>
        <v>0</v>
      </c>
      <c r="K409" s="101">
        <f>J409/J$503*100</f>
        <v>0</v>
      </c>
      <c r="L409" s="99"/>
      <c r="M409" s="68">
        <f>D409+F409</f>
        <v>0</v>
      </c>
      <c r="N409" s="69">
        <f>M409/M$503*100</f>
        <v>0</v>
      </c>
      <c r="O409" s="70">
        <f t="shared" si="35"/>
        <v>0</v>
      </c>
      <c r="P409" s="101">
        <f>O409/O$503*100</f>
        <v>0</v>
      </c>
      <c r="R409" s="6">
        <f>IF(M409&lt;10,0,1)</f>
        <v>0</v>
      </c>
      <c r="S409" s="6">
        <f>IF(M409&lt;3,0,2)</f>
        <v>0</v>
      </c>
      <c r="T409" s="6">
        <f>IF(T$8=U11,V11,"")</f>
      </c>
      <c r="V409" s="16"/>
    </row>
    <row r="410" spans="1:22" s="6" customFormat="1" ht="14.25" hidden="1" thickBot="1">
      <c r="A410" s="48" t="s">
        <v>131</v>
      </c>
      <c r="B410" s="57"/>
      <c r="C410" s="619" t="s">
        <v>822</v>
      </c>
      <c r="D410" s="113">
        <f>SUM(D411:D414)</f>
        <v>0</v>
      </c>
      <c r="E410" s="99">
        <f>D410/D$503*100</f>
        <v>0</v>
      </c>
      <c r="F410" s="114">
        <f>SUM(F411:F414)</f>
        <v>0</v>
      </c>
      <c r="G410" s="115">
        <f>F410/F$503*100</f>
        <v>0</v>
      </c>
      <c r="H410" s="114">
        <f>SUM(H411:H414)</f>
        <v>0</v>
      </c>
      <c r="I410" s="115">
        <f>H410/H$503*100</f>
        <v>0</v>
      </c>
      <c r="J410" s="72">
        <f t="shared" si="34"/>
        <v>0</v>
      </c>
      <c r="K410" s="101">
        <f>J410/J$503*100</f>
        <v>0</v>
      </c>
      <c r="L410" s="99"/>
      <c r="M410" s="68">
        <f>D410+F410</f>
        <v>0</v>
      </c>
      <c r="N410" s="69">
        <f>M410/M$503*100</f>
        <v>0</v>
      </c>
      <c r="O410" s="70">
        <f t="shared" si="35"/>
        <v>0</v>
      </c>
      <c r="P410" s="101">
        <f>O410/O$503*100</f>
        <v>0</v>
      </c>
      <c r="T410" s="16"/>
      <c r="V410" s="16"/>
    </row>
    <row r="411" spans="1:22" s="79" customFormat="1" ht="13.5" hidden="1" thickBot="1">
      <c r="A411" s="73"/>
      <c r="B411" s="105" t="s">
        <v>387</v>
      </c>
      <c r="C411" s="619" t="s">
        <v>823</v>
      </c>
      <c r="D411" s="85">
        <f>'1 - Listes 12 Prelev IBG RCS'!D411+'1 - Listes 12 Prelev IBG RCS'!F411+'1 - Listes 12 Prelev IBG RCS'!H411+'1 - Listes 12 Prelev IBG RCS'!J411</f>
        <v>0</v>
      </c>
      <c r="E411" s="144"/>
      <c r="F411" s="86">
        <f>'1 - Listes 12 Prelev IBG RCS'!L411+'1 - Listes 12 Prelev IBG RCS'!N411+'1 - Listes 12 Prelev IBG RCS'!P411+'1 - Listes 12 Prelev IBG RCS'!R411</f>
        <v>0</v>
      </c>
      <c r="G411" s="159"/>
      <c r="H411" s="86">
        <f>'1 - Listes 12 Prelev IBG RCS'!T411+'1 - Listes 12 Prelev IBG RCS'!V411+'1 - Listes 12 Prelev IBG RCS'!X411+'1 - Listes 12 Prelev IBG RCS'!Z411</f>
        <v>0</v>
      </c>
      <c r="I411" s="159"/>
      <c r="J411" s="78">
        <f t="shared" si="34"/>
        <v>0</v>
      </c>
      <c r="K411" s="102"/>
      <c r="L411" s="144"/>
      <c r="M411" s="151"/>
      <c r="N411" s="152"/>
      <c r="O411" s="76">
        <f t="shared" si="35"/>
        <v>0</v>
      </c>
      <c r="P411" s="102"/>
      <c r="T411" s="16"/>
      <c r="V411" s="16"/>
    </row>
    <row r="412" spans="1:22" s="79" customFormat="1" ht="13.5" hidden="1" thickBot="1">
      <c r="A412" s="73"/>
      <c r="B412" s="105" t="s">
        <v>388</v>
      </c>
      <c r="C412" s="619" t="s">
        <v>824</v>
      </c>
      <c r="D412" s="85">
        <f>'1 - Listes 12 Prelev IBG RCS'!D412+'1 - Listes 12 Prelev IBG RCS'!F412+'1 - Listes 12 Prelev IBG RCS'!H412+'1 - Listes 12 Prelev IBG RCS'!J412</f>
        <v>0</v>
      </c>
      <c r="E412" s="144"/>
      <c r="F412" s="86">
        <f>'1 - Listes 12 Prelev IBG RCS'!L412+'1 - Listes 12 Prelev IBG RCS'!N412+'1 - Listes 12 Prelev IBG RCS'!P412+'1 - Listes 12 Prelev IBG RCS'!R412</f>
        <v>0</v>
      </c>
      <c r="G412" s="159"/>
      <c r="H412" s="86">
        <f>'1 - Listes 12 Prelev IBG RCS'!T412+'1 - Listes 12 Prelev IBG RCS'!V412+'1 - Listes 12 Prelev IBG RCS'!X412+'1 - Listes 12 Prelev IBG RCS'!Z412</f>
        <v>0</v>
      </c>
      <c r="I412" s="159"/>
      <c r="J412" s="78">
        <f t="shared" si="34"/>
        <v>0</v>
      </c>
      <c r="K412" s="102"/>
      <c r="L412" s="144"/>
      <c r="M412" s="151"/>
      <c r="N412" s="152"/>
      <c r="O412" s="76">
        <f t="shared" si="35"/>
        <v>0</v>
      </c>
      <c r="P412" s="102"/>
      <c r="T412" s="16"/>
      <c r="V412" s="16"/>
    </row>
    <row r="413" spans="1:22" s="79" customFormat="1" ht="13.5" hidden="1" thickBot="1">
      <c r="A413" s="73"/>
      <c r="B413" s="105" t="s">
        <v>389</v>
      </c>
      <c r="C413" s="619" t="s">
        <v>825</v>
      </c>
      <c r="D413" s="85">
        <f>'1 - Listes 12 Prelev IBG RCS'!D413+'1 - Listes 12 Prelev IBG RCS'!F413+'1 - Listes 12 Prelev IBG RCS'!H413+'1 - Listes 12 Prelev IBG RCS'!J413</f>
        <v>0</v>
      </c>
      <c r="E413" s="144"/>
      <c r="F413" s="86">
        <f>'1 - Listes 12 Prelev IBG RCS'!L413+'1 - Listes 12 Prelev IBG RCS'!N413+'1 - Listes 12 Prelev IBG RCS'!P413+'1 - Listes 12 Prelev IBG RCS'!R413</f>
        <v>0</v>
      </c>
      <c r="G413" s="159"/>
      <c r="H413" s="86">
        <f>'1 - Listes 12 Prelev IBG RCS'!T413+'1 - Listes 12 Prelev IBG RCS'!V413+'1 - Listes 12 Prelev IBG RCS'!X413+'1 - Listes 12 Prelev IBG RCS'!Z413</f>
        <v>0</v>
      </c>
      <c r="I413" s="159"/>
      <c r="J413" s="78">
        <f t="shared" si="34"/>
        <v>0</v>
      </c>
      <c r="K413" s="102"/>
      <c r="L413" s="144"/>
      <c r="M413" s="151"/>
      <c r="N413" s="152"/>
      <c r="O413" s="76">
        <f t="shared" si="35"/>
        <v>0</v>
      </c>
      <c r="P413" s="102"/>
      <c r="T413" s="16"/>
      <c r="V413" s="16"/>
    </row>
    <row r="414" spans="1:22" s="79" customFormat="1" ht="13.5" hidden="1" thickBot="1">
      <c r="A414" s="73"/>
      <c r="B414" s="105" t="s">
        <v>497</v>
      </c>
      <c r="C414" s="619" t="s">
        <v>822</v>
      </c>
      <c r="D414" s="85">
        <f>'1 - Listes 12 Prelev IBG RCS'!D414+'1 - Listes 12 Prelev IBG RCS'!F414+'1 - Listes 12 Prelev IBG RCS'!H414+'1 - Listes 12 Prelev IBG RCS'!J414</f>
        <v>0</v>
      </c>
      <c r="E414" s="144"/>
      <c r="F414" s="86">
        <f>'1 - Listes 12 Prelev IBG RCS'!L414+'1 - Listes 12 Prelev IBG RCS'!N414+'1 - Listes 12 Prelev IBG RCS'!P414+'1 - Listes 12 Prelev IBG RCS'!R414</f>
        <v>0</v>
      </c>
      <c r="G414" s="159"/>
      <c r="H414" s="86">
        <f>'1 - Listes 12 Prelev IBG RCS'!T414+'1 - Listes 12 Prelev IBG RCS'!V414+'1 - Listes 12 Prelev IBG RCS'!X414+'1 - Listes 12 Prelev IBG RCS'!Z414</f>
        <v>0</v>
      </c>
      <c r="I414" s="159"/>
      <c r="J414" s="78">
        <f t="shared" si="34"/>
        <v>0</v>
      </c>
      <c r="K414" s="102"/>
      <c r="L414" s="144"/>
      <c r="M414" s="151"/>
      <c r="N414" s="152"/>
      <c r="O414" s="76">
        <f t="shared" si="35"/>
        <v>0</v>
      </c>
      <c r="P414" s="102"/>
      <c r="T414" s="16"/>
      <c r="V414" s="16"/>
    </row>
    <row r="415" spans="1:22" s="6" customFormat="1" ht="14.25" hidden="1" thickBot="1">
      <c r="A415" s="48" t="s">
        <v>132</v>
      </c>
      <c r="B415" s="57"/>
      <c r="C415" s="619" t="s">
        <v>826</v>
      </c>
      <c r="D415" s="113">
        <f>SUM(D416)</f>
        <v>0</v>
      </c>
      <c r="E415" s="99">
        <f>D415/D$503*100</f>
        <v>0</v>
      </c>
      <c r="F415" s="114">
        <f>SUM(F416)</f>
        <v>0</v>
      </c>
      <c r="G415" s="115">
        <f>F415/F$503*100</f>
        <v>0</v>
      </c>
      <c r="H415" s="114">
        <f>SUM(H416)</f>
        <v>0</v>
      </c>
      <c r="I415" s="115">
        <f>H415/H$503*100</f>
        <v>0</v>
      </c>
      <c r="J415" s="72">
        <f t="shared" si="34"/>
        <v>0</v>
      </c>
      <c r="K415" s="101">
        <f>J415/J$503*100</f>
        <v>0</v>
      </c>
      <c r="L415" s="99"/>
      <c r="M415" s="68">
        <f>D415+F415</f>
        <v>0</v>
      </c>
      <c r="N415" s="69">
        <f>M415/M$503*100</f>
        <v>0</v>
      </c>
      <c r="O415" s="70">
        <f t="shared" si="35"/>
        <v>0</v>
      </c>
      <c r="P415" s="101">
        <f>O415/O$503*100</f>
        <v>0</v>
      </c>
      <c r="T415" s="16"/>
      <c r="V415" s="16"/>
    </row>
    <row r="416" spans="1:22" s="79" customFormat="1" ht="13.5" hidden="1" thickBot="1">
      <c r="A416" s="73"/>
      <c r="B416" s="105" t="s">
        <v>390</v>
      </c>
      <c r="C416" s="619" t="s">
        <v>827</v>
      </c>
      <c r="D416" s="85">
        <f>'1 - Listes 12 Prelev IBG RCS'!D416+'1 - Listes 12 Prelev IBG RCS'!F416+'1 - Listes 12 Prelev IBG RCS'!H416+'1 - Listes 12 Prelev IBG RCS'!J416</f>
        <v>0</v>
      </c>
      <c r="E416" s="144"/>
      <c r="F416" s="86">
        <f>'1 - Listes 12 Prelev IBG RCS'!L416+'1 - Listes 12 Prelev IBG RCS'!N416+'1 - Listes 12 Prelev IBG RCS'!P416+'1 - Listes 12 Prelev IBG RCS'!R416</f>
        <v>0</v>
      </c>
      <c r="G416" s="159"/>
      <c r="H416" s="86">
        <f>'1 - Listes 12 Prelev IBG RCS'!T416+'1 - Listes 12 Prelev IBG RCS'!V416+'1 - Listes 12 Prelev IBG RCS'!X416+'1 - Listes 12 Prelev IBG RCS'!Z416</f>
        <v>0</v>
      </c>
      <c r="I416" s="159"/>
      <c r="J416" s="78">
        <f t="shared" si="34"/>
        <v>0</v>
      </c>
      <c r="K416" s="102"/>
      <c r="L416" s="144"/>
      <c r="M416" s="151"/>
      <c r="N416" s="152"/>
      <c r="O416" s="76">
        <f t="shared" si="35"/>
        <v>0</v>
      </c>
      <c r="P416" s="102"/>
      <c r="T416" s="16"/>
      <c r="V416" s="16"/>
    </row>
    <row r="417" spans="1:22" s="6" customFormat="1" ht="14.25" hidden="1" thickBot="1">
      <c r="A417" s="48" t="s">
        <v>133</v>
      </c>
      <c r="B417" s="57"/>
      <c r="C417" s="619" t="s">
        <v>828</v>
      </c>
      <c r="D417" s="113">
        <f>SUM(D418:D420)</f>
        <v>0</v>
      </c>
      <c r="E417" s="99">
        <f>D417/D$503*100</f>
        <v>0</v>
      </c>
      <c r="F417" s="114">
        <f>SUM(F418:F420)</f>
        <v>0</v>
      </c>
      <c r="G417" s="115">
        <f>F417/F$503*100</f>
        <v>0</v>
      </c>
      <c r="H417" s="114">
        <f>SUM(H418:H420)</f>
        <v>0</v>
      </c>
      <c r="I417" s="115">
        <f>H417/H$503*100</f>
        <v>0</v>
      </c>
      <c r="J417" s="72">
        <f t="shared" si="34"/>
        <v>0</v>
      </c>
      <c r="K417" s="101">
        <f>J417/J$503*100</f>
        <v>0</v>
      </c>
      <c r="L417" s="99"/>
      <c r="M417" s="68">
        <f>D417+F417</f>
        <v>0</v>
      </c>
      <c r="N417" s="69">
        <f>M417/M$503*100</f>
        <v>0</v>
      </c>
      <c r="O417" s="70">
        <f t="shared" si="35"/>
        <v>0</v>
      </c>
      <c r="P417" s="101">
        <f>O417/O$503*100</f>
        <v>0</v>
      </c>
      <c r="T417" s="16"/>
      <c r="V417" s="16"/>
    </row>
    <row r="418" spans="1:22" s="79" customFormat="1" ht="13.5" hidden="1" thickBot="1">
      <c r="A418" s="73"/>
      <c r="B418" s="105" t="s">
        <v>391</v>
      </c>
      <c r="C418" s="619" t="s">
        <v>829</v>
      </c>
      <c r="D418" s="85">
        <f>'1 - Listes 12 Prelev IBG RCS'!D418+'1 - Listes 12 Prelev IBG RCS'!F418+'1 - Listes 12 Prelev IBG RCS'!H418+'1 - Listes 12 Prelev IBG RCS'!J418</f>
        <v>0</v>
      </c>
      <c r="E418" s="144"/>
      <c r="F418" s="86">
        <f>'1 - Listes 12 Prelev IBG RCS'!L418+'1 - Listes 12 Prelev IBG RCS'!N418+'1 - Listes 12 Prelev IBG RCS'!P418+'1 - Listes 12 Prelev IBG RCS'!R418</f>
        <v>0</v>
      </c>
      <c r="G418" s="159"/>
      <c r="H418" s="86">
        <f>'1 - Listes 12 Prelev IBG RCS'!T418+'1 - Listes 12 Prelev IBG RCS'!V418+'1 - Listes 12 Prelev IBG RCS'!X418+'1 - Listes 12 Prelev IBG RCS'!Z418</f>
        <v>0</v>
      </c>
      <c r="I418" s="159"/>
      <c r="J418" s="78">
        <f t="shared" si="34"/>
        <v>0</v>
      </c>
      <c r="K418" s="102"/>
      <c r="L418" s="144"/>
      <c r="M418" s="151"/>
      <c r="N418" s="152"/>
      <c r="O418" s="76">
        <f t="shared" si="35"/>
        <v>0</v>
      </c>
      <c r="P418" s="102"/>
      <c r="T418" s="16"/>
      <c r="V418" s="16"/>
    </row>
    <row r="419" spans="1:22" s="79" customFormat="1" ht="13.5" hidden="1" thickBot="1">
      <c r="A419" s="73"/>
      <c r="B419" s="105" t="s">
        <v>392</v>
      </c>
      <c r="C419" s="619" t="s">
        <v>830</v>
      </c>
      <c r="D419" s="85">
        <f>'1 - Listes 12 Prelev IBG RCS'!D419+'1 - Listes 12 Prelev IBG RCS'!F419+'1 - Listes 12 Prelev IBG RCS'!H419+'1 - Listes 12 Prelev IBG RCS'!J419</f>
        <v>0</v>
      </c>
      <c r="E419" s="144"/>
      <c r="F419" s="86">
        <f>'1 - Listes 12 Prelev IBG RCS'!L419+'1 - Listes 12 Prelev IBG RCS'!N419+'1 - Listes 12 Prelev IBG RCS'!P419+'1 - Listes 12 Prelev IBG RCS'!R419</f>
        <v>0</v>
      </c>
      <c r="G419" s="159"/>
      <c r="H419" s="86">
        <f>'1 - Listes 12 Prelev IBG RCS'!T419+'1 - Listes 12 Prelev IBG RCS'!V419+'1 - Listes 12 Prelev IBG RCS'!X419+'1 - Listes 12 Prelev IBG RCS'!Z419</f>
        <v>0</v>
      </c>
      <c r="I419" s="159"/>
      <c r="J419" s="78">
        <f t="shared" si="34"/>
        <v>0</v>
      </c>
      <c r="K419" s="102"/>
      <c r="L419" s="144"/>
      <c r="M419" s="151"/>
      <c r="N419" s="152"/>
      <c r="O419" s="76">
        <f t="shared" si="35"/>
        <v>0</v>
      </c>
      <c r="P419" s="102"/>
      <c r="T419" s="16"/>
      <c r="V419" s="16"/>
    </row>
    <row r="420" spans="1:22" s="79" customFormat="1" ht="13.5" hidden="1" thickBot="1">
      <c r="A420" s="73"/>
      <c r="B420" s="105" t="s">
        <v>498</v>
      </c>
      <c r="C420" s="619" t="s">
        <v>828</v>
      </c>
      <c r="D420" s="85">
        <f>'1 - Listes 12 Prelev IBG RCS'!D420+'1 - Listes 12 Prelev IBG RCS'!F420+'1 - Listes 12 Prelev IBG RCS'!H420+'1 - Listes 12 Prelev IBG RCS'!J420</f>
        <v>0</v>
      </c>
      <c r="E420" s="144"/>
      <c r="F420" s="86">
        <f>'1 - Listes 12 Prelev IBG RCS'!L420+'1 - Listes 12 Prelev IBG RCS'!N420+'1 - Listes 12 Prelev IBG RCS'!P420+'1 - Listes 12 Prelev IBG RCS'!R420</f>
        <v>0</v>
      </c>
      <c r="G420" s="159"/>
      <c r="H420" s="86">
        <f>'1 - Listes 12 Prelev IBG RCS'!T420+'1 - Listes 12 Prelev IBG RCS'!V420+'1 - Listes 12 Prelev IBG RCS'!X420+'1 - Listes 12 Prelev IBG RCS'!Z420</f>
        <v>0</v>
      </c>
      <c r="I420" s="159"/>
      <c r="J420" s="78">
        <f t="shared" si="34"/>
        <v>0</v>
      </c>
      <c r="K420" s="102"/>
      <c r="L420" s="144"/>
      <c r="M420" s="151"/>
      <c r="N420" s="152"/>
      <c r="O420" s="76">
        <f t="shared" si="35"/>
        <v>0</v>
      </c>
      <c r="P420" s="102"/>
      <c r="T420" s="16"/>
      <c r="V420" s="16"/>
    </row>
    <row r="421" spans="1:22" s="6" customFormat="1" ht="14.25" hidden="1" thickBot="1">
      <c r="A421" s="48" t="s">
        <v>134</v>
      </c>
      <c r="B421" s="57"/>
      <c r="C421" s="619" t="s">
        <v>831</v>
      </c>
      <c r="D421" s="113">
        <f>SUM(D422)</f>
        <v>0</v>
      </c>
      <c r="E421" s="99">
        <f>D421/D$503*100</f>
        <v>0</v>
      </c>
      <c r="F421" s="114">
        <f>SUM(F422)</f>
        <v>0</v>
      </c>
      <c r="G421" s="115">
        <f>F421/F$503*100</f>
        <v>0</v>
      </c>
      <c r="H421" s="114">
        <f>SUM(H422)</f>
        <v>0</v>
      </c>
      <c r="I421" s="115">
        <f>H421/H$503*100</f>
        <v>0</v>
      </c>
      <c r="J421" s="72">
        <f t="shared" si="34"/>
        <v>0</v>
      </c>
      <c r="K421" s="101">
        <f>J421/J$503*100</f>
        <v>0</v>
      </c>
      <c r="L421" s="99"/>
      <c r="M421" s="68">
        <f>D421+F421</f>
        <v>0</v>
      </c>
      <c r="N421" s="69">
        <f>M421/M$503*100</f>
        <v>0</v>
      </c>
      <c r="O421" s="70">
        <f t="shared" si="35"/>
        <v>0</v>
      </c>
      <c r="P421" s="101">
        <f>O421/O$503*100</f>
        <v>0</v>
      </c>
      <c r="T421" s="16"/>
      <c r="V421" s="16"/>
    </row>
    <row r="422" spans="1:22" s="79" customFormat="1" ht="13.5" hidden="1" thickBot="1">
      <c r="A422" s="73"/>
      <c r="B422" s="105" t="s">
        <v>398</v>
      </c>
      <c r="C422" s="619" t="s">
        <v>832</v>
      </c>
      <c r="D422" s="85">
        <f>'1 - Listes 12 Prelev IBG RCS'!D422+'1 - Listes 12 Prelev IBG RCS'!F422+'1 - Listes 12 Prelev IBG RCS'!H422+'1 - Listes 12 Prelev IBG RCS'!J422</f>
        <v>0</v>
      </c>
      <c r="E422" s="144"/>
      <c r="F422" s="86">
        <f>'1 - Listes 12 Prelev IBG RCS'!L422+'1 - Listes 12 Prelev IBG RCS'!N422+'1 - Listes 12 Prelev IBG RCS'!P422+'1 - Listes 12 Prelev IBG RCS'!R422</f>
        <v>0</v>
      </c>
      <c r="G422" s="159"/>
      <c r="H422" s="86">
        <f>'1 - Listes 12 Prelev IBG RCS'!T422+'1 - Listes 12 Prelev IBG RCS'!V422+'1 - Listes 12 Prelev IBG RCS'!X422+'1 - Listes 12 Prelev IBG RCS'!Z422</f>
        <v>0</v>
      </c>
      <c r="I422" s="159"/>
      <c r="J422" s="78">
        <f t="shared" si="34"/>
        <v>0</v>
      </c>
      <c r="K422" s="102"/>
      <c r="L422" s="144"/>
      <c r="M422" s="151"/>
      <c r="N422" s="152"/>
      <c r="O422" s="76">
        <f t="shared" si="35"/>
        <v>0</v>
      </c>
      <c r="P422" s="102"/>
      <c r="T422" s="16"/>
      <c r="V422" s="16"/>
    </row>
    <row r="423" spans="1:22" s="6" customFormat="1" ht="14.25" hidden="1" thickBot="1">
      <c r="A423" s="48" t="s">
        <v>135</v>
      </c>
      <c r="B423" s="57"/>
      <c r="C423" s="619" t="s">
        <v>833</v>
      </c>
      <c r="D423" s="113">
        <f>SUM(D424)</f>
        <v>0</v>
      </c>
      <c r="E423" s="99">
        <f>D423/D$503*100</f>
        <v>0</v>
      </c>
      <c r="F423" s="114">
        <f>SUM(F424)</f>
        <v>0</v>
      </c>
      <c r="G423" s="115">
        <f>F423/F$503*100</f>
        <v>0</v>
      </c>
      <c r="H423" s="114">
        <f>SUM(H424)</f>
        <v>0</v>
      </c>
      <c r="I423" s="115">
        <f>H423/H$503*100</f>
        <v>0</v>
      </c>
      <c r="J423" s="72">
        <f t="shared" si="34"/>
        <v>0</v>
      </c>
      <c r="K423" s="101">
        <f>J423/J$503*100</f>
        <v>0</v>
      </c>
      <c r="L423" s="99"/>
      <c r="M423" s="68">
        <f>D423+F423</f>
        <v>0</v>
      </c>
      <c r="N423" s="69">
        <f>M423/M$503*100</f>
        <v>0</v>
      </c>
      <c r="O423" s="70">
        <f t="shared" si="35"/>
        <v>0</v>
      </c>
      <c r="P423" s="101">
        <f>O423/O$503*100</f>
        <v>0</v>
      </c>
      <c r="T423" s="16"/>
      <c r="V423" s="16"/>
    </row>
    <row r="424" spans="1:22" s="79" customFormat="1" ht="13.5" hidden="1" thickBot="1">
      <c r="A424" s="80"/>
      <c r="B424" s="107" t="s">
        <v>400</v>
      </c>
      <c r="C424" s="620" t="s">
        <v>834</v>
      </c>
      <c r="D424" s="85">
        <f>'1 - Listes 12 Prelev IBG RCS'!D424+'1 - Listes 12 Prelev IBG RCS'!F424+'1 - Listes 12 Prelev IBG RCS'!H424+'1 - Listes 12 Prelev IBG RCS'!J424</f>
        <v>0</v>
      </c>
      <c r="E424" s="144"/>
      <c r="F424" s="86">
        <f>'1 - Listes 12 Prelev IBG RCS'!L424+'1 - Listes 12 Prelev IBG RCS'!N424+'1 - Listes 12 Prelev IBG RCS'!P424+'1 - Listes 12 Prelev IBG RCS'!R424</f>
        <v>0</v>
      </c>
      <c r="G424" s="159"/>
      <c r="H424" s="86">
        <f>'1 - Listes 12 Prelev IBG RCS'!T424+'1 - Listes 12 Prelev IBG RCS'!V424+'1 - Listes 12 Prelev IBG RCS'!X424+'1 - Listes 12 Prelev IBG RCS'!Z424</f>
        <v>0</v>
      </c>
      <c r="I424" s="159"/>
      <c r="J424" s="78">
        <f t="shared" si="34"/>
        <v>0</v>
      </c>
      <c r="K424" s="102"/>
      <c r="L424" s="144"/>
      <c r="M424" s="151"/>
      <c r="N424" s="152"/>
      <c r="O424" s="76">
        <f t="shared" si="35"/>
        <v>0</v>
      </c>
      <c r="P424" s="102"/>
      <c r="T424" s="16"/>
      <c r="V424" s="16"/>
    </row>
    <row r="425" spans="1:20" ht="13.5" hidden="1" thickBot="1">
      <c r="A425" s="47" t="s">
        <v>136</v>
      </c>
      <c r="B425" s="60"/>
      <c r="C425" s="621" t="s">
        <v>1331</v>
      </c>
      <c r="D425" s="26">
        <f>D427+D429+D431+D433+D435+D442+D449+D451+D455+D456+D458+D461+D463+D467+D469+D473+D426+D460</f>
        <v>0</v>
      </c>
      <c r="E425" s="27">
        <f>(D425/D$503)*100</f>
        <v>0</v>
      </c>
      <c r="F425" s="28">
        <f>F427+F429+F431+F433+F435+F442+F449+F451+F455+F456+F458+F461+F463+F467+F469+F473+F426+F460</f>
        <v>0</v>
      </c>
      <c r="G425" s="29">
        <f>(F425/F$503)*100</f>
        <v>0</v>
      </c>
      <c r="H425" s="28">
        <f>H427+H429+H431+H433+H435+H442+H449+H451+H455+H456+H458+H461+H463+H467+H469+H473+H426+H460</f>
        <v>0</v>
      </c>
      <c r="I425" s="29">
        <f>(H425/H$503)*100</f>
        <v>0</v>
      </c>
      <c r="J425" s="30">
        <f t="shared" si="34"/>
        <v>0</v>
      </c>
      <c r="K425" s="31">
        <f>(J425/J$503)*100</f>
        <v>0</v>
      </c>
      <c r="L425" s="99"/>
      <c r="M425" s="26">
        <f>M427+M429+M431+M433+M435+M442+M449+M451+M455+M456+M458+M461+M463+M467+M469+M473</f>
        <v>0</v>
      </c>
      <c r="N425" s="29">
        <f>(M425/M$503)*100</f>
        <v>0</v>
      </c>
      <c r="O425" s="28">
        <f>F425+H425</f>
        <v>0</v>
      </c>
      <c r="P425" s="31">
        <f>(O425/O$503)*100</f>
        <v>0</v>
      </c>
      <c r="R425" s="6">
        <f>IF(M425&lt;3,0,2)</f>
        <v>0</v>
      </c>
      <c r="S425" s="6">
        <f>IF(M425&lt;3,0,2)</f>
        <v>0</v>
      </c>
      <c r="T425" s="6">
        <f>IF(T$8=U13,V13,"")</f>
      </c>
    </row>
    <row r="426" spans="1:20" s="100" customFormat="1" ht="14.25" hidden="1" thickBot="1">
      <c r="A426" s="505" t="s">
        <v>1265</v>
      </c>
      <c r="B426" s="525"/>
      <c r="C426" s="625" t="s">
        <v>1332</v>
      </c>
      <c r="D426" s="517">
        <f>'1 - Listes 12 Prelev IBG RCS'!D426+'1 - Listes 12 Prelev IBG RCS'!F426+'1 - Listes 12 Prelev IBG RCS'!H426+'1 - Listes 12 Prelev IBG RCS'!J426</f>
        <v>0</v>
      </c>
      <c r="E426" s="521">
        <f>D426/D$503*100</f>
        <v>0</v>
      </c>
      <c r="F426" s="519">
        <f>'1 - Listes 12 Prelev IBG RCS'!L426+'1 - Listes 12 Prelev IBG RCS'!N426+'1 - Listes 12 Prelev IBG RCS'!P426+'1 - Listes 12 Prelev IBG RCS'!R426</f>
        <v>0</v>
      </c>
      <c r="G426" s="518">
        <f>F426/F$503*100</f>
        <v>0</v>
      </c>
      <c r="H426" s="519">
        <f>'1 - Listes 12 Prelev IBG RCS'!T426+'1 - Listes 12 Prelev IBG RCS'!V426+'1 - Listes 12 Prelev IBG RCS'!X426+'1 - Listes 12 Prelev IBG RCS'!Z426</f>
        <v>0</v>
      </c>
      <c r="I426" s="518">
        <f>H426/H$503*100</f>
        <v>0</v>
      </c>
      <c r="J426" s="520">
        <f t="shared" si="34"/>
        <v>0</v>
      </c>
      <c r="K426" s="522">
        <f>J426/J$503*100</f>
        <v>0</v>
      </c>
      <c r="L426" s="501"/>
      <c r="M426" s="526"/>
      <c r="N426" s="527"/>
      <c r="O426" s="519">
        <f t="shared" si="35"/>
        <v>0</v>
      </c>
      <c r="P426" s="522">
        <f>O426/O$503*100</f>
        <v>0</v>
      </c>
      <c r="R426" s="523"/>
      <c r="S426" s="523"/>
      <c r="T426" s="523"/>
    </row>
    <row r="427" spans="1:22" s="6" customFormat="1" ht="14.25" hidden="1" thickBot="1">
      <c r="A427" s="48" t="s">
        <v>137</v>
      </c>
      <c r="B427" s="57"/>
      <c r="C427" s="619" t="s">
        <v>835</v>
      </c>
      <c r="D427" s="113">
        <f>SUM(D428)</f>
        <v>0</v>
      </c>
      <c r="E427" s="99">
        <f>D427/D$503*100</f>
        <v>0</v>
      </c>
      <c r="F427" s="114">
        <f>SUM(F428)</f>
        <v>0</v>
      </c>
      <c r="G427" s="115">
        <f>F427/F$503*100</f>
        <v>0</v>
      </c>
      <c r="H427" s="114">
        <f>SUM(H428)</f>
        <v>0</v>
      </c>
      <c r="I427" s="115">
        <f>H427/H$503*100</f>
        <v>0</v>
      </c>
      <c r="J427" s="72">
        <f t="shared" si="34"/>
        <v>0</v>
      </c>
      <c r="K427" s="101">
        <f>J427/J$503*100</f>
        <v>0</v>
      </c>
      <c r="L427" s="99"/>
      <c r="M427" s="68">
        <f>D427+F427</f>
        <v>0</v>
      </c>
      <c r="N427" s="69">
        <f>M427/M$503*100</f>
        <v>0</v>
      </c>
      <c r="O427" s="70">
        <f t="shared" si="35"/>
        <v>0</v>
      </c>
      <c r="P427" s="101">
        <f>O427/O$503*100</f>
        <v>0</v>
      </c>
      <c r="T427" s="16"/>
      <c r="V427" s="16"/>
    </row>
    <row r="428" spans="1:22" s="79" customFormat="1" ht="13.5" hidden="1" thickBot="1">
      <c r="A428" s="73"/>
      <c r="B428" s="105" t="s">
        <v>412</v>
      </c>
      <c r="C428" s="619" t="s">
        <v>836</v>
      </c>
      <c r="D428" s="85">
        <f>'1 - Listes 12 Prelev IBG RCS'!D428+'1 - Listes 12 Prelev IBG RCS'!F428+'1 - Listes 12 Prelev IBG RCS'!H428+'1 - Listes 12 Prelev IBG RCS'!J428</f>
        <v>0</v>
      </c>
      <c r="E428" s="144"/>
      <c r="F428" s="86">
        <f>'1 - Listes 12 Prelev IBG RCS'!L428+'1 - Listes 12 Prelev IBG RCS'!N428+'1 - Listes 12 Prelev IBG RCS'!P428+'1 - Listes 12 Prelev IBG RCS'!R428</f>
        <v>0</v>
      </c>
      <c r="G428" s="159"/>
      <c r="H428" s="86">
        <f>'1 - Listes 12 Prelev IBG RCS'!T428+'1 - Listes 12 Prelev IBG RCS'!V428+'1 - Listes 12 Prelev IBG RCS'!X428+'1 - Listes 12 Prelev IBG RCS'!Z428</f>
        <v>0</v>
      </c>
      <c r="I428" s="159"/>
      <c r="J428" s="78">
        <f t="shared" si="34"/>
        <v>0</v>
      </c>
      <c r="K428" s="102"/>
      <c r="L428" s="144"/>
      <c r="M428" s="151"/>
      <c r="N428" s="156"/>
      <c r="O428" s="76">
        <f t="shared" si="35"/>
        <v>0</v>
      </c>
      <c r="P428" s="102"/>
      <c r="T428" s="16"/>
      <c r="V428" s="16"/>
    </row>
    <row r="429" spans="1:22" s="6" customFormat="1" ht="14.25" hidden="1" thickBot="1">
      <c r="A429" s="48" t="s">
        <v>138</v>
      </c>
      <c r="B429" s="57"/>
      <c r="C429" s="619" t="s">
        <v>837</v>
      </c>
      <c r="D429" s="113">
        <f>SUM(D430)</f>
        <v>0</v>
      </c>
      <c r="E429" s="99">
        <f>D429/D$503*100</f>
        <v>0</v>
      </c>
      <c r="F429" s="114">
        <f>SUM(F430)</f>
        <v>0</v>
      </c>
      <c r="G429" s="115">
        <f>F429/F$503*100</f>
        <v>0</v>
      </c>
      <c r="H429" s="114">
        <f>SUM(H430)</f>
        <v>0</v>
      </c>
      <c r="I429" s="115">
        <f>H429/H$503*100</f>
        <v>0</v>
      </c>
      <c r="J429" s="72">
        <f t="shared" si="34"/>
        <v>0</v>
      </c>
      <c r="K429" s="101">
        <f>J429/J$503*100</f>
        <v>0</v>
      </c>
      <c r="L429" s="99"/>
      <c r="M429" s="68">
        <f>D429+F429</f>
        <v>0</v>
      </c>
      <c r="N429" s="69">
        <f>M429/M$503*100</f>
        <v>0</v>
      </c>
      <c r="O429" s="70">
        <f t="shared" si="35"/>
        <v>0</v>
      </c>
      <c r="P429" s="101">
        <f>O429/O$503*100</f>
        <v>0</v>
      </c>
      <c r="T429" s="16"/>
      <c r="V429" s="16"/>
    </row>
    <row r="430" spans="1:22" s="79" customFormat="1" ht="13.5" hidden="1" thickBot="1">
      <c r="A430" s="73"/>
      <c r="B430" s="105" t="s">
        <v>411</v>
      </c>
      <c r="C430" s="619" t="s">
        <v>838</v>
      </c>
      <c r="D430" s="85">
        <f>'1 - Listes 12 Prelev IBG RCS'!D430+'1 - Listes 12 Prelev IBG RCS'!F430+'1 - Listes 12 Prelev IBG RCS'!H430+'1 - Listes 12 Prelev IBG RCS'!J430</f>
        <v>0</v>
      </c>
      <c r="E430" s="144"/>
      <c r="F430" s="86">
        <f>'1 - Listes 12 Prelev IBG RCS'!L430+'1 - Listes 12 Prelev IBG RCS'!N430+'1 - Listes 12 Prelev IBG RCS'!P430+'1 - Listes 12 Prelev IBG RCS'!R430</f>
        <v>0</v>
      </c>
      <c r="G430" s="159"/>
      <c r="H430" s="86">
        <f>'1 - Listes 12 Prelev IBG RCS'!T430+'1 - Listes 12 Prelev IBG RCS'!V430+'1 - Listes 12 Prelev IBG RCS'!X430+'1 - Listes 12 Prelev IBG RCS'!Z430</f>
        <v>0</v>
      </c>
      <c r="I430" s="159"/>
      <c r="J430" s="78">
        <f t="shared" si="34"/>
        <v>0</v>
      </c>
      <c r="K430" s="102"/>
      <c r="L430" s="144"/>
      <c r="M430" s="151"/>
      <c r="N430" s="156"/>
      <c r="O430" s="76">
        <f t="shared" si="35"/>
        <v>0</v>
      </c>
      <c r="P430" s="102"/>
      <c r="T430" s="16"/>
      <c r="V430" s="16"/>
    </row>
    <row r="431" spans="1:22" s="6" customFormat="1" ht="14.25" hidden="1" thickBot="1">
      <c r="A431" s="48" t="s">
        <v>139</v>
      </c>
      <c r="B431" s="57"/>
      <c r="C431" s="619" t="s">
        <v>839</v>
      </c>
      <c r="D431" s="113">
        <f>SUM(D432)</f>
        <v>0</v>
      </c>
      <c r="E431" s="99">
        <f>D431/D$503*100</f>
        <v>0</v>
      </c>
      <c r="F431" s="114">
        <f>SUM(F432)</f>
        <v>0</v>
      </c>
      <c r="G431" s="115">
        <f>F431/F$503*100</f>
        <v>0</v>
      </c>
      <c r="H431" s="114">
        <f>SUM(H432)</f>
        <v>0</v>
      </c>
      <c r="I431" s="115">
        <f>H431/H$503*100</f>
        <v>0</v>
      </c>
      <c r="J431" s="72">
        <f t="shared" si="34"/>
        <v>0</v>
      </c>
      <c r="K431" s="101">
        <f>J431/J$503*100</f>
        <v>0</v>
      </c>
      <c r="L431" s="99"/>
      <c r="M431" s="68">
        <f>D431+F431</f>
        <v>0</v>
      </c>
      <c r="N431" s="69">
        <f>M431/M$503*100</f>
        <v>0</v>
      </c>
      <c r="O431" s="70">
        <f t="shared" si="35"/>
        <v>0</v>
      </c>
      <c r="P431" s="101">
        <f>O431/O$503*100</f>
        <v>0</v>
      </c>
      <c r="T431" s="16"/>
      <c r="V431" s="16"/>
    </row>
    <row r="432" spans="1:22" s="79" customFormat="1" ht="13.5" hidden="1" thickBot="1">
      <c r="A432" s="73"/>
      <c r="B432" s="105" t="s">
        <v>413</v>
      </c>
      <c r="C432" s="619" t="s">
        <v>840</v>
      </c>
      <c r="D432" s="85">
        <f>'1 - Listes 12 Prelev IBG RCS'!D432+'1 - Listes 12 Prelev IBG RCS'!F432+'1 - Listes 12 Prelev IBG RCS'!H432+'1 - Listes 12 Prelev IBG RCS'!J432</f>
        <v>0</v>
      </c>
      <c r="E432" s="144"/>
      <c r="F432" s="86">
        <f>'1 - Listes 12 Prelev IBG RCS'!L432+'1 - Listes 12 Prelev IBG RCS'!N432+'1 - Listes 12 Prelev IBG RCS'!P432+'1 - Listes 12 Prelev IBG RCS'!R432</f>
        <v>0</v>
      </c>
      <c r="G432" s="159"/>
      <c r="H432" s="86">
        <f>'1 - Listes 12 Prelev IBG RCS'!T432+'1 - Listes 12 Prelev IBG RCS'!V432+'1 - Listes 12 Prelev IBG RCS'!X432+'1 - Listes 12 Prelev IBG RCS'!Z432</f>
        <v>0</v>
      </c>
      <c r="I432" s="159"/>
      <c r="J432" s="78">
        <f t="shared" si="34"/>
        <v>0</v>
      </c>
      <c r="K432" s="102"/>
      <c r="L432" s="144"/>
      <c r="M432" s="151"/>
      <c r="N432" s="156"/>
      <c r="O432" s="76">
        <f t="shared" si="35"/>
        <v>0</v>
      </c>
      <c r="P432" s="102"/>
      <c r="T432" s="16"/>
      <c r="V432" s="16"/>
    </row>
    <row r="433" spans="1:22" s="6" customFormat="1" ht="14.25" hidden="1" thickBot="1">
      <c r="A433" s="48" t="s">
        <v>140</v>
      </c>
      <c r="B433" s="57"/>
      <c r="C433" s="619" t="s">
        <v>1333</v>
      </c>
      <c r="D433" s="113">
        <f>SUM(D434)</f>
        <v>0</v>
      </c>
      <c r="E433" s="99">
        <f>D433/D$503*100</f>
        <v>0</v>
      </c>
      <c r="F433" s="114">
        <f>SUM(F434)</f>
        <v>0</v>
      </c>
      <c r="G433" s="115">
        <f>F433/F$503*100</f>
        <v>0</v>
      </c>
      <c r="H433" s="114">
        <f>SUM(H434)</f>
        <v>0</v>
      </c>
      <c r="I433" s="115">
        <f>H433/H$503*100</f>
        <v>0</v>
      </c>
      <c r="J433" s="72">
        <f t="shared" si="34"/>
        <v>0</v>
      </c>
      <c r="K433" s="101">
        <f>J433/J$503*100</f>
        <v>0</v>
      </c>
      <c r="L433" s="99"/>
      <c r="M433" s="68">
        <f>D433+F433</f>
        <v>0</v>
      </c>
      <c r="N433" s="69">
        <f>M433/M$503*100</f>
        <v>0</v>
      </c>
      <c r="O433" s="70">
        <f t="shared" si="35"/>
        <v>0</v>
      </c>
      <c r="P433" s="101">
        <f>O433/O$503*100</f>
        <v>0</v>
      </c>
      <c r="T433" s="16"/>
      <c r="V433" s="16"/>
    </row>
    <row r="434" spans="1:22" s="79" customFormat="1" ht="13.5" hidden="1" thickBot="1">
      <c r="A434" s="73"/>
      <c r="B434" s="105" t="s">
        <v>414</v>
      </c>
      <c r="C434" s="619" t="s">
        <v>841</v>
      </c>
      <c r="D434" s="85">
        <f>'1 - Listes 12 Prelev IBG RCS'!D434+'1 - Listes 12 Prelev IBG RCS'!F434+'1 - Listes 12 Prelev IBG RCS'!H434+'1 - Listes 12 Prelev IBG RCS'!J434</f>
        <v>0</v>
      </c>
      <c r="E434" s="144"/>
      <c r="F434" s="86">
        <f>'1 - Listes 12 Prelev IBG RCS'!L434+'1 - Listes 12 Prelev IBG RCS'!N434+'1 - Listes 12 Prelev IBG RCS'!P434+'1 - Listes 12 Prelev IBG RCS'!R434</f>
        <v>0</v>
      </c>
      <c r="G434" s="159"/>
      <c r="H434" s="86">
        <f>'1 - Listes 12 Prelev IBG RCS'!T434+'1 - Listes 12 Prelev IBG RCS'!V434+'1 - Listes 12 Prelev IBG RCS'!X434+'1 - Listes 12 Prelev IBG RCS'!Z434</f>
        <v>0</v>
      </c>
      <c r="I434" s="159"/>
      <c r="J434" s="78">
        <f t="shared" si="34"/>
        <v>0</v>
      </c>
      <c r="K434" s="102"/>
      <c r="L434" s="144"/>
      <c r="M434" s="151"/>
      <c r="N434" s="156"/>
      <c r="O434" s="76">
        <f t="shared" si="35"/>
        <v>0</v>
      </c>
      <c r="P434" s="102"/>
      <c r="T434" s="16"/>
      <c r="V434" s="16"/>
    </row>
    <row r="435" spans="1:22" s="6" customFormat="1" ht="14.25" hidden="1" thickBot="1">
      <c r="A435" s="48" t="s">
        <v>141</v>
      </c>
      <c r="B435" s="57"/>
      <c r="C435" s="619" t="s">
        <v>842</v>
      </c>
      <c r="D435" s="113">
        <f>SUM(D436:D441)</f>
        <v>0</v>
      </c>
      <c r="E435" s="99">
        <f>D435/D$503*100</f>
        <v>0</v>
      </c>
      <c r="F435" s="114">
        <f>SUM(F436:F441)</f>
        <v>0</v>
      </c>
      <c r="G435" s="115">
        <f>F435/F$503*100</f>
        <v>0</v>
      </c>
      <c r="H435" s="114">
        <f>SUM(H436:H441)</f>
        <v>0</v>
      </c>
      <c r="I435" s="115">
        <f>H435/H$503*100</f>
        <v>0</v>
      </c>
      <c r="J435" s="72">
        <f t="shared" si="34"/>
        <v>0</v>
      </c>
      <c r="K435" s="101">
        <f>J435/J$503*100</f>
        <v>0</v>
      </c>
      <c r="L435" s="99"/>
      <c r="M435" s="68">
        <f>D435+F435</f>
        <v>0</v>
      </c>
      <c r="N435" s="69">
        <f>M435/M$503*100</f>
        <v>0</v>
      </c>
      <c r="O435" s="70">
        <f t="shared" si="35"/>
        <v>0</v>
      </c>
      <c r="P435" s="101">
        <f>O435/O$503*100</f>
        <v>0</v>
      </c>
      <c r="T435" s="16"/>
      <c r="V435" s="16"/>
    </row>
    <row r="436" spans="1:22" s="79" customFormat="1" ht="13.5" hidden="1" thickBot="1">
      <c r="A436" s="73"/>
      <c r="B436" s="105" t="s">
        <v>415</v>
      </c>
      <c r="C436" s="619" t="s">
        <v>843</v>
      </c>
      <c r="D436" s="85">
        <f>'1 - Listes 12 Prelev IBG RCS'!D436+'1 - Listes 12 Prelev IBG RCS'!F436+'1 - Listes 12 Prelev IBG RCS'!H436+'1 - Listes 12 Prelev IBG RCS'!J436</f>
        <v>0</v>
      </c>
      <c r="E436" s="144"/>
      <c r="F436" s="86">
        <f>'1 - Listes 12 Prelev IBG RCS'!L436+'1 - Listes 12 Prelev IBG RCS'!N436+'1 - Listes 12 Prelev IBG RCS'!P436+'1 - Listes 12 Prelev IBG RCS'!R436</f>
        <v>0</v>
      </c>
      <c r="G436" s="159"/>
      <c r="H436" s="86">
        <f>'1 - Listes 12 Prelev IBG RCS'!T436+'1 - Listes 12 Prelev IBG RCS'!V436+'1 - Listes 12 Prelev IBG RCS'!X436+'1 - Listes 12 Prelev IBG RCS'!Z436</f>
        <v>0</v>
      </c>
      <c r="I436" s="159"/>
      <c r="J436" s="78">
        <f t="shared" si="34"/>
        <v>0</v>
      </c>
      <c r="K436" s="102"/>
      <c r="L436" s="144"/>
      <c r="M436" s="151"/>
      <c r="N436" s="156"/>
      <c r="O436" s="76">
        <f t="shared" si="35"/>
        <v>0</v>
      </c>
      <c r="P436" s="102"/>
      <c r="T436" s="16"/>
      <c r="V436" s="16"/>
    </row>
    <row r="437" spans="1:22" s="79" customFormat="1" ht="13.5" hidden="1" thickBot="1">
      <c r="A437" s="73"/>
      <c r="B437" s="105" t="s">
        <v>416</v>
      </c>
      <c r="C437" s="619" t="s">
        <v>844</v>
      </c>
      <c r="D437" s="85">
        <f>'1 - Listes 12 Prelev IBG RCS'!D437+'1 - Listes 12 Prelev IBG RCS'!F437+'1 - Listes 12 Prelev IBG RCS'!H437+'1 - Listes 12 Prelev IBG RCS'!J437</f>
        <v>0</v>
      </c>
      <c r="E437" s="144"/>
      <c r="F437" s="86">
        <f>'1 - Listes 12 Prelev IBG RCS'!L437+'1 - Listes 12 Prelev IBG RCS'!N437+'1 - Listes 12 Prelev IBG RCS'!P437+'1 - Listes 12 Prelev IBG RCS'!R437</f>
        <v>0</v>
      </c>
      <c r="G437" s="159"/>
      <c r="H437" s="86">
        <f>'1 - Listes 12 Prelev IBG RCS'!T437+'1 - Listes 12 Prelev IBG RCS'!V437+'1 - Listes 12 Prelev IBG RCS'!X437+'1 - Listes 12 Prelev IBG RCS'!Z437</f>
        <v>0</v>
      </c>
      <c r="I437" s="159"/>
      <c r="J437" s="78">
        <f t="shared" si="34"/>
        <v>0</v>
      </c>
      <c r="K437" s="102"/>
      <c r="L437" s="144"/>
      <c r="M437" s="151"/>
      <c r="N437" s="156"/>
      <c r="O437" s="76">
        <f t="shared" si="35"/>
        <v>0</v>
      </c>
      <c r="P437" s="102"/>
      <c r="T437" s="16"/>
      <c r="V437" s="16"/>
    </row>
    <row r="438" spans="1:22" s="79" customFormat="1" ht="13.5" hidden="1" thickBot="1">
      <c r="A438" s="73"/>
      <c r="B438" s="105" t="s">
        <v>417</v>
      </c>
      <c r="C438" s="619" t="s">
        <v>845</v>
      </c>
      <c r="D438" s="85">
        <f>'1 - Listes 12 Prelev IBG RCS'!D438+'1 - Listes 12 Prelev IBG RCS'!F438+'1 - Listes 12 Prelev IBG RCS'!H438+'1 - Listes 12 Prelev IBG RCS'!J438</f>
        <v>0</v>
      </c>
      <c r="E438" s="144"/>
      <c r="F438" s="86">
        <f>'1 - Listes 12 Prelev IBG RCS'!L438+'1 - Listes 12 Prelev IBG RCS'!N438+'1 - Listes 12 Prelev IBG RCS'!P438+'1 - Listes 12 Prelev IBG RCS'!R438</f>
        <v>0</v>
      </c>
      <c r="G438" s="159"/>
      <c r="H438" s="86">
        <f>'1 - Listes 12 Prelev IBG RCS'!T438+'1 - Listes 12 Prelev IBG RCS'!V438+'1 - Listes 12 Prelev IBG RCS'!X438+'1 - Listes 12 Prelev IBG RCS'!Z438</f>
        <v>0</v>
      </c>
      <c r="I438" s="159"/>
      <c r="J438" s="78">
        <f t="shared" si="34"/>
        <v>0</v>
      </c>
      <c r="K438" s="102"/>
      <c r="L438" s="144"/>
      <c r="M438" s="151"/>
      <c r="N438" s="156"/>
      <c r="O438" s="76">
        <f t="shared" si="35"/>
        <v>0</v>
      </c>
      <c r="P438" s="102"/>
      <c r="T438" s="16"/>
      <c r="V438" s="16"/>
    </row>
    <row r="439" spans="1:22" s="79" customFormat="1" ht="13.5" hidden="1" thickBot="1">
      <c r="A439" s="73"/>
      <c r="B439" s="105" t="s">
        <v>418</v>
      </c>
      <c r="C439" s="619" t="s">
        <v>846</v>
      </c>
      <c r="D439" s="85">
        <f>'1 - Listes 12 Prelev IBG RCS'!D439+'1 - Listes 12 Prelev IBG RCS'!F439+'1 - Listes 12 Prelev IBG RCS'!H439+'1 - Listes 12 Prelev IBG RCS'!J439</f>
        <v>0</v>
      </c>
      <c r="E439" s="144"/>
      <c r="F439" s="86">
        <f>'1 - Listes 12 Prelev IBG RCS'!L439+'1 - Listes 12 Prelev IBG RCS'!N439+'1 - Listes 12 Prelev IBG RCS'!P439+'1 - Listes 12 Prelev IBG RCS'!R439</f>
        <v>0</v>
      </c>
      <c r="G439" s="159"/>
      <c r="H439" s="86">
        <f>'1 - Listes 12 Prelev IBG RCS'!T439+'1 - Listes 12 Prelev IBG RCS'!V439+'1 - Listes 12 Prelev IBG RCS'!X439+'1 - Listes 12 Prelev IBG RCS'!Z439</f>
        <v>0</v>
      </c>
      <c r="I439" s="159"/>
      <c r="J439" s="78">
        <f t="shared" si="34"/>
        <v>0</v>
      </c>
      <c r="K439" s="102"/>
      <c r="L439" s="144"/>
      <c r="M439" s="151"/>
      <c r="N439" s="156"/>
      <c r="O439" s="76">
        <f t="shared" si="35"/>
        <v>0</v>
      </c>
      <c r="P439" s="102"/>
      <c r="T439" s="16"/>
      <c r="V439" s="16"/>
    </row>
    <row r="440" spans="1:22" s="79" customFormat="1" ht="13.5" hidden="1" thickBot="1">
      <c r="A440" s="73"/>
      <c r="B440" s="105" t="s">
        <v>419</v>
      </c>
      <c r="C440" s="619" t="s">
        <v>847</v>
      </c>
      <c r="D440" s="85">
        <f>'1 - Listes 12 Prelev IBG RCS'!D440+'1 - Listes 12 Prelev IBG RCS'!F440+'1 - Listes 12 Prelev IBG RCS'!H440+'1 - Listes 12 Prelev IBG RCS'!J440</f>
        <v>0</v>
      </c>
      <c r="E440" s="144"/>
      <c r="F440" s="86">
        <f>'1 - Listes 12 Prelev IBG RCS'!L440+'1 - Listes 12 Prelev IBG RCS'!N440+'1 - Listes 12 Prelev IBG RCS'!P440+'1 - Listes 12 Prelev IBG RCS'!R440</f>
        <v>0</v>
      </c>
      <c r="G440" s="159"/>
      <c r="H440" s="86">
        <f>'1 - Listes 12 Prelev IBG RCS'!T440+'1 - Listes 12 Prelev IBG RCS'!V440+'1 - Listes 12 Prelev IBG RCS'!X440+'1 - Listes 12 Prelev IBG RCS'!Z440</f>
        <v>0</v>
      </c>
      <c r="I440" s="159"/>
      <c r="J440" s="78">
        <f t="shared" si="34"/>
        <v>0</v>
      </c>
      <c r="K440" s="102"/>
      <c r="L440" s="144"/>
      <c r="M440" s="151"/>
      <c r="N440" s="156"/>
      <c r="O440" s="76">
        <f t="shared" si="35"/>
        <v>0</v>
      </c>
      <c r="P440" s="102"/>
      <c r="T440" s="16"/>
      <c r="V440" s="16"/>
    </row>
    <row r="441" spans="1:22" s="79" customFormat="1" ht="13.5" hidden="1" thickBot="1">
      <c r="A441" s="73"/>
      <c r="B441" s="105" t="s">
        <v>499</v>
      </c>
      <c r="C441" s="619" t="s">
        <v>842</v>
      </c>
      <c r="D441" s="85">
        <f>'1 - Listes 12 Prelev IBG RCS'!D441+'1 - Listes 12 Prelev IBG RCS'!F441+'1 - Listes 12 Prelev IBG RCS'!H441+'1 - Listes 12 Prelev IBG RCS'!J441</f>
        <v>0</v>
      </c>
      <c r="E441" s="144"/>
      <c r="F441" s="86">
        <f>'1 - Listes 12 Prelev IBG RCS'!L441+'1 - Listes 12 Prelev IBG RCS'!N441+'1 - Listes 12 Prelev IBG RCS'!P441+'1 - Listes 12 Prelev IBG RCS'!R441</f>
        <v>0</v>
      </c>
      <c r="G441" s="159"/>
      <c r="H441" s="86">
        <f>'1 - Listes 12 Prelev IBG RCS'!T441+'1 - Listes 12 Prelev IBG RCS'!V441+'1 - Listes 12 Prelev IBG RCS'!X441+'1 - Listes 12 Prelev IBG RCS'!Z441</f>
        <v>0</v>
      </c>
      <c r="I441" s="159"/>
      <c r="J441" s="78">
        <f t="shared" si="34"/>
        <v>0</v>
      </c>
      <c r="K441" s="102"/>
      <c r="L441" s="144"/>
      <c r="M441" s="151"/>
      <c r="N441" s="156"/>
      <c r="O441" s="76">
        <f t="shared" si="35"/>
        <v>0</v>
      </c>
      <c r="P441" s="102"/>
      <c r="T441" s="16"/>
      <c r="V441" s="16"/>
    </row>
    <row r="442" spans="1:22" s="6" customFormat="1" ht="14.25" hidden="1" thickBot="1">
      <c r="A442" s="48" t="s">
        <v>142</v>
      </c>
      <c r="B442" s="57"/>
      <c r="C442" s="619" t="s">
        <v>848</v>
      </c>
      <c r="D442" s="113">
        <f>SUM(D443:D448)</f>
        <v>0</v>
      </c>
      <c r="E442" s="99">
        <f>D442/D$503*100</f>
        <v>0</v>
      </c>
      <c r="F442" s="114">
        <f>SUM(F443:F448)</f>
        <v>0</v>
      </c>
      <c r="G442" s="115">
        <f>F442/F$503*100</f>
        <v>0</v>
      </c>
      <c r="H442" s="114">
        <f>SUM(H443:H448)</f>
        <v>0</v>
      </c>
      <c r="I442" s="115">
        <f>H442/H$503*100</f>
        <v>0</v>
      </c>
      <c r="J442" s="72">
        <f t="shared" si="34"/>
        <v>0</v>
      </c>
      <c r="K442" s="101">
        <f>J442/J$503*100</f>
        <v>0</v>
      </c>
      <c r="L442" s="99"/>
      <c r="M442" s="68">
        <f>D442+F442</f>
        <v>0</v>
      </c>
      <c r="N442" s="69">
        <f>M442/M$503*100</f>
        <v>0</v>
      </c>
      <c r="O442" s="70">
        <f t="shared" si="35"/>
        <v>0</v>
      </c>
      <c r="P442" s="101">
        <f>O442/O$503*100</f>
        <v>0</v>
      </c>
      <c r="T442" s="16"/>
      <c r="V442" s="16"/>
    </row>
    <row r="443" spans="1:22" s="79" customFormat="1" ht="13.5" hidden="1" thickBot="1">
      <c r="A443" s="73"/>
      <c r="B443" s="105" t="s">
        <v>420</v>
      </c>
      <c r="C443" s="619" t="s">
        <v>849</v>
      </c>
      <c r="D443" s="85">
        <f>'1 - Listes 12 Prelev IBG RCS'!D443+'1 - Listes 12 Prelev IBG RCS'!F443+'1 - Listes 12 Prelev IBG RCS'!H443+'1 - Listes 12 Prelev IBG RCS'!J443</f>
        <v>0</v>
      </c>
      <c r="E443" s="144"/>
      <c r="F443" s="86">
        <f>'1 - Listes 12 Prelev IBG RCS'!L443+'1 - Listes 12 Prelev IBG RCS'!N443+'1 - Listes 12 Prelev IBG RCS'!P443+'1 - Listes 12 Prelev IBG RCS'!R443</f>
        <v>0</v>
      </c>
      <c r="G443" s="159"/>
      <c r="H443" s="86">
        <f>'1 - Listes 12 Prelev IBG RCS'!T443+'1 - Listes 12 Prelev IBG RCS'!V443+'1 - Listes 12 Prelev IBG RCS'!X443+'1 - Listes 12 Prelev IBG RCS'!Z443</f>
        <v>0</v>
      </c>
      <c r="I443" s="159"/>
      <c r="J443" s="78">
        <f t="shared" si="34"/>
        <v>0</v>
      </c>
      <c r="K443" s="102"/>
      <c r="L443" s="144"/>
      <c r="M443" s="151"/>
      <c r="N443" s="156"/>
      <c r="O443" s="76">
        <f t="shared" si="35"/>
        <v>0</v>
      </c>
      <c r="P443" s="102"/>
      <c r="T443" s="16"/>
      <c r="V443" s="16"/>
    </row>
    <row r="444" spans="1:22" s="79" customFormat="1" ht="13.5" hidden="1" thickBot="1">
      <c r="A444" s="73"/>
      <c r="B444" s="105" t="s">
        <v>421</v>
      </c>
      <c r="C444" s="619" t="s">
        <v>850</v>
      </c>
      <c r="D444" s="85">
        <f>'1 - Listes 12 Prelev IBG RCS'!D444+'1 - Listes 12 Prelev IBG RCS'!F444+'1 - Listes 12 Prelev IBG RCS'!H444+'1 - Listes 12 Prelev IBG RCS'!J444</f>
        <v>0</v>
      </c>
      <c r="E444" s="144"/>
      <c r="F444" s="86">
        <f>'1 - Listes 12 Prelev IBG RCS'!L444+'1 - Listes 12 Prelev IBG RCS'!N444+'1 - Listes 12 Prelev IBG RCS'!P444+'1 - Listes 12 Prelev IBG RCS'!R444</f>
        <v>0</v>
      </c>
      <c r="G444" s="159"/>
      <c r="H444" s="86">
        <f>'1 - Listes 12 Prelev IBG RCS'!T444+'1 - Listes 12 Prelev IBG RCS'!V444+'1 - Listes 12 Prelev IBG RCS'!X444+'1 - Listes 12 Prelev IBG RCS'!Z444</f>
        <v>0</v>
      </c>
      <c r="I444" s="159"/>
      <c r="J444" s="78">
        <f t="shared" si="34"/>
        <v>0</v>
      </c>
      <c r="K444" s="102"/>
      <c r="L444" s="144"/>
      <c r="M444" s="151"/>
      <c r="N444" s="156"/>
      <c r="O444" s="76">
        <f t="shared" si="35"/>
        <v>0</v>
      </c>
      <c r="P444" s="102"/>
      <c r="T444" s="16"/>
      <c r="V444" s="16"/>
    </row>
    <row r="445" spans="1:22" s="79" customFormat="1" ht="13.5" hidden="1" thickBot="1">
      <c r="A445" s="73"/>
      <c r="B445" s="105" t="s">
        <v>422</v>
      </c>
      <c r="C445" s="619" t="s">
        <v>851</v>
      </c>
      <c r="D445" s="85">
        <f>'1 - Listes 12 Prelev IBG RCS'!D445+'1 - Listes 12 Prelev IBG RCS'!F445+'1 - Listes 12 Prelev IBG RCS'!H445+'1 - Listes 12 Prelev IBG RCS'!J445</f>
        <v>0</v>
      </c>
      <c r="E445" s="144"/>
      <c r="F445" s="86">
        <f>'1 - Listes 12 Prelev IBG RCS'!L445+'1 - Listes 12 Prelev IBG RCS'!N445+'1 - Listes 12 Prelev IBG RCS'!P445+'1 - Listes 12 Prelev IBG RCS'!R445</f>
        <v>0</v>
      </c>
      <c r="G445" s="159"/>
      <c r="H445" s="86">
        <f>'1 - Listes 12 Prelev IBG RCS'!T445+'1 - Listes 12 Prelev IBG RCS'!V445+'1 - Listes 12 Prelev IBG RCS'!X445+'1 - Listes 12 Prelev IBG RCS'!Z445</f>
        <v>0</v>
      </c>
      <c r="I445" s="159"/>
      <c r="J445" s="78">
        <f t="shared" si="34"/>
        <v>0</v>
      </c>
      <c r="K445" s="102"/>
      <c r="L445" s="144"/>
      <c r="M445" s="151"/>
      <c r="N445" s="156"/>
      <c r="O445" s="76">
        <f t="shared" si="35"/>
        <v>0</v>
      </c>
      <c r="P445" s="102"/>
      <c r="T445" s="16"/>
      <c r="V445" s="16"/>
    </row>
    <row r="446" spans="1:22" s="79" customFormat="1" ht="13.5" hidden="1" thickBot="1">
      <c r="A446" s="73"/>
      <c r="B446" s="105" t="s">
        <v>423</v>
      </c>
      <c r="C446" s="619" t="s">
        <v>852</v>
      </c>
      <c r="D446" s="85">
        <f>'1 - Listes 12 Prelev IBG RCS'!D446+'1 - Listes 12 Prelev IBG RCS'!F446+'1 - Listes 12 Prelev IBG RCS'!H446+'1 - Listes 12 Prelev IBG RCS'!J446</f>
        <v>0</v>
      </c>
      <c r="E446" s="144"/>
      <c r="F446" s="86">
        <f>'1 - Listes 12 Prelev IBG RCS'!L446+'1 - Listes 12 Prelev IBG RCS'!N446+'1 - Listes 12 Prelev IBG RCS'!P446+'1 - Listes 12 Prelev IBG RCS'!R446</f>
        <v>0</v>
      </c>
      <c r="G446" s="159"/>
      <c r="H446" s="86">
        <f>'1 - Listes 12 Prelev IBG RCS'!T446+'1 - Listes 12 Prelev IBG RCS'!V446+'1 - Listes 12 Prelev IBG RCS'!X446+'1 - Listes 12 Prelev IBG RCS'!Z446</f>
        <v>0</v>
      </c>
      <c r="I446" s="159"/>
      <c r="J446" s="78">
        <f t="shared" si="34"/>
        <v>0</v>
      </c>
      <c r="K446" s="102"/>
      <c r="L446" s="144"/>
      <c r="M446" s="151"/>
      <c r="N446" s="156"/>
      <c r="O446" s="76">
        <f t="shared" si="35"/>
        <v>0</v>
      </c>
      <c r="P446" s="102"/>
      <c r="T446" s="16"/>
      <c r="V446" s="16"/>
    </row>
    <row r="447" spans="1:22" s="79" customFormat="1" ht="13.5" hidden="1" thickBot="1">
      <c r="A447" s="73"/>
      <c r="B447" s="105" t="s">
        <v>424</v>
      </c>
      <c r="C447" s="619" t="s">
        <v>853</v>
      </c>
      <c r="D447" s="85">
        <f>'1 - Listes 12 Prelev IBG RCS'!D447+'1 - Listes 12 Prelev IBG RCS'!F447+'1 - Listes 12 Prelev IBG RCS'!H447+'1 - Listes 12 Prelev IBG RCS'!J447</f>
        <v>0</v>
      </c>
      <c r="E447" s="144"/>
      <c r="F447" s="86">
        <f>'1 - Listes 12 Prelev IBG RCS'!L447+'1 - Listes 12 Prelev IBG RCS'!N447+'1 - Listes 12 Prelev IBG RCS'!P447+'1 - Listes 12 Prelev IBG RCS'!R447</f>
        <v>0</v>
      </c>
      <c r="G447" s="159"/>
      <c r="H447" s="86">
        <f>'1 - Listes 12 Prelev IBG RCS'!T447+'1 - Listes 12 Prelev IBG RCS'!V447+'1 - Listes 12 Prelev IBG RCS'!X447+'1 - Listes 12 Prelev IBG RCS'!Z447</f>
        <v>0</v>
      </c>
      <c r="I447" s="159"/>
      <c r="J447" s="78">
        <f t="shared" si="34"/>
        <v>0</v>
      </c>
      <c r="K447" s="102"/>
      <c r="L447" s="144"/>
      <c r="M447" s="151"/>
      <c r="N447" s="156"/>
      <c r="O447" s="76">
        <f t="shared" si="35"/>
        <v>0</v>
      </c>
      <c r="P447" s="102"/>
      <c r="T447" s="16"/>
      <c r="V447" s="16"/>
    </row>
    <row r="448" spans="1:22" s="79" customFormat="1" ht="13.5" hidden="1" thickBot="1">
      <c r="A448" s="73"/>
      <c r="B448" s="105" t="s">
        <v>500</v>
      </c>
      <c r="C448" s="619" t="s">
        <v>848</v>
      </c>
      <c r="D448" s="85">
        <f>'1 - Listes 12 Prelev IBG RCS'!D448+'1 - Listes 12 Prelev IBG RCS'!F448+'1 - Listes 12 Prelev IBG RCS'!H448+'1 - Listes 12 Prelev IBG RCS'!J448</f>
        <v>0</v>
      </c>
      <c r="E448" s="144"/>
      <c r="F448" s="86">
        <f>'1 - Listes 12 Prelev IBG RCS'!L448+'1 - Listes 12 Prelev IBG RCS'!N448+'1 - Listes 12 Prelev IBG RCS'!P448+'1 - Listes 12 Prelev IBG RCS'!R448</f>
        <v>0</v>
      </c>
      <c r="G448" s="159"/>
      <c r="H448" s="86">
        <f>'1 - Listes 12 Prelev IBG RCS'!T448+'1 - Listes 12 Prelev IBG RCS'!V448+'1 - Listes 12 Prelev IBG RCS'!X448+'1 - Listes 12 Prelev IBG RCS'!Z448</f>
        <v>0</v>
      </c>
      <c r="I448" s="159"/>
      <c r="J448" s="78">
        <f t="shared" si="34"/>
        <v>0</v>
      </c>
      <c r="K448" s="102"/>
      <c r="L448" s="144"/>
      <c r="M448" s="151"/>
      <c r="N448" s="156"/>
      <c r="O448" s="76">
        <f t="shared" si="35"/>
        <v>0</v>
      </c>
      <c r="P448" s="102"/>
      <c r="T448" s="16"/>
      <c r="V448" s="16"/>
    </row>
    <row r="449" spans="1:22" s="6" customFormat="1" ht="14.25" hidden="1" thickBot="1">
      <c r="A449" s="48" t="s">
        <v>143</v>
      </c>
      <c r="B449" s="57"/>
      <c r="C449" s="619" t="s">
        <v>854</v>
      </c>
      <c r="D449" s="113">
        <f>SUM(D450)</f>
        <v>0</v>
      </c>
      <c r="E449" s="99">
        <f>D449/D$503*100</f>
        <v>0</v>
      </c>
      <c r="F449" s="114">
        <f>SUM(F450)</f>
        <v>0</v>
      </c>
      <c r="G449" s="115">
        <f>F449/F$503*100</f>
        <v>0</v>
      </c>
      <c r="H449" s="114">
        <f>SUM(H450)</f>
        <v>0</v>
      </c>
      <c r="I449" s="115">
        <f>H449/H$503*100</f>
        <v>0</v>
      </c>
      <c r="J449" s="72">
        <f t="shared" si="34"/>
        <v>0</v>
      </c>
      <c r="K449" s="101">
        <f>J449/J$503*100</f>
        <v>0</v>
      </c>
      <c r="L449" s="99"/>
      <c r="M449" s="68">
        <f>D449+F449</f>
        <v>0</v>
      </c>
      <c r="N449" s="69">
        <f>M449/M$503*100</f>
        <v>0</v>
      </c>
      <c r="O449" s="70">
        <f t="shared" si="35"/>
        <v>0</v>
      </c>
      <c r="P449" s="101">
        <f>O449/O$503*100</f>
        <v>0</v>
      </c>
      <c r="T449" s="16"/>
      <c r="V449" s="16"/>
    </row>
    <row r="450" spans="1:22" s="79" customFormat="1" ht="13.5" hidden="1" thickBot="1">
      <c r="A450" s="73"/>
      <c r="B450" s="105" t="s">
        <v>425</v>
      </c>
      <c r="C450" s="619" t="s">
        <v>855</v>
      </c>
      <c r="D450" s="85">
        <f>'1 - Listes 12 Prelev IBG RCS'!D450+'1 - Listes 12 Prelev IBG RCS'!F450+'1 - Listes 12 Prelev IBG RCS'!H450+'1 - Listes 12 Prelev IBG RCS'!J450</f>
        <v>0</v>
      </c>
      <c r="E450" s="144"/>
      <c r="F450" s="86">
        <f>'1 - Listes 12 Prelev IBG RCS'!L450+'1 - Listes 12 Prelev IBG RCS'!N450+'1 - Listes 12 Prelev IBG RCS'!P450+'1 - Listes 12 Prelev IBG RCS'!R450</f>
        <v>0</v>
      </c>
      <c r="G450" s="159"/>
      <c r="H450" s="86">
        <f>'1 - Listes 12 Prelev IBG RCS'!T450+'1 - Listes 12 Prelev IBG RCS'!V450+'1 - Listes 12 Prelev IBG RCS'!X450+'1 - Listes 12 Prelev IBG RCS'!Z450</f>
        <v>0</v>
      </c>
      <c r="I450" s="159"/>
      <c r="J450" s="78">
        <f t="shared" si="34"/>
        <v>0</v>
      </c>
      <c r="K450" s="102"/>
      <c r="L450" s="144"/>
      <c r="M450" s="151"/>
      <c r="N450" s="156"/>
      <c r="O450" s="76">
        <f t="shared" si="35"/>
        <v>0</v>
      </c>
      <c r="P450" s="102"/>
      <c r="T450" s="16"/>
      <c r="V450" s="16"/>
    </row>
    <row r="451" spans="1:22" s="6" customFormat="1" ht="14.25" hidden="1" thickBot="1">
      <c r="A451" s="48" t="s">
        <v>144</v>
      </c>
      <c r="B451" s="57"/>
      <c r="C451" s="619" t="s">
        <v>856</v>
      </c>
      <c r="D451" s="113">
        <f>SUM(D452:D454)</f>
        <v>0</v>
      </c>
      <c r="E451" s="99">
        <f>D451/D$503*100</f>
        <v>0</v>
      </c>
      <c r="F451" s="114">
        <f>SUM(F452:F454)</f>
        <v>0</v>
      </c>
      <c r="G451" s="115">
        <f>F451/F$503*100</f>
        <v>0</v>
      </c>
      <c r="H451" s="114">
        <f>SUM(H452:H454)</f>
        <v>0</v>
      </c>
      <c r="I451" s="115">
        <f>H451/H$503*100</f>
        <v>0</v>
      </c>
      <c r="J451" s="72">
        <f t="shared" si="34"/>
        <v>0</v>
      </c>
      <c r="K451" s="101">
        <f>J451/J$503*100</f>
        <v>0</v>
      </c>
      <c r="L451" s="99"/>
      <c r="M451" s="68">
        <f>D451+F451</f>
        <v>0</v>
      </c>
      <c r="N451" s="69">
        <f>M451/M$503*100</f>
        <v>0</v>
      </c>
      <c r="O451" s="70">
        <f t="shared" si="35"/>
        <v>0</v>
      </c>
      <c r="P451" s="101">
        <f>O451/O$503*100</f>
        <v>0</v>
      </c>
      <c r="T451" s="16"/>
      <c r="V451" s="16"/>
    </row>
    <row r="452" spans="1:22" s="79" customFormat="1" ht="13.5" hidden="1" thickBot="1">
      <c r="A452" s="73"/>
      <c r="B452" s="105" t="s">
        <v>426</v>
      </c>
      <c r="C452" s="619" t="s">
        <v>857</v>
      </c>
      <c r="D452" s="85">
        <f>'1 - Listes 12 Prelev IBG RCS'!D452+'1 - Listes 12 Prelev IBG RCS'!F452+'1 - Listes 12 Prelev IBG RCS'!H452+'1 - Listes 12 Prelev IBG RCS'!J452</f>
        <v>0</v>
      </c>
      <c r="E452" s="144"/>
      <c r="F452" s="86">
        <f>'1 - Listes 12 Prelev IBG RCS'!L452+'1 - Listes 12 Prelev IBG RCS'!N452+'1 - Listes 12 Prelev IBG RCS'!P452+'1 - Listes 12 Prelev IBG RCS'!R452</f>
        <v>0</v>
      </c>
      <c r="G452" s="159"/>
      <c r="H452" s="86">
        <f>'1 - Listes 12 Prelev IBG RCS'!T452+'1 - Listes 12 Prelev IBG RCS'!V452+'1 - Listes 12 Prelev IBG RCS'!X452+'1 - Listes 12 Prelev IBG RCS'!Z452</f>
        <v>0</v>
      </c>
      <c r="I452" s="159"/>
      <c r="J452" s="78">
        <f t="shared" si="34"/>
        <v>0</v>
      </c>
      <c r="K452" s="102"/>
      <c r="L452" s="144"/>
      <c r="M452" s="151"/>
      <c r="N452" s="156"/>
      <c r="O452" s="76">
        <f t="shared" si="35"/>
        <v>0</v>
      </c>
      <c r="P452" s="102"/>
      <c r="T452" s="16"/>
      <c r="V452" s="16"/>
    </row>
    <row r="453" spans="1:22" s="79" customFormat="1" ht="13.5" hidden="1" thickBot="1">
      <c r="A453" s="73"/>
      <c r="B453" s="105" t="s">
        <v>427</v>
      </c>
      <c r="C453" s="619" t="s">
        <v>858</v>
      </c>
      <c r="D453" s="85">
        <f>'1 - Listes 12 Prelev IBG RCS'!D453+'1 - Listes 12 Prelev IBG RCS'!F453+'1 - Listes 12 Prelev IBG RCS'!H453+'1 - Listes 12 Prelev IBG RCS'!J453</f>
        <v>0</v>
      </c>
      <c r="E453" s="144"/>
      <c r="F453" s="86">
        <f>'1 - Listes 12 Prelev IBG RCS'!L453+'1 - Listes 12 Prelev IBG RCS'!N453+'1 - Listes 12 Prelev IBG RCS'!P453+'1 - Listes 12 Prelev IBG RCS'!R453</f>
        <v>0</v>
      </c>
      <c r="G453" s="159"/>
      <c r="H453" s="86">
        <f>'1 - Listes 12 Prelev IBG RCS'!T453+'1 - Listes 12 Prelev IBG RCS'!V453+'1 - Listes 12 Prelev IBG RCS'!X453+'1 - Listes 12 Prelev IBG RCS'!Z453</f>
        <v>0</v>
      </c>
      <c r="I453" s="159"/>
      <c r="J453" s="78">
        <f t="shared" si="34"/>
        <v>0</v>
      </c>
      <c r="K453" s="102"/>
      <c r="L453" s="144"/>
      <c r="M453" s="151"/>
      <c r="N453" s="156"/>
      <c r="O453" s="76">
        <f t="shared" si="35"/>
        <v>0</v>
      </c>
      <c r="P453" s="102"/>
      <c r="T453" s="16"/>
      <c r="V453" s="16"/>
    </row>
    <row r="454" spans="1:22" s="79" customFormat="1" ht="13.5" hidden="1" thickBot="1">
      <c r="A454" s="73"/>
      <c r="B454" s="105" t="s">
        <v>501</v>
      </c>
      <c r="C454" s="619" t="s">
        <v>856</v>
      </c>
      <c r="D454" s="85">
        <f>'1 - Listes 12 Prelev IBG RCS'!D454+'1 - Listes 12 Prelev IBG RCS'!F454+'1 - Listes 12 Prelev IBG RCS'!H454+'1 - Listes 12 Prelev IBG RCS'!J454</f>
        <v>0</v>
      </c>
      <c r="E454" s="144"/>
      <c r="F454" s="86">
        <f>'1 - Listes 12 Prelev IBG RCS'!L454+'1 - Listes 12 Prelev IBG RCS'!N454+'1 - Listes 12 Prelev IBG RCS'!P454+'1 - Listes 12 Prelev IBG RCS'!R454</f>
        <v>0</v>
      </c>
      <c r="G454" s="159"/>
      <c r="H454" s="86">
        <f>'1 - Listes 12 Prelev IBG RCS'!T454+'1 - Listes 12 Prelev IBG RCS'!V454+'1 - Listes 12 Prelev IBG RCS'!X454+'1 - Listes 12 Prelev IBG RCS'!Z454</f>
        <v>0</v>
      </c>
      <c r="I454" s="159"/>
      <c r="J454" s="78">
        <f t="shared" si="34"/>
        <v>0</v>
      </c>
      <c r="K454" s="102"/>
      <c r="L454" s="144"/>
      <c r="M454" s="151"/>
      <c r="N454" s="156"/>
      <c r="O454" s="76">
        <f t="shared" si="35"/>
        <v>0</v>
      </c>
      <c r="P454" s="102"/>
      <c r="T454" s="16"/>
      <c r="V454" s="16"/>
    </row>
    <row r="455" spans="1:22" s="6" customFormat="1" ht="14.25" hidden="1" thickBot="1">
      <c r="A455" s="48" t="s">
        <v>145</v>
      </c>
      <c r="B455" s="57"/>
      <c r="C455" s="619" t="s">
        <v>859</v>
      </c>
      <c r="D455" s="113">
        <f>'1 - Listes 12 Prelev IBG RCS'!D455+'1 - Listes 12 Prelev IBG RCS'!F455+'1 - Listes 12 Prelev IBG RCS'!H455+'1 - Listes 12 Prelev IBG RCS'!J455</f>
        <v>0</v>
      </c>
      <c r="E455" s="99">
        <f>D455/D$503*100</f>
        <v>0</v>
      </c>
      <c r="F455" s="114">
        <f>'1 - Listes 12 Prelev IBG RCS'!L455+'1 - Listes 12 Prelev IBG RCS'!N455+'1 - Listes 12 Prelev IBG RCS'!P455+'1 - Listes 12 Prelev IBG RCS'!R455</f>
        <v>0</v>
      </c>
      <c r="G455" s="115">
        <f>F455/F$503*100</f>
        <v>0</v>
      </c>
      <c r="H455" s="114">
        <f>'1 - Listes 12 Prelev IBG RCS'!T455+'1 - Listes 12 Prelev IBG RCS'!V455+'1 - Listes 12 Prelev IBG RCS'!X455+'1 - Listes 12 Prelev IBG RCS'!Z455</f>
        <v>0</v>
      </c>
      <c r="I455" s="115">
        <f>H455/H$503*100</f>
        <v>0</v>
      </c>
      <c r="J455" s="72">
        <f t="shared" si="34"/>
        <v>0</v>
      </c>
      <c r="K455" s="101">
        <f>J455/J$503*100</f>
        <v>0</v>
      </c>
      <c r="L455" s="99"/>
      <c r="M455" s="68">
        <f>D455+F455</f>
        <v>0</v>
      </c>
      <c r="N455" s="69">
        <f>M455/M$503*100</f>
        <v>0</v>
      </c>
      <c r="O455" s="70">
        <f t="shared" si="35"/>
        <v>0</v>
      </c>
      <c r="P455" s="101">
        <f>O455/O$503*100</f>
        <v>0</v>
      </c>
      <c r="T455" s="16"/>
      <c r="V455" s="16"/>
    </row>
    <row r="456" spans="1:22" s="6" customFormat="1" ht="14.25" hidden="1" thickBot="1">
      <c r="A456" s="48" t="s">
        <v>146</v>
      </c>
      <c r="B456" s="57"/>
      <c r="C456" s="619" t="s">
        <v>860</v>
      </c>
      <c r="D456" s="113">
        <f>SUM(D457)</f>
        <v>0</v>
      </c>
      <c r="E456" s="99">
        <f>D456/D$503*100</f>
        <v>0</v>
      </c>
      <c r="F456" s="114">
        <f>SUM(F457)</f>
        <v>0</v>
      </c>
      <c r="G456" s="115">
        <f>F456/F$503*100</f>
        <v>0</v>
      </c>
      <c r="H456" s="114">
        <f>SUM(H457)</f>
        <v>0</v>
      </c>
      <c r="I456" s="115">
        <f>H456/H$503*100</f>
        <v>0</v>
      </c>
      <c r="J456" s="72">
        <f t="shared" si="34"/>
        <v>0</v>
      </c>
      <c r="K456" s="101">
        <f>J456/J$503*100</f>
        <v>0</v>
      </c>
      <c r="L456" s="99"/>
      <c r="M456" s="68">
        <f>D456+F456</f>
        <v>0</v>
      </c>
      <c r="N456" s="69">
        <f>M456/M$503*100</f>
        <v>0</v>
      </c>
      <c r="O456" s="70">
        <f t="shared" si="35"/>
        <v>0</v>
      </c>
      <c r="P456" s="101">
        <f>O456/O$503*100</f>
        <v>0</v>
      </c>
      <c r="T456" s="16"/>
      <c r="V456" s="16"/>
    </row>
    <row r="457" spans="1:22" s="79" customFormat="1" ht="13.5" hidden="1" thickBot="1">
      <c r="A457" s="73"/>
      <c r="B457" s="105" t="s">
        <v>428</v>
      </c>
      <c r="C457" s="619" t="s">
        <v>861</v>
      </c>
      <c r="D457" s="85">
        <f>'1 - Listes 12 Prelev IBG RCS'!D457+'1 - Listes 12 Prelev IBG RCS'!F457+'1 - Listes 12 Prelev IBG RCS'!H457+'1 - Listes 12 Prelev IBG RCS'!J457</f>
        <v>0</v>
      </c>
      <c r="E457" s="144"/>
      <c r="F457" s="86">
        <f>'1 - Listes 12 Prelev IBG RCS'!L457+'1 - Listes 12 Prelev IBG RCS'!N457+'1 - Listes 12 Prelev IBG RCS'!P457+'1 - Listes 12 Prelev IBG RCS'!R457</f>
        <v>0</v>
      </c>
      <c r="G457" s="159"/>
      <c r="H457" s="86">
        <f>'1 - Listes 12 Prelev IBG RCS'!T457+'1 - Listes 12 Prelev IBG RCS'!V457+'1 - Listes 12 Prelev IBG RCS'!X457+'1 - Listes 12 Prelev IBG RCS'!Z457</f>
        <v>0</v>
      </c>
      <c r="I457" s="159"/>
      <c r="J457" s="78">
        <f t="shared" si="34"/>
        <v>0</v>
      </c>
      <c r="K457" s="102"/>
      <c r="L457" s="144"/>
      <c r="M457" s="151"/>
      <c r="N457" s="156"/>
      <c r="O457" s="76">
        <f t="shared" si="35"/>
        <v>0</v>
      </c>
      <c r="P457" s="102"/>
      <c r="T457" s="16"/>
      <c r="V457" s="16"/>
    </row>
    <row r="458" spans="1:22" s="6" customFormat="1" ht="14.25" hidden="1" thickBot="1">
      <c r="A458" s="48" t="s">
        <v>147</v>
      </c>
      <c r="B458" s="57"/>
      <c r="C458" s="619" t="s">
        <v>862</v>
      </c>
      <c r="D458" s="113">
        <f>SUM(D459)</f>
        <v>0</v>
      </c>
      <c r="E458" s="99">
        <f>D458/D$503*100</f>
        <v>0</v>
      </c>
      <c r="F458" s="114">
        <f>SUM(F459)</f>
        <v>0</v>
      </c>
      <c r="G458" s="115">
        <f>F458/F$503*100</f>
        <v>0</v>
      </c>
      <c r="H458" s="114">
        <f>SUM(H459)</f>
        <v>0</v>
      </c>
      <c r="I458" s="115">
        <f>H458/H$503*100</f>
        <v>0</v>
      </c>
      <c r="J458" s="72">
        <f t="shared" si="34"/>
        <v>0</v>
      </c>
      <c r="K458" s="101">
        <f>J458/J$503*100</f>
        <v>0</v>
      </c>
      <c r="L458" s="99"/>
      <c r="M458" s="68">
        <f>D458+F458</f>
        <v>0</v>
      </c>
      <c r="N458" s="69">
        <f>M458/M$503*100</f>
        <v>0</v>
      </c>
      <c r="O458" s="70">
        <f t="shared" si="35"/>
        <v>0</v>
      </c>
      <c r="P458" s="101">
        <f>O458/O$503*100</f>
        <v>0</v>
      </c>
      <c r="T458" s="16"/>
      <c r="V458" s="16"/>
    </row>
    <row r="459" spans="1:22" s="79" customFormat="1" ht="13.5" hidden="1" thickBot="1">
      <c r="A459" s="73"/>
      <c r="B459" s="105" t="s">
        <v>429</v>
      </c>
      <c r="C459" s="619" t="s">
        <v>863</v>
      </c>
      <c r="D459" s="85">
        <f>'1 - Listes 12 Prelev IBG RCS'!D459+'1 - Listes 12 Prelev IBG RCS'!F459+'1 - Listes 12 Prelev IBG RCS'!H459+'1 - Listes 12 Prelev IBG RCS'!J459</f>
        <v>0</v>
      </c>
      <c r="E459" s="144"/>
      <c r="F459" s="86">
        <f>'1 - Listes 12 Prelev IBG RCS'!L459+'1 - Listes 12 Prelev IBG RCS'!N459+'1 - Listes 12 Prelev IBG RCS'!P459+'1 - Listes 12 Prelev IBG RCS'!R459</f>
        <v>0</v>
      </c>
      <c r="G459" s="159"/>
      <c r="H459" s="86">
        <f>'1 - Listes 12 Prelev IBG RCS'!T459+'1 - Listes 12 Prelev IBG RCS'!V459+'1 - Listes 12 Prelev IBG RCS'!X459+'1 - Listes 12 Prelev IBG RCS'!Z459</f>
        <v>0</v>
      </c>
      <c r="I459" s="159"/>
      <c r="J459" s="78">
        <f t="shared" si="34"/>
        <v>0</v>
      </c>
      <c r="K459" s="102"/>
      <c r="L459" s="144"/>
      <c r="M459" s="151"/>
      <c r="N459" s="156"/>
      <c r="O459" s="76">
        <f t="shared" si="35"/>
        <v>0</v>
      </c>
      <c r="P459" s="102"/>
      <c r="T459" s="16"/>
      <c r="V459" s="16"/>
    </row>
    <row r="460" spans="1:22" s="79" customFormat="1" ht="13.5" hidden="1" thickBot="1">
      <c r="A460" s="505" t="s">
        <v>1264</v>
      </c>
      <c r="B460" s="528"/>
      <c r="C460" s="626" t="s">
        <v>1334</v>
      </c>
      <c r="D460" s="529">
        <f>'1 - Listes 12 Prelev IBG RCS'!D460+'1 - Listes 12 Prelev IBG RCS'!F460+'1 - Listes 12 Prelev IBG RCS'!H460+'1 - Listes 12 Prelev IBG RCS'!J460</f>
        <v>0</v>
      </c>
      <c r="E460" s="530">
        <f>D460/D$503*100</f>
        <v>0</v>
      </c>
      <c r="F460" s="531">
        <f>'1 - Listes 12 Prelev IBG RCS'!L460+'1 - Listes 12 Prelev IBG RCS'!N460+'1 - Listes 12 Prelev IBG RCS'!P460+'1 - Listes 12 Prelev IBG RCS'!R460</f>
        <v>0</v>
      </c>
      <c r="G460" s="532">
        <f>F460/F$503*100</f>
        <v>0</v>
      </c>
      <c r="H460" s="531">
        <f>'1 - Listes 12 Prelev IBG RCS'!T460+'1 - Listes 12 Prelev IBG RCS'!V460+'1 - Listes 12 Prelev IBG RCS'!X460+'1 - Listes 12 Prelev IBG RCS'!Z460</f>
        <v>0</v>
      </c>
      <c r="I460" s="532">
        <f>H460/H$503*100</f>
        <v>0</v>
      </c>
      <c r="J460" s="533">
        <f t="shared" si="34"/>
        <v>0</v>
      </c>
      <c r="K460" s="534">
        <f>J460/J$503*100</f>
        <v>0</v>
      </c>
      <c r="L460" s="535"/>
      <c r="M460" s="536"/>
      <c r="N460" s="537"/>
      <c r="O460" s="531">
        <f t="shared" si="35"/>
        <v>0</v>
      </c>
      <c r="P460" s="534">
        <f>O460/O$503*100</f>
        <v>0</v>
      </c>
      <c r="T460" s="16"/>
      <c r="V460" s="16"/>
    </row>
    <row r="461" spans="1:22" s="6" customFormat="1" ht="14.25" hidden="1" thickBot="1">
      <c r="A461" s="48" t="s">
        <v>148</v>
      </c>
      <c r="B461" s="57"/>
      <c r="C461" s="619" t="s">
        <v>864</v>
      </c>
      <c r="D461" s="113">
        <f>SUM(D462)</f>
        <v>0</v>
      </c>
      <c r="E461" s="99">
        <f>D461/D$503*100</f>
        <v>0</v>
      </c>
      <c r="F461" s="114">
        <f>SUM(F462)</f>
        <v>0</v>
      </c>
      <c r="G461" s="115">
        <f>F461/F$503*100</f>
        <v>0</v>
      </c>
      <c r="H461" s="114">
        <f>SUM(H462)</f>
        <v>0</v>
      </c>
      <c r="I461" s="115">
        <f>H461/H$503*100</f>
        <v>0</v>
      </c>
      <c r="J461" s="72">
        <f t="shared" si="34"/>
        <v>0</v>
      </c>
      <c r="K461" s="101">
        <f>J461/J$503*100</f>
        <v>0</v>
      </c>
      <c r="L461" s="99"/>
      <c r="M461" s="68">
        <f>D461+F461</f>
        <v>0</v>
      </c>
      <c r="N461" s="69">
        <f>M461/M$503*100</f>
        <v>0</v>
      </c>
      <c r="O461" s="70">
        <f t="shared" si="35"/>
        <v>0</v>
      </c>
      <c r="P461" s="101">
        <f>O461/O$503*100</f>
        <v>0</v>
      </c>
      <c r="T461" s="16"/>
      <c r="V461" s="16"/>
    </row>
    <row r="462" spans="1:22" s="79" customFormat="1" ht="13.5" hidden="1" thickBot="1">
      <c r="A462" s="73"/>
      <c r="B462" s="105" t="s">
        <v>401</v>
      </c>
      <c r="C462" s="619" t="s">
        <v>865</v>
      </c>
      <c r="D462" s="85">
        <f>'1 - Listes 12 Prelev IBG RCS'!D462+'1 - Listes 12 Prelev IBG RCS'!F462+'1 - Listes 12 Prelev IBG RCS'!H462+'1 - Listes 12 Prelev IBG RCS'!J462</f>
        <v>0</v>
      </c>
      <c r="E462" s="144"/>
      <c r="F462" s="86">
        <f>'1 - Listes 12 Prelev IBG RCS'!L462+'1 - Listes 12 Prelev IBG RCS'!N462+'1 - Listes 12 Prelev IBG RCS'!P462+'1 - Listes 12 Prelev IBG RCS'!R462</f>
        <v>0</v>
      </c>
      <c r="G462" s="159"/>
      <c r="H462" s="86">
        <f>'1 - Listes 12 Prelev IBG RCS'!T462+'1 - Listes 12 Prelev IBG RCS'!V462+'1 - Listes 12 Prelev IBG RCS'!X462+'1 - Listes 12 Prelev IBG RCS'!Z462</f>
        <v>0</v>
      </c>
      <c r="I462" s="159"/>
      <c r="J462" s="78">
        <f t="shared" si="34"/>
        <v>0</v>
      </c>
      <c r="K462" s="102"/>
      <c r="L462" s="144"/>
      <c r="M462" s="151"/>
      <c r="N462" s="156"/>
      <c r="O462" s="76">
        <f t="shared" si="35"/>
        <v>0</v>
      </c>
      <c r="P462" s="102"/>
      <c r="T462" s="16"/>
      <c r="V462" s="16"/>
    </row>
    <row r="463" spans="1:22" s="6" customFormat="1" ht="14.25" hidden="1" thickBot="1">
      <c r="A463" s="48" t="s">
        <v>149</v>
      </c>
      <c r="B463" s="57"/>
      <c r="C463" s="619" t="s">
        <v>866</v>
      </c>
      <c r="D463" s="113">
        <f>SUM(D464:D466)</f>
        <v>0</v>
      </c>
      <c r="E463" s="99">
        <f>D463/D$503*100</f>
        <v>0</v>
      </c>
      <c r="F463" s="114">
        <f>SUM(F464:F466)</f>
        <v>0</v>
      </c>
      <c r="G463" s="115">
        <f>F463/F$503*100</f>
        <v>0</v>
      </c>
      <c r="H463" s="114">
        <f>SUM(H464:H466)</f>
        <v>0</v>
      </c>
      <c r="I463" s="115">
        <f>H463/H$503*100</f>
        <v>0</v>
      </c>
      <c r="J463" s="72">
        <f t="shared" si="34"/>
        <v>0</v>
      </c>
      <c r="K463" s="101">
        <f>J463/J$503*100</f>
        <v>0</v>
      </c>
      <c r="L463" s="99"/>
      <c r="M463" s="68">
        <f>D463+F463</f>
        <v>0</v>
      </c>
      <c r="N463" s="69">
        <f>M463/M$503*100</f>
        <v>0</v>
      </c>
      <c r="O463" s="70">
        <f t="shared" si="35"/>
        <v>0</v>
      </c>
      <c r="P463" s="101">
        <f>O463/O$503*100</f>
        <v>0</v>
      </c>
      <c r="T463" s="16"/>
      <c r="V463" s="16"/>
    </row>
    <row r="464" spans="1:22" s="79" customFormat="1" ht="13.5" hidden="1" thickBot="1">
      <c r="A464" s="73"/>
      <c r="B464" s="105" t="s">
        <v>402</v>
      </c>
      <c r="C464" s="619" t="s">
        <v>867</v>
      </c>
      <c r="D464" s="85">
        <f>'1 - Listes 12 Prelev IBG RCS'!D464+'1 - Listes 12 Prelev IBG RCS'!F464+'1 - Listes 12 Prelev IBG RCS'!H464+'1 - Listes 12 Prelev IBG RCS'!J464</f>
        <v>0</v>
      </c>
      <c r="E464" s="144"/>
      <c r="F464" s="86">
        <f>'1 - Listes 12 Prelev IBG RCS'!L464+'1 - Listes 12 Prelev IBG RCS'!N464+'1 - Listes 12 Prelev IBG RCS'!P464+'1 - Listes 12 Prelev IBG RCS'!R464</f>
        <v>0</v>
      </c>
      <c r="G464" s="159"/>
      <c r="H464" s="86">
        <f>'1 - Listes 12 Prelev IBG RCS'!T464+'1 - Listes 12 Prelev IBG RCS'!V464+'1 - Listes 12 Prelev IBG RCS'!X464+'1 - Listes 12 Prelev IBG RCS'!Z464</f>
        <v>0</v>
      </c>
      <c r="I464" s="159"/>
      <c r="J464" s="78">
        <f t="shared" si="34"/>
        <v>0</v>
      </c>
      <c r="K464" s="102"/>
      <c r="L464" s="144"/>
      <c r="M464" s="151"/>
      <c r="N464" s="156"/>
      <c r="O464" s="76">
        <f t="shared" si="35"/>
        <v>0</v>
      </c>
      <c r="P464" s="102"/>
      <c r="T464" s="16"/>
      <c r="V464" s="16"/>
    </row>
    <row r="465" spans="1:22" s="79" customFormat="1" ht="13.5" hidden="1" thickBot="1">
      <c r="A465" s="73"/>
      <c r="B465" s="105" t="s">
        <v>403</v>
      </c>
      <c r="C465" s="619" t="s">
        <v>868</v>
      </c>
      <c r="D465" s="85">
        <f>'1 - Listes 12 Prelev IBG RCS'!D465+'1 - Listes 12 Prelev IBG RCS'!F465+'1 - Listes 12 Prelev IBG RCS'!H465+'1 - Listes 12 Prelev IBG RCS'!J465</f>
        <v>0</v>
      </c>
      <c r="E465" s="144"/>
      <c r="F465" s="86">
        <f>'1 - Listes 12 Prelev IBG RCS'!L465+'1 - Listes 12 Prelev IBG RCS'!N465+'1 - Listes 12 Prelev IBG RCS'!P465+'1 - Listes 12 Prelev IBG RCS'!R465</f>
        <v>0</v>
      </c>
      <c r="G465" s="159"/>
      <c r="H465" s="86">
        <f>'1 - Listes 12 Prelev IBG RCS'!T465+'1 - Listes 12 Prelev IBG RCS'!V465+'1 - Listes 12 Prelev IBG RCS'!X465+'1 - Listes 12 Prelev IBG RCS'!Z465</f>
        <v>0</v>
      </c>
      <c r="I465" s="159"/>
      <c r="J465" s="78">
        <f t="shared" si="34"/>
        <v>0</v>
      </c>
      <c r="K465" s="102"/>
      <c r="L465" s="144"/>
      <c r="M465" s="151"/>
      <c r="N465" s="156"/>
      <c r="O465" s="76">
        <f t="shared" si="35"/>
        <v>0</v>
      </c>
      <c r="P465" s="102"/>
      <c r="T465" s="16"/>
      <c r="V465" s="16"/>
    </row>
    <row r="466" spans="1:22" s="79" customFormat="1" ht="13.5" hidden="1" thickBot="1">
      <c r="A466" s="73"/>
      <c r="B466" s="105" t="s">
        <v>502</v>
      </c>
      <c r="C466" s="619" t="s">
        <v>866</v>
      </c>
      <c r="D466" s="85">
        <f>'1 - Listes 12 Prelev IBG RCS'!D466+'1 - Listes 12 Prelev IBG RCS'!F466+'1 - Listes 12 Prelev IBG RCS'!H466+'1 - Listes 12 Prelev IBG RCS'!J466</f>
        <v>0</v>
      </c>
      <c r="E466" s="144"/>
      <c r="F466" s="86">
        <f>'1 - Listes 12 Prelev IBG RCS'!L466+'1 - Listes 12 Prelev IBG RCS'!N466+'1 - Listes 12 Prelev IBG RCS'!P466+'1 - Listes 12 Prelev IBG RCS'!R466</f>
        <v>0</v>
      </c>
      <c r="G466" s="159"/>
      <c r="H466" s="86">
        <f>'1 - Listes 12 Prelev IBG RCS'!T466+'1 - Listes 12 Prelev IBG RCS'!V466+'1 - Listes 12 Prelev IBG RCS'!X466+'1 - Listes 12 Prelev IBG RCS'!Z466</f>
        <v>0</v>
      </c>
      <c r="I466" s="159"/>
      <c r="J466" s="78">
        <f aca="true" t="shared" si="36" ref="J466:J501">D466+F466+H466</f>
        <v>0</v>
      </c>
      <c r="K466" s="102"/>
      <c r="L466" s="144"/>
      <c r="M466" s="151"/>
      <c r="N466" s="156"/>
      <c r="O466" s="76">
        <f t="shared" si="35"/>
        <v>0</v>
      </c>
      <c r="P466" s="102"/>
      <c r="T466" s="16"/>
      <c r="V466" s="16"/>
    </row>
    <row r="467" spans="1:22" s="6" customFormat="1" ht="14.25" hidden="1" thickBot="1">
      <c r="A467" s="48" t="s">
        <v>150</v>
      </c>
      <c r="B467" s="57"/>
      <c r="C467" s="619" t="s">
        <v>869</v>
      </c>
      <c r="D467" s="113">
        <f>SUM(D468)</f>
        <v>0</v>
      </c>
      <c r="E467" s="99">
        <f>D467/D$503*100</f>
        <v>0</v>
      </c>
      <c r="F467" s="114">
        <f>SUM(F468)</f>
        <v>0</v>
      </c>
      <c r="G467" s="115">
        <f>F467/F$503*100</f>
        <v>0</v>
      </c>
      <c r="H467" s="114">
        <f>SUM(H468)</f>
        <v>0</v>
      </c>
      <c r="I467" s="115">
        <f>H467/H$503*100</f>
        <v>0</v>
      </c>
      <c r="J467" s="72">
        <f t="shared" si="36"/>
        <v>0</v>
      </c>
      <c r="K467" s="101">
        <f>J467/J$503*100</f>
        <v>0</v>
      </c>
      <c r="L467" s="99"/>
      <c r="M467" s="68">
        <f>D467+F467</f>
        <v>0</v>
      </c>
      <c r="N467" s="69">
        <f>M467/M$503*100</f>
        <v>0</v>
      </c>
      <c r="O467" s="70">
        <f aca="true" t="shared" si="37" ref="O467:O500">F467+H467</f>
        <v>0</v>
      </c>
      <c r="P467" s="101">
        <f>O467/O$503*100</f>
        <v>0</v>
      </c>
      <c r="T467" s="16"/>
      <c r="V467" s="16"/>
    </row>
    <row r="468" spans="1:22" s="79" customFormat="1" ht="13.5" hidden="1" thickBot="1">
      <c r="A468" s="73"/>
      <c r="B468" s="105" t="s">
        <v>404</v>
      </c>
      <c r="C468" s="619" t="s">
        <v>870</v>
      </c>
      <c r="D468" s="85">
        <f>'1 - Listes 12 Prelev IBG RCS'!D468+'1 - Listes 12 Prelev IBG RCS'!F468+'1 - Listes 12 Prelev IBG RCS'!H468+'1 - Listes 12 Prelev IBG RCS'!J468</f>
        <v>0</v>
      </c>
      <c r="E468" s="144"/>
      <c r="F468" s="86">
        <f>'1 - Listes 12 Prelev IBG RCS'!L468+'1 - Listes 12 Prelev IBG RCS'!N468+'1 - Listes 12 Prelev IBG RCS'!P468+'1 - Listes 12 Prelev IBG RCS'!R468</f>
        <v>0</v>
      </c>
      <c r="G468" s="159"/>
      <c r="H468" s="86">
        <f>'1 - Listes 12 Prelev IBG RCS'!T468+'1 - Listes 12 Prelev IBG RCS'!V468+'1 - Listes 12 Prelev IBG RCS'!X468+'1 - Listes 12 Prelev IBG RCS'!Z468</f>
        <v>0</v>
      </c>
      <c r="I468" s="159"/>
      <c r="J468" s="78">
        <f t="shared" si="36"/>
        <v>0</v>
      </c>
      <c r="K468" s="102"/>
      <c r="L468" s="144"/>
      <c r="M468" s="151"/>
      <c r="N468" s="156"/>
      <c r="O468" s="76">
        <f t="shared" si="37"/>
        <v>0</v>
      </c>
      <c r="P468" s="102"/>
      <c r="T468" s="16"/>
      <c r="V468" s="16"/>
    </row>
    <row r="469" spans="1:22" s="6" customFormat="1" ht="14.25" hidden="1" thickBot="1">
      <c r="A469" s="48" t="s">
        <v>151</v>
      </c>
      <c r="B469" s="57"/>
      <c r="C469" s="619" t="s">
        <v>1335</v>
      </c>
      <c r="D469" s="113">
        <f>SUM(D470:D472)</f>
        <v>0</v>
      </c>
      <c r="E469" s="99">
        <f>D469/D$503*100</f>
        <v>0</v>
      </c>
      <c r="F469" s="114">
        <f>SUM(F470:F472)</f>
        <v>0</v>
      </c>
      <c r="G469" s="115">
        <f>F469/F$503*100</f>
        <v>0</v>
      </c>
      <c r="H469" s="114">
        <f>SUM(H470:H472)</f>
        <v>0</v>
      </c>
      <c r="I469" s="115">
        <f>H469/H$503*100</f>
        <v>0</v>
      </c>
      <c r="J469" s="72">
        <f t="shared" si="36"/>
        <v>0</v>
      </c>
      <c r="K469" s="101">
        <f>J469/J$503*100</f>
        <v>0</v>
      </c>
      <c r="L469" s="99"/>
      <c r="M469" s="68">
        <f>D469+F469</f>
        <v>0</v>
      </c>
      <c r="N469" s="69">
        <f>M469/M$503*100</f>
        <v>0</v>
      </c>
      <c r="O469" s="70">
        <f t="shared" si="37"/>
        <v>0</v>
      </c>
      <c r="P469" s="101">
        <f>O469/O$503*100</f>
        <v>0</v>
      </c>
      <c r="T469" s="16"/>
      <c r="V469" s="16"/>
    </row>
    <row r="470" spans="1:22" s="79" customFormat="1" ht="13.5" hidden="1" thickBot="1">
      <c r="A470" s="73"/>
      <c r="B470" s="105" t="s">
        <v>405</v>
      </c>
      <c r="C470" s="619" t="s">
        <v>871</v>
      </c>
      <c r="D470" s="85">
        <f>'1 - Listes 12 Prelev IBG RCS'!D470+'1 - Listes 12 Prelev IBG RCS'!F470+'1 - Listes 12 Prelev IBG RCS'!H470+'1 - Listes 12 Prelev IBG RCS'!J470</f>
        <v>0</v>
      </c>
      <c r="E470" s="144"/>
      <c r="F470" s="86">
        <f>'1 - Listes 12 Prelev IBG RCS'!L470+'1 - Listes 12 Prelev IBG RCS'!N470+'1 - Listes 12 Prelev IBG RCS'!P470+'1 - Listes 12 Prelev IBG RCS'!R470</f>
        <v>0</v>
      </c>
      <c r="G470" s="159"/>
      <c r="H470" s="86">
        <f>'1 - Listes 12 Prelev IBG RCS'!T470+'1 - Listes 12 Prelev IBG RCS'!V470+'1 - Listes 12 Prelev IBG RCS'!X470+'1 - Listes 12 Prelev IBG RCS'!Z470</f>
        <v>0</v>
      </c>
      <c r="I470" s="159"/>
      <c r="J470" s="78">
        <f t="shared" si="36"/>
        <v>0</v>
      </c>
      <c r="K470" s="102"/>
      <c r="L470" s="144"/>
      <c r="M470" s="151"/>
      <c r="N470" s="156"/>
      <c r="O470" s="76">
        <f t="shared" si="37"/>
        <v>0</v>
      </c>
      <c r="P470" s="102"/>
      <c r="T470" s="16"/>
      <c r="V470" s="16"/>
    </row>
    <row r="471" spans="1:22" s="79" customFormat="1" ht="13.5" hidden="1" thickBot="1">
      <c r="A471" s="73"/>
      <c r="B471" s="105" t="s">
        <v>406</v>
      </c>
      <c r="C471" s="619" t="s">
        <v>872</v>
      </c>
      <c r="D471" s="85">
        <f>'1 - Listes 12 Prelev IBG RCS'!D471+'1 - Listes 12 Prelev IBG RCS'!F471+'1 - Listes 12 Prelev IBG RCS'!H471+'1 - Listes 12 Prelev IBG RCS'!J471</f>
        <v>0</v>
      </c>
      <c r="E471" s="144"/>
      <c r="F471" s="86">
        <f>'1 - Listes 12 Prelev IBG RCS'!L471+'1 - Listes 12 Prelev IBG RCS'!N471+'1 - Listes 12 Prelev IBG RCS'!P471+'1 - Listes 12 Prelev IBG RCS'!R471</f>
        <v>0</v>
      </c>
      <c r="G471" s="159"/>
      <c r="H471" s="86">
        <f>'1 - Listes 12 Prelev IBG RCS'!T471+'1 - Listes 12 Prelev IBG RCS'!V471+'1 - Listes 12 Prelev IBG RCS'!X471+'1 - Listes 12 Prelev IBG RCS'!Z471</f>
        <v>0</v>
      </c>
      <c r="I471" s="159"/>
      <c r="J471" s="78">
        <f t="shared" si="36"/>
        <v>0</v>
      </c>
      <c r="K471" s="102"/>
      <c r="L471" s="144"/>
      <c r="M471" s="151"/>
      <c r="N471" s="156"/>
      <c r="O471" s="76">
        <f t="shared" si="37"/>
        <v>0</v>
      </c>
      <c r="P471" s="102"/>
      <c r="T471" s="16"/>
      <c r="V471" s="16"/>
    </row>
    <row r="472" spans="1:22" s="79" customFormat="1" ht="13.5" hidden="1" thickBot="1">
      <c r="A472" s="73"/>
      <c r="B472" s="105" t="s">
        <v>503</v>
      </c>
      <c r="C472" s="619" t="s">
        <v>1335</v>
      </c>
      <c r="D472" s="85">
        <f>'1 - Listes 12 Prelev IBG RCS'!D472+'1 - Listes 12 Prelev IBG RCS'!F472+'1 - Listes 12 Prelev IBG RCS'!H472+'1 - Listes 12 Prelev IBG RCS'!J472</f>
        <v>0</v>
      </c>
      <c r="E472" s="144"/>
      <c r="F472" s="86">
        <f>'1 - Listes 12 Prelev IBG RCS'!L472+'1 - Listes 12 Prelev IBG RCS'!N472+'1 - Listes 12 Prelev IBG RCS'!P472+'1 - Listes 12 Prelev IBG RCS'!R472</f>
        <v>0</v>
      </c>
      <c r="G472" s="159"/>
      <c r="H472" s="86">
        <f>'1 - Listes 12 Prelev IBG RCS'!T472+'1 - Listes 12 Prelev IBG RCS'!V472+'1 - Listes 12 Prelev IBG RCS'!X472+'1 - Listes 12 Prelev IBG RCS'!Z472</f>
        <v>0</v>
      </c>
      <c r="I472" s="159"/>
      <c r="J472" s="78">
        <f t="shared" si="36"/>
        <v>0</v>
      </c>
      <c r="K472" s="102"/>
      <c r="L472" s="144"/>
      <c r="M472" s="151"/>
      <c r="N472" s="156"/>
      <c r="O472" s="76">
        <f t="shared" si="37"/>
        <v>0</v>
      </c>
      <c r="P472" s="102"/>
      <c r="T472" s="16"/>
      <c r="V472" s="16"/>
    </row>
    <row r="473" spans="1:22" s="6" customFormat="1" ht="14.25" hidden="1" thickBot="1">
      <c r="A473" s="48" t="s">
        <v>152</v>
      </c>
      <c r="B473" s="57"/>
      <c r="C473" s="618" t="s">
        <v>873</v>
      </c>
      <c r="D473" s="113">
        <f>SUM(D474:D478)</f>
        <v>0</v>
      </c>
      <c r="E473" s="99">
        <f>D473/D$503*100</f>
        <v>0</v>
      </c>
      <c r="F473" s="114">
        <f>SUM(F474:F478)</f>
        <v>0</v>
      </c>
      <c r="G473" s="115">
        <f>F473/F$503*100</f>
        <v>0</v>
      </c>
      <c r="H473" s="114">
        <f>SUM(H474:H478)</f>
        <v>0</v>
      </c>
      <c r="I473" s="115">
        <f>H473/H$503*100</f>
        <v>0</v>
      </c>
      <c r="J473" s="72">
        <f t="shared" si="36"/>
        <v>0</v>
      </c>
      <c r="K473" s="101">
        <f>J473/J$503*100</f>
        <v>0</v>
      </c>
      <c r="L473" s="99"/>
      <c r="M473" s="68">
        <f>D473+F473</f>
        <v>0</v>
      </c>
      <c r="N473" s="69">
        <f>M473/M$503*100</f>
        <v>0</v>
      </c>
      <c r="O473" s="70">
        <f t="shared" si="37"/>
        <v>0</v>
      </c>
      <c r="P473" s="101">
        <f>O473/O$503*100</f>
        <v>0</v>
      </c>
      <c r="T473" s="16"/>
      <c r="V473" s="16"/>
    </row>
    <row r="474" spans="1:22" s="79" customFormat="1" ht="13.5" hidden="1" thickBot="1">
      <c r="A474" s="73"/>
      <c r="B474" s="105" t="s">
        <v>407</v>
      </c>
      <c r="C474" s="618" t="s">
        <v>874</v>
      </c>
      <c r="D474" s="85">
        <f>'1 - Listes 12 Prelev IBG RCS'!D474+'1 - Listes 12 Prelev IBG RCS'!F474+'1 - Listes 12 Prelev IBG RCS'!H474+'1 - Listes 12 Prelev IBG RCS'!J474</f>
        <v>0</v>
      </c>
      <c r="E474" s="144"/>
      <c r="F474" s="86">
        <f>'1 - Listes 12 Prelev IBG RCS'!L474+'1 - Listes 12 Prelev IBG RCS'!N474+'1 - Listes 12 Prelev IBG RCS'!P474+'1 - Listes 12 Prelev IBG RCS'!R474</f>
        <v>0</v>
      </c>
      <c r="G474" s="159"/>
      <c r="H474" s="86">
        <f>'1 - Listes 12 Prelev IBG RCS'!T474+'1 - Listes 12 Prelev IBG RCS'!V474+'1 - Listes 12 Prelev IBG RCS'!X474+'1 - Listes 12 Prelev IBG RCS'!Z474</f>
        <v>0</v>
      </c>
      <c r="I474" s="159"/>
      <c r="J474" s="78">
        <f t="shared" si="36"/>
        <v>0</v>
      </c>
      <c r="K474" s="102"/>
      <c r="L474" s="144"/>
      <c r="M474" s="151"/>
      <c r="N474" s="156"/>
      <c r="O474" s="76">
        <f t="shared" si="37"/>
        <v>0</v>
      </c>
      <c r="P474" s="102"/>
      <c r="T474" s="16"/>
      <c r="V474" s="16"/>
    </row>
    <row r="475" spans="1:22" s="79" customFormat="1" ht="13.5" hidden="1" thickBot="1">
      <c r="A475" s="73"/>
      <c r="B475" s="105" t="s">
        <v>408</v>
      </c>
      <c r="C475" s="618" t="s">
        <v>875</v>
      </c>
      <c r="D475" s="85">
        <f>'1 - Listes 12 Prelev IBG RCS'!D475+'1 - Listes 12 Prelev IBG RCS'!F475+'1 - Listes 12 Prelev IBG RCS'!H475+'1 - Listes 12 Prelev IBG RCS'!J475</f>
        <v>0</v>
      </c>
      <c r="E475" s="144"/>
      <c r="F475" s="86">
        <f>'1 - Listes 12 Prelev IBG RCS'!L475+'1 - Listes 12 Prelev IBG RCS'!N475+'1 - Listes 12 Prelev IBG RCS'!P475+'1 - Listes 12 Prelev IBG RCS'!R475</f>
        <v>0</v>
      </c>
      <c r="G475" s="159"/>
      <c r="H475" s="86">
        <f>'1 - Listes 12 Prelev IBG RCS'!T475+'1 - Listes 12 Prelev IBG RCS'!V475+'1 - Listes 12 Prelev IBG RCS'!X475+'1 - Listes 12 Prelev IBG RCS'!Z475</f>
        <v>0</v>
      </c>
      <c r="I475" s="159"/>
      <c r="J475" s="78">
        <f t="shared" si="36"/>
        <v>0</v>
      </c>
      <c r="K475" s="102"/>
      <c r="L475" s="144"/>
      <c r="M475" s="151"/>
      <c r="N475" s="156"/>
      <c r="O475" s="76">
        <f t="shared" si="37"/>
        <v>0</v>
      </c>
      <c r="P475" s="102"/>
      <c r="T475" s="16"/>
      <c r="V475" s="16"/>
    </row>
    <row r="476" spans="1:22" s="79" customFormat="1" ht="13.5" hidden="1" thickBot="1">
      <c r="A476" s="73"/>
      <c r="B476" s="105" t="s">
        <v>409</v>
      </c>
      <c r="C476" s="618" t="s">
        <v>876</v>
      </c>
      <c r="D476" s="85">
        <f>'1 - Listes 12 Prelev IBG RCS'!D476+'1 - Listes 12 Prelev IBG RCS'!F476+'1 - Listes 12 Prelev IBG RCS'!H476+'1 - Listes 12 Prelev IBG RCS'!J476</f>
        <v>0</v>
      </c>
      <c r="E476" s="144"/>
      <c r="F476" s="86">
        <f>'1 - Listes 12 Prelev IBG RCS'!L476+'1 - Listes 12 Prelev IBG RCS'!N476+'1 - Listes 12 Prelev IBG RCS'!P476+'1 - Listes 12 Prelev IBG RCS'!R476</f>
        <v>0</v>
      </c>
      <c r="G476" s="159"/>
      <c r="H476" s="86">
        <f>'1 - Listes 12 Prelev IBG RCS'!T476+'1 - Listes 12 Prelev IBG RCS'!V476+'1 - Listes 12 Prelev IBG RCS'!X476+'1 - Listes 12 Prelev IBG RCS'!Z476</f>
        <v>0</v>
      </c>
      <c r="I476" s="159"/>
      <c r="J476" s="78">
        <f t="shared" si="36"/>
        <v>0</v>
      </c>
      <c r="K476" s="102"/>
      <c r="L476" s="144"/>
      <c r="M476" s="151"/>
      <c r="N476" s="156"/>
      <c r="O476" s="76">
        <f t="shared" si="37"/>
        <v>0</v>
      </c>
      <c r="P476" s="102"/>
      <c r="T476" s="16"/>
      <c r="V476" s="16"/>
    </row>
    <row r="477" spans="1:22" s="79" customFormat="1" ht="13.5" hidden="1" thickBot="1">
      <c r="A477" s="73"/>
      <c r="B477" s="105" t="s">
        <v>410</v>
      </c>
      <c r="C477" s="618" t="s">
        <v>877</v>
      </c>
      <c r="D477" s="85">
        <f>'1 - Listes 12 Prelev IBG RCS'!D477+'1 - Listes 12 Prelev IBG RCS'!F477+'1 - Listes 12 Prelev IBG RCS'!H477+'1 - Listes 12 Prelev IBG RCS'!J477</f>
        <v>0</v>
      </c>
      <c r="E477" s="144"/>
      <c r="F477" s="86">
        <f>'1 - Listes 12 Prelev IBG RCS'!L477+'1 - Listes 12 Prelev IBG RCS'!N477+'1 - Listes 12 Prelev IBG RCS'!P477+'1 - Listes 12 Prelev IBG RCS'!R477</f>
        <v>0</v>
      </c>
      <c r="G477" s="159"/>
      <c r="H477" s="86">
        <f>'1 - Listes 12 Prelev IBG RCS'!T477+'1 - Listes 12 Prelev IBG RCS'!V477+'1 - Listes 12 Prelev IBG RCS'!X477+'1 - Listes 12 Prelev IBG RCS'!Z477</f>
        <v>0</v>
      </c>
      <c r="I477" s="159"/>
      <c r="J477" s="78">
        <f t="shared" si="36"/>
        <v>0</v>
      </c>
      <c r="K477" s="102"/>
      <c r="L477" s="144"/>
      <c r="M477" s="151"/>
      <c r="N477" s="156"/>
      <c r="O477" s="76">
        <f t="shared" si="37"/>
        <v>0</v>
      </c>
      <c r="P477" s="102"/>
      <c r="T477" s="16"/>
      <c r="V477" s="16"/>
    </row>
    <row r="478" spans="1:22" s="79" customFormat="1" ht="13.5" hidden="1" thickBot="1">
      <c r="A478" s="80"/>
      <c r="B478" s="107" t="s">
        <v>504</v>
      </c>
      <c r="C478" s="627" t="s">
        <v>873</v>
      </c>
      <c r="D478" s="85">
        <f>'1 - Listes 12 Prelev IBG RCS'!D478+'1 - Listes 12 Prelev IBG RCS'!F478+'1 - Listes 12 Prelev IBG RCS'!H478+'1 - Listes 12 Prelev IBG RCS'!J478</f>
        <v>0</v>
      </c>
      <c r="E478" s="144"/>
      <c r="F478" s="86">
        <f>'1 - Listes 12 Prelev IBG RCS'!L478+'1 - Listes 12 Prelev IBG RCS'!N478+'1 - Listes 12 Prelev IBG RCS'!P478+'1 - Listes 12 Prelev IBG RCS'!R478</f>
        <v>0</v>
      </c>
      <c r="G478" s="159"/>
      <c r="H478" s="86">
        <f>'1 - Listes 12 Prelev IBG RCS'!T478+'1 - Listes 12 Prelev IBG RCS'!V478+'1 - Listes 12 Prelev IBG RCS'!X478+'1 - Listes 12 Prelev IBG RCS'!Z478</f>
        <v>0</v>
      </c>
      <c r="I478" s="159"/>
      <c r="J478" s="78">
        <f t="shared" si="36"/>
        <v>0</v>
      </c>
      <c r="K478" s="102"/>
      <c r="L478" s="144"/>
      <c r="M478" s="151"/>
      <c r="N478" s="156"/>
      <c r="O478" s="76">
        <f t="shared" si="37"/>
        <v>0</v>
      </c>
      <c r="P478" s="102"/>
      <c r="T478" s="16"/>
      <c r="V478" s="16"/>
    </row>
    <row r="479" spans="1:20" ht="13.5" hidden="1" thickBot="1">
      <c r="A479" s="47" t="s">
        <v>153</v>
      </c>
      <c r="B479" s="60"/>
      <c r="C479" s="621" t="s">
        <v>1336</v>
      </c>
      <c r="D479" s="26">
        <f>'1 - Listes 12 Prelev IBG RCS'!D479+'1 - Listes 12 Prelev IBG RCS'!F479+'1 - Listes 12 Prelev IBG RCS'!H479+'1 - Listes 12 Prelev IBG RCS'!J479</f>
        <v>0</v>
      </c>
      <c r="E479" s="27">
        <f>(D479/D$503)*100</f>
        <v>0</v>
      </c>
      <c r="F479" s="28">
        <f>'1 - Listes 12 Prelev IBG RCS'!L479+'1 - Listes 12 Prelev IBG RCS'!N479+'1 - Listes 12 Prelev IBG RCS'!P479+'1 - Listes 12 Prelev IBG RCS'!R479</f>
        <v>0</v>
      </c>
      <c r="G479" s="29">
        <f>(F479/F$503)*100</f>
        <v>0</v>
      </c>
      <c r="H479" s="28">
        <f>'1 - Listes 12 Prelev IBG RCS'!T479+'1 - Listes 12 Prelev IBG RCS'!V479+'1 - Listes 12 Prelev IBG RCS'!X479+'1 - Listes 12 Prelev IBG RCS'!Z479</f>
        <v>0</v>
      </c>
      <c r="I479" s="29">
        <f>(H479/H$503)*100</f>
        <v>0</v>
      </c>
      <c r="J479" s="30">
        <f t="shared" si="36"/>
        <v>0</v>
      </c>
      <c r="K479" s="31">
        <f>(J479/J$503)*100</f>
        <v>0</v>
      </c>
      <c r="L479" s="99"/>
      <c r="M479" s="26">
        <f>D479+F479</f>
        <v>0</v>
      </c>
      <c r="N479" s="27">
        <f>(M479/M$503)*100</f>
        <v>0</v>
      </c>
      <c r="O479" s="28">
        <f t="shared" si="37"/>
        <v>0</v>
      </c>
      <c r="P479" s="31">
        <f>(O479/O$503)*100</f>
        <v>0</v>
      </c>
      <c r="R479" s="6">
        <f>IF(M479&lt;10,0,1)</f>
        <v>0</v>
      </c>
      <c r="S479" s="6">
        <f>IF(M479&lt;10,0,1)</f>
        <v>0</v>
      </c>
      <c r="T479" s="6">
        <f>IF(T$8=U9,V9,"")</f>
      </c>
    </row>
    <row r="480" spans="1:20" ht="13.5" hidden="1" thickBot="1">
      <c r="A480" s="47" t="s">
        <v>154</v>
      </c>
      <c r="B480" s="60"/>
      <c r="C480" s="621" t="s">
        <v>1337</v>
      </c>
      <c r="D480" s="26">
        <f>SUM(D481:D486)</f>
        <v>0</v>
      </c>
      <c r="E480" s="27">
        <f>(D480/D$503)*100</f>
        <v>0</v>
      </c>
      <c r="F480" s="28">
        <f>SUM(F481:F486)</f>
        <v>0</v>
      </c>
      <c r="G480" s="29">
        <f>(F480/F$503)*100</f>
        <v>0</v>
      </c>
      <c r="H480" s="28">
        <f>SUM(H481:H486)</f>
        <v>0</v>
      </c>
      <c r="I480" s="29">
        <f>(H480/H$503)*100</f>
        <v>0</v>
      </c>
      <c r="J480" s="30">
        <f t="shared" si="36"/>
        <v>0</v>
      </c>
      <c r="K480" s="31">
        <f>(J480/J$503)*100</f>
        <v>0</v>
      </c>
      <c r="L480" s="99"/>
      <c r="M480" s="26">
        <f>SUM(M482:M486)</f>
        <v>0</v>
      </c>
      <c r="N480" s="27">
        <f>(M480/M$503)*100</f>
        <v>0</v>
      </c>
      <c r="O480" s="28">
        <f t="shared" si="37"/>
        <v>0</v>
      </c>
      <c r="P480" s="31">
        <f>(O480/O$503)*100</f>
        <v>0</v>
      </c>
      <c r="R480" s="6">
        <f>IF(M480&lt;3,0,1)</f>
        <v>0</v>
      </c>
      <c r="S480" s="6">
        <f>IF(M480&lt;3,0,2)</f>
        <v>0</v>
      </c>
      <c r="T480" s="6">
        <f>IF(T$8=U10,V10,"")</f>
      </c>
    </row>
    <row r="481" spans="1:16" s="540" customFormat="1" ht="14.25" hidden="1" thickBot="1">
      <c r="A481" s="524" t="s">
        <v>1266</v>
      </c>
      <c r="B481" s="541"/>
      <c r="C481" s="625" t="s">
        <v>1337</v>
      </c>
      <c r="D481" s="517">
        <f>'1 - Listes 12 Prelev IBG RCS'!D481+'1 - Listes 12 Prelev IBG RCS'!F481+'1 - Listes 12 Prelev IBG RCS'!H481+'1 - Listes 12 Prelev IBG RCS'!J481</f>
        <v>0</v>
      </c>
      <c r="E481" s="521">
        <f aca="true" t="shared" si="38" ref="E481:E486">D481/D$503*100</f>
        <v>0</v>
      </c>
      <c r="F481" s="519">
        <f>'1 - Listes 12 Prelev IBG RCS'!L481+'1 - Listes 12 Prelev IBG RCS'!N481+'1 - Listes 12 Prelev IBG RCS'!P481+'1 - Listes 12 Prelev IBG RCS'!R481</f>
        <v>0</v>
      </c>
      <c r="G481" s="518">
        <f aca="true" t="shared" si="39" ref="G481:G486">F481/F$503*100</f>
        <v>0</v>
      </c>
      <c r="H481" s="519">
        <f>'1 - Listes 12 Prelev IBG RCS'!T481+'1 - Listes 12 Prelev IBG RCS'!V481+'1 - Listes 12 Prelev IBG RCS'!X481+'1 - Listes 12 Prelev IBG RCS'!Z481</f>
        <v>0</v>
      </c>
      <c r="I481" s="518">
        <f aca="true" t="shared" si="40" ref="I481:I486">H481/H$503*100</f>
        <v>0</v>
      </c>
      <c r="J481" s="520">
        <f>D481+F481+H481</f>
        <v>0</v>
      </c>
      <c r="K481" s="522">
        <f aca="true" t="shared" si="41" ref="K481:K486">J481/J$503*100</f>
        <v>0</v>
      </c>
      <c r="L481" s="501"/>
      <c r="M481" s="526"/>
      <c r="N481" s="527"/>
      <c r="O481" s="519">
        <f>F481+H481</f>
        <v>0</v>
      </c>
      <c r="P481" s="522">
        <f aca="true" t="shared" si="42" ref="P481:P486">O481/O$503*100</f>
        <v>0</v>
      </c>
    </row>
    <row r="482" spans="1:22" s="6" customFormat="1" ht="14.25" hidden="1" thickBot="1">
      <c r="A482" s="49" t="s">
        <v>155</v>
      </c>
      <c r="B482" s="58"/>
      <c r="C482" s="618" t="s">
        <v>878</v>
      </c>
      <c r="D482" s="113">
        <f>'1 - Listes 12 Prelev IBG RCS'!D482+'1 - Listes 12 Prelev IBG RCS'!F482+'1 - Listes 12 Prelev IBG RCS'!H482+'1 - Listes 12 Prelev IBG RCS'!J482</f>
        <v>0</v>
      </c>
      <c r="E482" s="99">
        <f t="shared" si="38"/>
        <v>0</v>
      </c>
      <c r="F482" s="114">
        <f>'1 - Listes 12 Prelev IBG RCS'!L482+'1 - Listes 12 Prelev IBG RCS'!N482+'1 - Listes 12 Prelev IBG RCS'!P482+'1 - Listes 12 Prelev IBG RCS'!R482</f>
        <v>0</v>
      </c>
      <c r="G482" s="115">
        <f t="shared" si="39"/>
        <v>0</v>
      </c>
      <c r="H482" s="114">
        <f>'1 - Listes 12 Prelev IBG RCS'!T482+'1 - Listes 12 Prelev IBG RCS'!V482+'1 - Listes 12 Prelev IBG RCS'!X482+'1 - Listes 12 Prelev IBG RCS'!Z482</f>
        <v>0</v>
      </c>
      <c r="I482" s="115">
        <f t="shared" si="40"/>
        <v>0</v>
      </c>
      <c r="J482" s="72">
        <f t="shared" si="36"/>
        <v>0</v>
      </c>
      <c r="K482" s="101">
        <f t="shared" si="41"/>
        <v>0</v>
      </c>
      <c r="L482" s="99"/>
      <c r="M482" s="68">
        <f>D482+F482</f>
        <v>0</v>
      </c>
      <c r="N482" s="69">
        <f>M482/M$503*100</f>
        <v>0</v>
      </c>
      <c r="O482" s="70">
        <f t="shared" si="37"/>
        <v>0</v>
      </c>
      <c r="P482" s="101">
        <f t="shared" si="42"/>
        <v>0</v>
      </c>
      <c r="T482" s="16"/>
      <c r="V482" s="16"/>
    </row>
    <row r="483" spans="1:22" s="6" customFormat="1" ht="14.25" hidden="1" thickBot="1">
      <c r="A483" s="48" t="s">
        <v>156</v>
      </c>
      <c r="B483" s="57"/>
      <c r="C483" s="618" t="s">
        <v>879</v>
      </c>
      <c r="D483" s="113">
        <f>'1 - Listes 12 Prelev IBG RCS'!D483+'1 - Listes 12 Prelev IBG RCS'!F483+'1 - Listes 12 Prelev IBG RCS'!H483+'1 - Listes 12 Prelev IBG RCS'!J483</f>
        <v>0</v>
      </c>
      <c r="E483" s="99">
        <f t="shared" si="38"/>
        <v>0</v>
      </c>
      <c r="F483" s="114">
        <f>'1 - Listes 12 Prelev IBG RCS'!L483+'1 - Listes 12 Prelev IBG RCS'!N483+'1 - Listes 12 Prelev IBG RCS'!P483+'1 - Listes 12 Prelev IBG RCS'!R483</f>
        <v>0</v>
      </c>
      <c r="G483" s="115">
        <f t="shared" si="39"/>
        <v>0</v>
      </c>
      <c r="H483" s="114">
        <f>'1 - Listes 12 Prelev IBG RCS'!T483+'1 - Listes 12 Prelev IBG RCS'!V483+'1 - Listes 12 Prelev IBG RCS'!X483+'1 - Listes 12 Prelev IBG RCS'!Z483</f>
        <v>0</v>
      </c>
      <c r="I483" s="115">
        <f t="shared" si="40"/>
        <v>0</v>
      </c>
      <c r="J483" s="72">
        <f t="shared" si="36"/>
        <v>0</v>
      </c>
      <c r="K483" s="101">
        <f t="shared" si="41"/>
        <v>0</v>
      </c>
      <c r="L483" s="99"/>
      <c r="M483" s="68">
        <f>D483+F483</f>
        <v>0</v>
      </c>
      <c r="N483" s="69">
        <f>M483/M$503*100</f>
        <v>0</v>
      </c>
      <c r="O483" s="70">
        <f t="shared" si="37"/>
        <v>0</v>
      </c>
      <c r="P483" s="101">
        <f t="shared" si="42"/>
        <v>0</v>
      </c>
      <c r="T483" s="16"/>
      <c r="V483" s="16"/>
    </row>
    <row r="484" spans="1:22" s="6" customFormat="1" ht="14.25" hidden="1" thickBot="1">
      <c r="A484" s="48" t="s">
        <v>157</v>
      </c>
      <c r="B484" s="57"/>
      <c r="C484" s="618" t="s">
        <v>880</v>
      </c>
      <c r="D484" s="113">
        <f>'1 - Listes 12 Prelev IBG RCS'!D484+'1 - Listes 12 Prelev IBG RCS'!F484+'1 - Listes 12 Prelev IBG RCS'!H484+'1 - Listes 12 Prelev IBG RCS'!J484</f>
        <v>0</v>
      </c>
      <c r="E484" s="99">
        <f t="shared" si="38"/>
        <v>0</v>
      </c>
      <c r="F484" s="114">
        <f>'1 - Listes 12 Prelev IBG RCS'!L484+'1 - Listes 12 Prelev IBG RCS'!N484+'1 - Listes 12 Prelev IBG RCS'!P484+'1 - Listes 12 Prelev IBG RCS'!R484</f>
        <v>0</v>
      </c>
      <c r="G484" s="115">
        <f t="shared" si="39"/>
        <v>0</v>
      </c>
      <c r="H484" s="114">
        <f>'1 - Listes 12 Prelev IBG RCS'!T484+'1 - Listes 12 Prelev IBG RCS'!V484+'1 - Listes 12 Prelev IBG RCS'!X484+'1 - Listes 12 Prelev IBG RCS'!Z484</f>
        <v>0</v>
      </c>
      <c r="I484" s="115">
        <f t="shared" si="40"/>
        <v>0</v>
      </c>
      <c r="J484" s="72">
        <f t="shared" si="36"/>
        <v>0</v>
      </c>
      <c r="K484" s="101">
        <f t="shared" si="41"/>
        <v>0</v>
      </c>
      <c r="L484" s="99"/>
      <c r="M484" s="68">
        <f>D484+F484</f>
        <v>0</v>
      </c>
      <c r="N484" s="69">
        <f>M484/M$503*100</f>
        <v>0</v>
      </c>
      <c r="O484" s="70">
        <f t="shared" si="37"/>
        <v>0</v>
      </c>
      <c r="P484" s="101">
        <f t="shared" si="42"/>
        <v>0</v>
      </c>
      <c r="T484" s="16"/>
      <c r="V484" s="16"/>
    </row>
    <row r="485" spans="1:22" s="6" customFormat="1" ht="14.25" hidden="1" thickBot="1">
      <c r="A485" s="48" t="s">
        <v>158</v>
      </c>
      <c r="B485" s="57"/>
      <c r="C485" s="618" t="s">
        <v>881</v>
      </c>
      <c r="D485" s="113">
        <f>'1 - Listes 12 Prelev IBG RCS'!D485+'1 - Listes 12 Prelev IBG RCS'!F485+'1 - Listes 12 Prelev IBG RCS'!H485+'1 - Listes 12 Prelev IBG RCS'!J485</f>
        <v>0</v>
      </c>
      <c r="E485" s="99">
        <f t="shared" si="38"/>
        <v>0</v>
      </c>
      <c r="F485" s="114">
        <f>'1 - Listes 12 Prelev IBG RCS'!L485+'1 - Listes 12 Prelev IBG RCS'!N485+'1 - Listes 12 Prelev IBG RCS'!P485+'1 - Listes 12 Prelev IBG RCS'!R485</f>
        <v>0</v>
      </c>
      <c r="G485" s="115">
        <f t="shared" si="39"/>
        <v>0</v>
      </c>
      <c r="H485" s="114">
        <f>'1 - Listes 12 Prelev IBG RCS'!T485+'1 - Listes 12 Prelev IBG RCS'!V485+'1 - Listes 12 Prelev IBG RCS'!X485+'1 - Listes 12 Prelev IBG RCS'!Z485</f>
        <v>0</v>
      </c>
      <c r="I485" s="115">
        <f t="shared" si="40"/>
        <v>0</v>
      </c>
      <c r="J485" s="72">
        <f t="shared" si="36"/>
        <v>0</v>
      </c>
      <c r="K485" s="101">
        <f t="shared" si="41"/>
        <v>0</v>
      </c>
      <c r="L485" s="99"/>
      <c r="M485" s="68">
        <f>D485+F485</f>
        <v>0</v>
      </c>
      <c r="N485" s="69">
        <f>M485/M$503*100</f>
        <v>0</v>
      </c>
      <c r="O485" s="70">
        <f t="shared" si="37"/>
        <v>0</v>
      </c>
      <c r="P485" s="101">
        <f t="shared" si="42"/>
        <v>0</v>
      </c>
      <c r="T485" s="16"/>
      <c r="V485" s="16"/>
    </row>
    <row r="486" spans="1:22" s="6" customFormat="1" ht="14.25" hidden="1" thickBot="1">
      <c r="A486" s="52" t="s">
        <v>159</v>
      </c>
      <c r="B486" s="57"/>
      <c r="C486" s="627" t="s">
        <v>882</v>
      </c>
      <c r="D486" s="113">
        <f>'1 - Listes 12 Prelev IBG RCS'!D486+'1 - Listes 12 Prelev IBG RCS'!F486+'1 - Listes 12 Prelev IBG RCS'!H486+'1 - Listes 12 Prelev IBG RCS'!J486</f>
        <v>0</v>
      </c>
      <c r="E486" s="99">
        <f t="shared" si="38"/>
        <v>0</v>
      </c>
      <c r="F486" s="114">
        <f>'1 - Listes 12 Prelev IBG RCS'!L486+'1 - Listes 12 Prelev IBG RCS'!N486+'1 - Listes 12 Prelev IBG RCS'!P486+'1 - Listes 12 Prelev IBG RCS'!R486</f>
        <v>0</v>
      </c>
      <c r="G486" s="115">
        <f t="shared" si="39"/>
        <v>0</v>
      </c>
      <c r="H486" s="114">
        <f>'1 - Listes 12 Prelev IBG RCS'!T486+'1 - Listes 12 Prelev IBG RCS'!V486+'1 - Listes 12 Prelev IBG RCS'!X486+'1 - Listes 12 Prelev IBG RCS'!Z486</f>
        <v>0</v>
      </c>
      <c r="I486" s="115">
        <f t="shared" si="40"/>
        <v>0</v>
      </c>
      <c r="J486" s="72">
        <f t="shared" si="36"/>
        <v>0</v>
      </c>
      <c r="K486" s="101">
        <f t="shared" si="41"/>
        <v>0</v>
      </c>
      <c r="L486" s="99"/>
      <c r="M486" s="68">
        <f>D486+F486</f>
        <v>0</v>
      </c>
      <c r="N486" s="69">
        <f>M486/M$503*100</f>
        <v>0</v>
      </c>
      <c r="O486" s="70">
        <f t="shared" si="37"/>
        <v>0</v>
      </c>
      <c r="P486" s="101">
        <f t="shared" si="42"/>
        <v>0</v>
      </c>
      <c r="T486" s="16"/>
      <c r="V486" s="16"/>
    </row>
    <row r="487" spans="1:16" ht="13.5" hidden="1" thickBot="1">
      <c r="A487" s="47" t="s">
        <v>160</v>
      </c>
      <c r="B487" s="60"/>
      <c r="C487" s="621" t="s">
        <v>883</v>
      </c>
      <c r="D487" s="26">
        <f>SUM(D488:D491)</f>
        <v>0</v>
      </c>
      <c r="E487" s="27">
        <f>(D487/D$503)*100</f>
        <v>0</v>
      </c>
      <c r="F487" s="28">
        <f>SUM(F488:F491)</f>
        <v>0</v>
      </c>
      <c r="G487" s="29">
        <f>(F487/F$503)*100</f>
        <v>0</v>
      </c>
      <c r="H487" s="28">
        <f>SUM(H488:H491)</f>
        <v>0</v>
      </c>
      <c r="I487" s="29">
        <f>(H487/H$503)*100</f>
        <v>0</v>
      </c>
      <c r="J487" s="30">
        <f t="shared" si="36"/>
        <v>0</v>
      </c>
      <c r="K487" s="31">
        <f>(J487/J$503)*100</f>
        <v>0</v>
      </c>
      <c r="L487" s="99"/>
      <c r="M487" s="26">
        <f>SUM(M489:M491)</f>
        <v>0</v>
      </c>
      <c r="N487" s="27">
        <f>(M487/M$503)*100</f>
        <v>0</v>
      </c>
      <c r="O487" s="28">
        <f t="shared" si="37"/>
        <v>0</v>
      </c>
      <c r="P487" s="31">
        <f>(O487/O$503)*100</f>
        <v>0</v>
      </c>
    </row>
    <row r="488" spans="1:16" s="540" customFormat="1" ht="14.25" hidden="1" thickBot="1">
      <c r="A488" s="524" t="s">
        <v>1267</v>
      </c>
      <c r="B488" s="541"/>
      <c r="C488" s="625" t="s">
        <v>883</v>
      </c>
      <c r="D488" s="517">
        <f>'1 - Listes 12 Prelev IBG RCS'!D488+'1 - Listes 12 Prelev IBG RCS'!F488+'1 - Listes 12 Prelev IBG RCS'!H488+'1 - Listes 12 Prelev IBG RCS'!J488</f>
        <v>0</v>
      </c>
      <c r="E488" s="521">
        <f>D488/D$503*100</f>
        <v>0</v>
      </c>
      <c r="F488" s="519">
        <f>'1 - Listes 12 Prelev IBG RCS'!L488+'1 - Listes 12 Prelev IBG RCS'!N488+'1 - Listes 12 Prelev IBG RCS'!P488+'1 - Listes 12 Prelev IBG RCS'!R488</f>
        <v>0</v>
      </c>
      <c r="G488" s="518">
        <f>F488/F$503*100</f>
        <v>0</v>
      </c>
      <c r="H488" s="519">
        <f>'1 - Listes 12 Prelev IBG RCS'!T488+'1 - Listes 12 Prelev IBG RCS'!V488+'1 - Listes 12 Prelev IBG RCS'!X488+'1 - Listes 12 Prelev IBG RCS'!Z488</f>
        <v>0</v>
      </c>
      <c r="I488" s="518">
        <f>H488/H$503*100</f>
        <v>0</v>
      </c>
      <c r="J488" s="520">
        <f t="shared" si="36"/>
        <v>0</v>
      </c>
      <c r="K488" s="522">
        <f>J488/J$503*100</f>
        <v>0</v>
      </c>
      <c r="L488" s="501"/>
      <c r="M488" s="526"/>
      <c r="N488" s="527"/>
      <c r="O488" s="519">
        <f t="shared" si="37"/>
        <v>0</v>
      </c>
      <c r="P488" s="522">
        <f>O488/O$503*100</f>
        <v>0</v>
      </c>
    </row>
    <row r="489" spans="1:22" s="6" customFormat="1" ht="14.25" hidden="1" thickBot="1">
      <c r="A489" s="48" t="s">
        <v>161</v>
      </c>
      <c r="B489" s="57"/>
      <c r="C489" s="618" t="s">
        <v>884</v>
      </c>
      <c r="D489" s="113">
        <f>'1 - Listes 12 Prelev IBG RCS'!D489+'1 - Listes 12 Prelev IBG RCS'!F489+'1 - Listes 12 Prelev IBG RCS'!H489+'1 - Listes 12 Prelev IBG RCS'!J489</f>
        <v>0</v>
      </c>
      <c r="E489" s="99">
        <f>D489/D$503*100</f>
        <v>0</v>
      </c>
      <c r="F489" s="114">
        <f>'1 - Listes 12 Prelev IBG RCS'!L489+'1 - Listes 12 Prelev IBG RCS'!N489+'1 - Listes 12 Prelev IBG RCS'!P489+'1 - Listes 12 Prelev IBG RCS'!R489</f>
        <v>0</v>
      </c>
      <c r="G489" s="115">
        <f>F489/F$503*100</f>
        <v>0</v>
      </c>
      <c r="H489" s="114">
        <f>'1 - Listes 12 Prelev IBG RCS'!T489+'1 - Listes 12 Prelev IBG RCS'!V489+'1 - Listes 12 Prelev IBG RCS'!X489+'1 - Listes 12 Prelev IBG RCS'!Z489</f>
        <v>0</v>
      </c>
      <c r="I489" s="115">
        <f>H489/H$503*100</f>
        <v>0</v>
      </c>
      <c r="J489" s="72">
        <f t="shared" si="36"/>
        <v>0</v>
      </c>
      <c r="K489" s="101">
        <f>J489/J$503*100</f>
        <v>0</v>
      </c>
      <c r="L489" s="99"/>
      <c r="M489" s="68">
        <f>D489+F489</f>
        <v>0</v>
      </c>
      <c r="N489" s="69">
        <f>M489/M$503*100</f>
        <v>0</v>
      </c>
      <c r="O489" s="70">
        <f t="shared" si="37"/>
        <v>0</v>
      </c>
      <c r="P489" s="101">
        <f>O489/O$503*100</f>
        <v>0</v>
      </c>
      <c r="T489" s="16"/>
      <c r="V489" s="16"/>
    </row>
    <row r="490" spans="1:22" s="6" customFormat="1" ht="14.25" hidden="1" thickBot="1">
      <c r="A490" s="48" t="s">
        <v>162</v>
      </c>
      <c r="B490" s="57"/>
      <c r="C490" s="618" t="s">
        <v>885</v>
      </c>
      <c r="D490" s="113">
        <f>'1 - Listes 12 Prelev IBG RCS'!D490+'1 - Listes 12 Prelev IBG RCS'!F490+'1 - Listes 12 Prelev IBG RCS'!H490+'1 - Listes 12 Prelev IBG RCS'!J490</f>
        <v>0</v>
      </c>
      <c r="E490" s="99">
        <f>D490/D$503*100</f>
        <v>0</v>
      </c>
      <c r="F490" s="114">
        <f>'1 - Listes 12 Prelev IBG RCS'!L490+'1 - Listes 12 Prelev IBG RCS'!N490+'1 - Listes 12 Prelev IBG RCS'!P490+'1 - Listes 12 Prelev IBG RCS'!R490</f>
        <v>0</v>
      </c>
      <c r="G490" s="115">
        <f>F490/F$503*100</f>
        <v>0</v>
      </c>
      <c r="H490" s="114">
        <f>'1 - Listes 12 Prelev IBG RCS'!T490+'1 - Listes 12 Prelev IBG RCS'!V490+'1 - Listes 12 Prelev IBG RCS'!X490+'1 - Listes 12 Prelev IBG RCS'!Z490</f>
        <v>0</v>
      </c>
      <c r="I490" s="115">
        <f>H490/H$503*100</f>
        <v>0</v>
      </c>
      <c r="J490" s="72">
        <f t="shared" si="36"/>
        <v>0</v>
      </c>
      <c r="K490" s="101">
        <f>J490/J$503*100</f>
        <v>0</v>
      </c>
      <c r="L490" s="99"/>
      <c r="M490" s="68">
        <f>D490+F490</f>
        <v>0</v>
      </c>
      <c r="N490" s="69">
        <f>M490/M$503*100</f>
        <v>0</v>
      </c>
      <c r="O490" s="70">
        <f t="shared" si="37"/>
        <v>0</v>
      </c>
      <c r="P490" s="101">
        <f>O490/O$503*100</f>
        <v>0</v>
      </c>
      <c r="T490" s="16"/>
      <c r="V490" s="16"/>
    </row>
    <row r="491" spans="1:22" s="6" customFormat="1" ht="14.25" hidden="1" thickBot="1">
      <c r="A491" s="52" t="s">
        <v>163</v>
      </c>
      <c r="B491" s="57"/>
      <c r="C491" s="627" t="s">
        <v>886</v>
      </c>
      <c r="D491" s="113">
        <f>'1 - Listes 12 Prelev IBG RCS'!D491+'1 - Listes 12 Prelev IBG RCS'!F491+'1 - Listes 12 Prelev IBG RCS'!H491+'1 - Listes 12 Prelev IBG RCS'!J491</f>
        <v>0</v>
      </c>
      <c r="E491" s="99">
        <f>D491/D$503*100</f>
        <v>0</v>
      </c>
      <c r="F491" s="114">
        <f>'1 - Listes 12 Prelev IBG RCS'!L491+'1 - Listes 12 Prelev IBG RCS'!N491+'1 - Listes 12 Prelev IBG RCS'!P491+'1 - Listes 12 Prelev IBG RCS'!R491</f>
        <v>0</v>
      </c>
      <c r="G491" s="115">
        <f>F491/F$503*100</f>
        <v>0</v>
      </c>
      <c r="H491" s="114">
        <f>'1 - Listes 12 Prelev IBG RCS'!T491+'1 - Listes 12 Prelev IBG RCS'!V491+'1 - Listes 12 Prelev IBG RCS'!X491+'1 - Listes 12 Prelev IBG RCS'!Z491</f>
        <v>0</v>
      </c>
      <c r="I491" s="115">
        <f>H491/H$503*100</f>
        <v>0</v>
      </c>
      <c r="J491" s="72">
        <f t="shared" si="36"/>
        <v>0</v>
      </c>
      <c r="K491" s="101">
        <f>J491/J$503*100</f>
        <v>0</v>
      </c>
      <c r="L491" s="99"/>
      <c r="M491" s="68">
        <f>D491+F491</f>
        <v>0</v>
      </c>
      <c r="N491" s="69">
        <f>M491/M$503*100</f>
        <v>0</v>
      </c>
      <c r="O491" s="70">
        <f t="shared" si="37"/>
        <v>0</v>
      </c>
      <c r="P491" s="101">
        <f>O491/O$503*100</f>
        <v>0</v>
      </c>
      <c r="T491" s="16"/>
      <c r="V491" s="16"/>
    </row>
    <row r="492" spans="1:16" ht="13.5" hidden="1" thickBot="1">
      <c r="A492" s="50" t="s">
        <v>164</v>
      </c>
      <c r="B492" s="62"/>
      <c r="C492" s="621" t="s">
        <v>1338</v>
      </c>
      <c r="D492" s="26">
        <f>SUM(D493:D495)</f>
        <v>0</v>
      </c>
      <c r="E492" s="27">
        <f>(D492/D$503)*100</f>
        <v>0</v>
      </c>
      <c r="F492" s="28">
        <f>SUM(F493:F495)</f>
        <v>0</v>
      </c>
      <c r="G492" s="29">
        <f>(F492/F$503)*100</f>
        <v>0</v>
      </c>
      <c r="H492" s="28">
        <f>SUM(H493:H495)</f>
        <v>0</v>
      </c>
      <c r="I492" s="29">
        <f>(H492/H$503)*100</f>
        <v>0</v>
      </c>
      <c r="J492" s="30">
        <f t="shared" si="36"/>
        <v>0</v>
      </c>
      <c r="K492" s="31">
        <f>(J492/J$503)*100</f>
        <v>0</v>
      </c>
      <c r="L492" s="99"/>
      <c r="M492" s="26">
        <f>SUM(M494:M495)</f>
        <v>0</v>
      </c>
      <c r="N492" s="27">
        <f>(M492/M$503)*100</f>
        <v>0</v>
      </c>
      <c r="O492" s="28">
        <f t="shared" si="37"/>
        <v>0</v>
      </c>
      <c r="P492" s="31">
        <f>(O492/O$503)*100</f>
        <v>0</v>
      </c>
    </row>
    <row r="493" spans="1:16" s="540" customFormat="1" ht="14.25" hidden="1" thickBot="1">
      <c r="A493" s="524" t="s">
        <v>1268</v>
      </c>
      <c r="B493" s="541"/>
      <c r="C493" s="625" t="s">
        <v>1338</v>
      </c>
      <c r="D493" s="517">
        <f>'1 - Listes 12 Prelev IBG RCS'!D493+'1 - Listes 12 Prelev IBG RCS'!F493+'1 - Listes 12 Prelev IBG RCS'!H493+'1 - Listes 12 Prelev IBG RCS'!J493</f>
        <v>0</v>
      </c>
      <c r="E493" s="521">
        <f>D493/D$503*100</f>
        <v>0</v>
      </c>
      <c r="F493" s="519">
        <f>'1 - Listes 12 Prelev IBG RCS'!L493+'1 - Listes 12 Prelev IBG RCS'!N493+'1 - Listes 12 Prelev IBG RCS'!P493+'1 - Listes 12 Prelev IBG RCS'!R493</f>
        <v>0</v>
      </c>
      <c r="G493" s="518">
        <f>F493/F$503*100</f>
        <v>0</v>
      </c>
      <c r="H493" s="519">
        <f>'1 - Listes 12 Prelev IBG RCS'!T493+'1 - Listes 12 Prelev IBG RCS'!V493+'1 - Listes 12 Prelev IBG RCS'!X493+'1 - Listes 12 Prelev IBG RCS'!Z493</f>
        <v>0</v>
      </c>
      <c r="I493" s="518">
        <f>H493/H$503*100</f>
        <v>0</v>
      </c>
      <c r="J493" s="520">
        <f>D493+F493+H493</f>
        <v>0</v>
      </c>
      <c r="K493" s="522">
        <f>J493/J$503*100</f>
        <v>0</v>
      </c>
      <c r="L493" s="501"/>
      <c r="M493" s="526"/>
      <c r="N493" s="527"/>
      <c r="O493" s="519">
        <f>F493+H493</f>
        <v>0</v>
      </c>
      <c r="P493" s="522">
        <f>O493/O$503*100</f>
        <v>0</v>
      </c>
    </row>
    <row r="494" spans="1:22" s="117" customFormat="1" ht="14.25" hidden="1" thickBot="1">
      <c r="A494" s="49" t="s">
        <v>165</v>
      </c>
      <c r="B494" s="58"/>
      <c r="C494" s="618" t="s">
        <v>1339</v>
      </c>
      <c r="D494" s="113">
        <f>'1 - Listes 12 Prelev IBG RCS'!D494+'1 - Listes 12 Prelev IBG RCS'!F494+'1 - Listes 12 Prelev IBG RCS'!H494+'1 - Listes 12 Prelev IBG RCS'!J494</f>
        <v>0</v>
      </c>
      <c r="E494" s="99">
        <f>D494/D$503*100</f>
        <v>0</v>
      </c>
      <c r="F494" s="114">
        <f>'1 - Listes 12 Prelev IBG RCS'!L494+'1 - Listes 12 Prelev IBG RCS'!N494+'1 - Listes 12 Prelev IBG RCS'!P494+'1 - Listes 12 Prelev IBG RCS'!R494</f>
        <v>0</v>
      </c>
      <c r="G494" s="115">
        <f>F494/F$503*100</f>
        <v>0</v>
      </c>
      <c r="H494" s="114">
        <f>'1 - Listes 12 Prelev IBG RCS'!T494+'1 - Listes 12 Prelev IBG RCS'!V494+'1 - Listes 12 Prelev IBG RCS'!X494+'1 - Listes 12 Prelev IBG RCS'!Z494</f>
        <v>0</v>
      </c>
      <c r="I494" s="115">
        <f>H494/H$503*100</f>
        <v>0</v>
      </c>
      <c r="J494" s="32">
        <f t="shared" si="36"/>
        <v>0</v>
      </c>
      <c r="K494" s="116">
        <f>J494/J$503*100</f>
        <v>0</v>
      </c>
      <c r="L494" s="99"/>
      <c r="M494" s="113">
        <f aca="true" t="shared" si="43" ref="M494:M500">D494+F494</f>
        <v>0</v>
      </c>
      <c r="N494" s="99">
        <f>M494/M$503*100</f>
        <v>0</v>
      </c>
      <c r="O494" s="114">
        <f t="shared" si="37"/>
        <v>0</v>
      </c>
      <c r="P494" s="116">
        <f>O494/O$503*100</f>
        <v>0</v>
      </c>
      <c r="T494" s="16"/>
      <c r="V494" s="112"/>
    </row>
    <row r="495" spans="1:22" s="117" customFormat="1" ht="14.25" hidden="1" thickBot="1">
      <c r="A495" s="51" t="s">
        <v>166</v>
      </c>
      <c r="B495" s="59"/>
      <c r="C495" s="627" t="s">
        <v>1340</v>
      </c>
      <c r="D495" s="94">
        <f>'1 - Listes 12 Prelev IBG RCS'!D495+'1 - Listes 12 Prelev IBG RCS'!F495+'1 - Listes 12 Prelev IBG RCS'!H495+'1 - Listes 12 Prelev IBG RCS'!J495</f>
        <v>0</v>
      </c>
      <c r="E495" s="99">
        <f>D495/D$503*100</f>
        <v>0</v>
      </c>
      <c r="F495" s="95">
        <f>'1 - Listes 12 Prelev IBG RCS'!L495+'1 - Listes 12 Prelev IBG RCS'!N495+'1 - Listes 12 Prelev IBG RCS'!P495+'1 - Listes 12 Prelev IBG RCS'!R495</f>
        <v>0</v>
      </c>
      <c r="G495" s="115">
        <f>F495/F$503*100</f>
        <v>0</v>
      </c>
      <c r="H495" s="95">
        <f>'1 - Listes 12 Prelev IBG RCS'!T495+'1 - Listes 12 Prelev IBG RCS'!V495+'1 - Listes 12 Prelev IBG RCS'!X495+'1 - Listes 12 Prelev IBG RCS'!Z495</f>
        <v>0</v>
      </c>
      <c r="I495" s="115">
        <f>H495/H$503*100</f>
        <v>0</v>
      </c>
      <c r="J495" s="96">
        <f t="shared" si="36"/>
        <v>0</v>
      </c>
      <c r="K495" s="116">
        <f>J495/J$503*100</f>
        <v>0</v>
      </c>
      <c r="L495" s="99"/>
      <c r="M495" s="94">
        <f t="shared" si="43"/>
        <v>0</v>
      </c>
      <c r="N495" s="99">
        <f>M495/M$503*100</f>
        <v>0</v>
      </c>
      <c r="O495" s="95">
        <f t="shared" si="37"/>
        <v>0</v>
      </c>
      <c r="P495" s="116">
        <f>O495/O$503*100</f>
        <v>0</v>
      </c>
      <c r="T495" s="16"/>
      <c r="V495" s="112"/>
    </row>
    <row r="496" spans="1:16" ht="13.5" hidden="1" thickBot="1">
      <c r="A496" s="47" t="s">
        <v>167</v>
      </c>
      <c r="B496" s="60"/>
      <c r="C496" s="621" t="s">
        <v>887</v>
      </c>
      <c r="D496" s="26">
        <f>'1 - Listes 12 Prelev IBG RCS'!D496+'1 - Listes 12 Prelev IBG RCS'!F496+'1 - Listes 12 Prelev IBG RCS'!H496+'1 - Listes 12 Prelev IBG RCS'!J496</f>
        <v>0</v>
      </c>
      <c r="E496" s="27">
        <f>(D496/D$503)*100</f>
        <v>0</v>
      </c>
      <c r="F496" s="28">
        <f>'1 - Listes 12 Prelev IBG RCS'!L496+'1 - Listes 12 Prelev IBG RCS'!N496+'1 - Listes 12 Prelev IBG RCS'!P496+'1 - Listes 12 Prelev IBG RCS'!R496</f>
        <v>0</v>
      </c>
      <c r="G496" s="29">
        <f>(F496/F$503)*100</f>
        <v>0</v>
      </c>
      <c r="H496" s="28">
        <f>'1 - Listes 12 Prelev IBG RCS'!T496+'1 - Listes 12 Prelev IBG RCS'!V496+'1 - Listes 12 Prelev IBG RCS'!X496+'1 - Listes 12 Prelev IBG RCS'!Z496</f>
        <v>0</v>
      </c>
      <c r="I496" s="29">
        <f>(H496/H$503)*100</f>
        <v>0</v>
      </c>
      <c r="J496" s="30">
        <f t="shared" si="36"/>
        <v>0</v>
      </c>
      <c r="K496" s="31">
        <f>(J496/J$503)*100</f>
        <v>0</v>
      </c>
      <c r="L496" s="99"/>
      <c r="M496" s="26">
        <f t="shared" si="43"/>
        <v>0</v>
      </c>
      <c r="N496" s="27">
        <f>(M496/M$503)*100</f>
        <v>0</v>
      </c>
      <c r="O496" s="28">
        <f t="shared" si="37"/>
        <v>0</v>
      </c>
      <c r="P496" s="31">
        <f>(O496/O$503)*100</f>
        <v>0</v>
      </c>
    </row>
    <row r="497" spans="1:16" ht="13.5" hidden="1" thickBot="1">
      <c r="A497" s="47" t="s">
        <v>168</v>
      </c>
      <c r="B497" s="60"/>
      <c r="C497" s="621" t="s">
        <v>1341</v>
      </c>
      <c r="D497" s="26">
        <f>'1 - Listes 12 Prelev IBG RCS'!D497+'1 - Listes 12 Prelev IBG RCS'!F497+'1 - Listes 12 Prelev IBG RCS'!H497+'1 - Listes 12 Prelev IBG RCS'!J497</f>
        <v>0</v>
      </c>
      <c r="E497" s="27">
        <f>(D497/D$503)*100</f>
        <v>0</v>
      </c>
      <c r="F497" s="28">
        <f>'1 - Listes 12 Prelev IBG RCS'!L497+'1 - Listes 12 Prelev IBG RCS'!N497+'1 - Listes 12 Prelev IBG RCS'!P497+'1 - Listes 12 Prelev IBG RCS'!R497</f>
        <v>0</v>
      </c>
      <c r="G497" s="29">
        <f>(F497/F$503)*100</f>
        <v>0</v>
      </c>
      <c r="H497" s="28">
        <f>'1 - Listes 12 Prelev IBG RCS'!T497+'1 - Listes 12 Prelev IBG RCS'!V497+'1 - Listes 12 Prelev IBG RCS'!X497+'1 - Listes 12 Prelev IBG RCS'!Z497</f>
        <v>0</v>
      </c>
      <c r="I497" s="29">
        <f>(H497/H$503)*100</f>
        <v>0</v>
      </c>
      <c r="J497" s="30">
        <f t="shared" si="36"/>
        <v>0</v>
      </c>
      <c r="K497" s="31">
        <f>(J497/J$503)*100</f>
        <v>0</v>
      </c>
      <c r="L497" s="99"/>
      <c r="M497" s="26">
        <f t="shared" si="43"/>
        <v>0</v>
      </c>
      <c r="N497" s="27">
        <f>(M497/M$503)*100</f>
        <v>0</v>
      </c>
      <c r="O497" s="28">
        <f t="shared" si="37"/>
        <v>0</v>
      </c>
      <c r="P497" s="31">
        <f>(O497/O$503)*100</f>
        <v>0</v>
      </c>
    </row>
    <row r="498" spans="1:16" ht="13.5" hidden="1" thickBot="1">
      <c r="A498" s="47" t="s">
        <v>169</v>
      </c>
      <c r="B498" s="60"/>
      <c r="C498" s="621" t="s">
        <v>1342</v>
      </c>
      <c r="D498" s="26">
        <f>'1 - Listes 12 Prelev IBG RCS'!D498+'1 - Listes 12 Prelev IBG RCS'!F498+'1 - Listes 12 Prelev IBG RCS'!H498+'1 - Listes 12 Prelev IBG RCS'!J498</f>
        <v>0</v>
      </c>
      <c r="E498" s="27">
        <f>(D498/D$503)*100</f>
        <v>0</v>
      </c>
      <c r="F498" s="28">
        <f>'1 - Listes 12 Prelev IBG RCS'!L498+'1 - Listes 12 Prelev IBG RCS'!N498+'1 - Listes 12 Prelev IBG RCS'!P498+'1 - Listes 12 Prelev IBG RCS'!R498</f>
        <v>0</v>
      </c>
      <c r="G498" s="29">
        <f>(F498/F$503)*100</f>
        <v>0</v>
      </c>
      <c r="H498" s="28">
        <f>'1 - Listes 12 Prelev IBG RCS'!T498+'1 - Listes 12 Prelev IBG RCS'!V498+'1 - Listes 12 Prelev IBG RCS'!X498+'1 - Listes 12 Prelev IBG RCS'!Z498</f>
        <v>0</v>
      </c>
      <c r="I498" s="29">
        <f>(H498/H$503)*100</f>
        <v>0</v>
      </c>
      <c r="J498" s="30">
        <f t="shared" si="36"/>
        <v>0</v>
      </c>
      <c r="K498" s="31">
        <f>(J498/J$503)*100</f>
        <v>0</v>
      </c>
      <c r="L498" s="99"/>
      <c r="M498" s="26">
        <f t="shared" si="43"/>
        <v>0</v>
      </c>
      <c r="N498" s="27">
        <f>(M498/M$503)*100</f>
        <v>0</v>
      </c>
      <c r="O498" s="28">
        <f t="shared" si="37"/>
        <v>0</v>
      </c>
      <c r="P498" s="31">
        <f>(O498/O$503)*100</f>
        <v>0</v>
      </c>
    </row>
    <row r="499" spans="1:16" ht="13.5" hidden="1" thickBot="1">
      <c r="A499" s="47" t="s">
        <v>170</v>
      </c>
      <c r="B499" s="60"/>
      <c r="C499" s="621" t="s">
        <v>1343</v>
      </c>
      <c r="D499" s="120">
        <f>'1 - Listes 12 Prelev IBG RCS'!D499+'1 - Listes 12 Prelev IBG RCS'!F499+'1 - Listes 12 Prelev IBG RCS'!H499+'1 - Listes 12 Prelev IBG RCS'!J499</f>
        <v>0</v>
      </c>
      <c r="E499" s="121">
        <f>(D499/D$503)*100</f>
        <v>0</v>
      </c>
      <c r="F499" s="122">
        <f>'1 - Listes 12 Prelev IBG RCS'!L499+'1 - Listes 12 Prelev IBG RCS'!N499+'1 - Listes 12 Prelev IBG RCS'!P499+'1 - Listes 12 Prelev IBG RCS'!R499</f>
        <v>0</v>
      </c>
      <c r="G499" s="123">
        <f>(F499/F$503)*100</f>
        <v>0</v>
      </c>
      <c r="H499" s="122">
        <f>'1 - Listes 12 Prelev IBG RCS'!T499+'1 - Listes 12 Prelev IBG RCS'!V499+'1 - Listes 12 Prelev IBG RCS'!X499+'1 - Listes 12 Prelev IBG RCS'!Z499</f>
        <v>0</v>
      </c>
      <c r="I499" s="123">
        <f>(H499/H$503)*100</f>
        <v>0</v>
      </c>
      <c r="J499" s="124">
        <f t="shared" si="36"/>
        <v>0</v>
      </c>
      <c r="K499" s="125">
        <f>(J499/J$503)*100</f>
        <v>0</v>
      </c>
      <c r="L499" s="99"/>
      <c r="M499" s="120">
        <f t="shared" si="43"/>
        <v>0</v>
      </c>
      <c r="N499" s="121">
        <f>(M499/M$503)*100</f>
        <v>0</v>
      </c>
      <c r="O499" s="122">
        <f t="shared" si="37"/>
        <v>0</v>
      </c>
      <c r="P499" s="125">
        <f>(O499/O$503)*100</f>
        <v>0</v>
      </c>
    </row>
    <row r="500" spans="1:16" ht="13.5" hidden="1" thickBot="1">
      <c r="A500" s="47" t="s">
        <v>171</v>
      </c>
      <c r="B500" s="60"/>
      <c r="C500" s="621" t="s">
        <v>1344</v>
      </c>
      <c r="D500" s="26">
        <f>D501</f>
        <v>0</v>
      </c>
      <c r="E500" s="27">
        <f>(D500/D$503)*100</f>
        <v>0</v>
      </c>
      <c r="F500" s="28">
        <f>F501</f>
        <v>0</v>
      </c>
      <c r="G500" s="29">
        <f>(F500/F$503)*100</f>
        <v>0</v>
      </c>
      <c r="H500" s="28">
        <f>H501</f>
        <v>0</v>
      </c>
      <c r="I500" s="29">
        <f>(H500/H$503)*100</f>
        <v>0</v>
      </c>
      <c r="J500" s="30">
        <f t="shared" si="36"/>
        <v>0</v>
      </c>
      <c r="K500" s="31">
        <f>(J500/J$503)*100</f>
        <v>0</v>
      </c>
      <c r="L500" s="99"/>
      <c r="M500" s="26">
        <f t="shared" si="43"/>
        <v>0</v>
      </c>
      <c r="N500" s="27">
        <f>(M500/M$503)*100</f>
        <v>0</v>
      </c>
      <c r="O500" s="28">
        <f t="shared" si="37"/>
        <v>0</v>
      </c>
      <c r="P500" s="31">
        <f>(O500/O$503)*100</f>
        <v>0</v>
      </c>
    </row>
    <row r="501" spans="1:20" s="112" customFormat="1" ht="13.5" hidden="1" thickBot="1">
      <c r="A501" s="126"/>
      <c r="B501" s="133" t="s">
        <v>505</v>
      </c>
      <c r="C501" s="628" t="s">
        <v>888</v>
      </c>
      <c r="D501" s="127">
        <f>'1 - Listes 12 Prelev IBG RCS'!D501+'1 - Listes 12 Prelev IBG RCS'!F501+'1 - Listes 12 Prelev IBG RCS'!H501+'1 - Listes 12 Prelev IBG RCS'!J501</f>
        <v>0</v>
      </c>
      <c r="E501" s="128"/>
      <c r="F501" s="129">
        <f>'1 - Listes 12 Prelev IBG RCS'!L501+'1 - Listes 12 Prelev IBG RCS'!N501+'1 - Listes 12 Prelev IBG RCS'!P501+'1 - Listes 12 Prelev IBG RCS'!R501</f>
        <v>0</v>
      </c>
      <c r="G501" s="130"/>
      <c r="H501" s="129">
        <f>'1 - Listes 12 Prelev IBG RCS'!T501+'1 - Listes 12 Prelev IBG RCS'!V501+'1 - Listes 12 Prelev IBG RCS'!X501+'1 - Listes 12 Prelev IBG RCS'!Z501</f>
        <v>0</v>
      </c>
      <c r="I501" s="130"/>
      <c r="J501" s="131">
        <f t="shared" si="36"/>
        <v>0</v>
      </c>
      <c r="K501" s="132"/>
      <c r="L501" s="99"/>
      <c r="M501" s="157"/>
      <c r="N501" s="158"/>
      <c r="O501" s="129"/>
      <c r="P501" s="132"/>
      <c r="T501" s="16"/>
    </row>
    <row r="502" spans="1:20" s="100" customFormat="1" ht="13.5" thickBot="1">
      <c r="A502" s="561"/>
      <c r="B502" s="562"/>
      <c r="C502" s="34"/>
      <c r="D502" s="563"/>
      <c r="E502" s="564"/>
      <c r="F502" s="563"/>
      <c r="G502" s="564"/>
      <c r="H502" s="563"/>
      <c r="I502" s="564"/>
      <c r="J502" s="563"/>
      <c r="K502" s="564"/>
      <c r="L502" s="99"/>
      <c r="M502" s="563"/>
      <c r="N502" s="564"/>
      <c r="O502" s="563"/>
      <c r="P502" s="564"/>
      <c r="T502" s="16"/>
    </row>
    <row r="503" spans="1:19" ht="13.5" thickBot="1">
      <c r="A503" s="782" t="s">
        <v>172</v>
      </c>
      <c r="B503" s="783"/>
      <c r="C503" s="784"/>
      <c r="D503" s="33">
        <f aca="true" t="shared" si="44" ref="D503:K503">SUM(D496:D501)+D492+D487+D480+D479+D425+D395+D391+D370+D363+D360+D316+D246+D221+D168+D52+D10</f>
        <v>1158</v>
      </c>
      <c r="E503" s="34">
        <f t="shared" si="44"/>
        <v>100</v>
      </c>
      <c r="F503" s="109">
        <f t="shared" si="44"/>
        <v>1369</v>
      </c>
      <c r="G503" s="110">
        <f t="shared" si="44"/>
        <v>100</v>
      </c>
      <c r="H503" s="109">
        <f t="shared" si="44"/>
        <v>698</v>
      </c>
      <c r="I503" s="110">
        <f t="shared" si="44"/>
        <v>100.00000000000001</v>
      </c>
      <c r="J503" s="34">
        <f t="shared" si="44"/>
        <v>3225</v>
      </c>
      <c r="K503" s="35">
        <f t="shared" si="44"/>
        <v>99.99999999999999</v>
      </c>
      <c r="L503" s="111"/>
      <c r="M503" s="33">
        <f>SUM(M496:M501)+M492+M487+M480+M479+M425+M395+M391+M370+M363+M360+M316+M246+M221+M168+M52+M10</f>
        <v>2527</v>
      </c>
      <c r="N503" s="34">
        <f>SUM(N496:N501)+N492+N487+N480+N479+N425+N395+N391+N370+N363+N360+N316+N246+N221+N168+N52+N10</f>
        <v>100.00000000000001</v>
      </c>
      <c r="O503" s="109">
        <f>SUM(O496:O501)+O492+O487+O480+O479+O425+O395+O391+O370+O363+O360+O316+O246+O221+O168+O52+O10</f>
        <v>2067</v>
      </c>
      <c r="P503" s="35">
        <f>SUM(P496:P501)+P492+P487+P480+P479+P425+P395+P391+P370+P363+P360+P316+P246+P221+P168+P52+P10</f>
        <v>99.99999999999999</v>
      </c>
      <c r="R503" s="163" t="s">
        <v>906</v>
      </c>
      <c r="S503" s="16" t="s">
        <v>908</v>
      </c>
    </row>
    <row r="504" spans="1:19" ht="16.5" thickBot="1">
      <c r="A504" s="782" t="s">
        <v>434</v>
      </c>
      <c r="B504" s="783"/>
      <c r="C504" s="784"/>
      <c r="D504" s="800">
        <f>D503*5</f>
        <v>5790</v>
      </c>
      <c r="E504" s="792"/>
      <c r="F504" s="791">
        <f>F503*5</f>
        <v>6845</v>
      </c>
      <c r="G504" s="792"/>
      <c r="H504" s="791">
        <f>H503*5</f>
        <v>3490</v>
      </c>
      <c r="I504" s="792"/>
      <c r="J504" s="793">
        <f>J503*(1/0.6)</f>
        <v>5375</v>
      </c>
      <c r="K504" s="799"/>
      <c r="L504" s="145"/>
      <c r="M504" s="800">
        <f>M503*2.5</f>
        <v>6317.5</v>
      </c>
      <c r="N504" s="793"/>
      <c r="O504" s="791">
        <f>O503*2.5</f>
        <v>5167.5</v>
      </c>
      <c r="P504" s="799"/>
      <c r="R504" s="162">
        <f>MAX(R9:R501)</f>
        <v>9</v>
      </c>
      <c r="S504" s="500" t="s">
        <v>16</v>
      </c>
    </row>
    <row r="505" spans="1:19" ht="12.75">
      <c r="A505" s="498"/>
      <c r="B505" s="499"/>
      <c r="C505" s="544" t="s">
        <v>1271</v>
      </c>
      <c r="D505" s="855"/>
      <c r="E505" s="848"/>
      <c r="F505" s="847"/>
      <c r="G505" s="848"/>
      <c r="H505" s="847"/>
      <c r="I505" s="848"/>
      <c r="J505" s="587"/>
      <c r="K505" s="588"/>
      <c r="L505" s="145"/>
      <c r="M505" s="589"/>
      <c r="N505" s="587"/>
      <c r="O505" s="590"/>
      <c r="P505" s="588"/>
      <c r="R505" s="162"/>
      <c r="S505" s="584"/>
    </row>
    <row r="506" spans="1:19" ht="12.75">
      <c r="A506" s="498"/>
      <c r="B506" s="499"/>
      <c r="C506" s="560" t="s">
        <v>1272</v>
      </c>
      <c r="D506" s="603"/>
      <c r="E506" s="604"/>
      <c r="F506" s="605"/>
      <c r="G506" s="606"/>
      <c r="H506" s="605"/>
      <c r="I506" s="606"/>
      <c r="J506" s="591"/>
      <c r="K506" s="592"/>
      <c r="L506" s="145"/>
      <c r="M506" s="593"/>
      <c r="N506" s="145"/>
      <c r="O506" s="591"/>
      <c r="P506" s="592"/>
      <c r="R506" s="162"/>
      <c r="S506" s="584"/>
    </row>
    <row r="507" spans="1:19" ht="12.75">
      <c r="A507" s="498"/>
      <c r="B507" s="499"/>
      <c r="C507" s="560" t="s">
        <v>1273</v>
      </c>
      <c r="D507" s="603"/>
      <c r="E507" s="604"/>
      <c r="F507" s="605"/>
      <c r="G507" s="606"/>
      <c r="H507" s="605"/>
      <c r="I507" s="606"/>
      <c r="J507" s="591"/>
      <c r="K507" s="592"/>
      <c r="L507" s="145"/>
      <c r="M507" s="593"/>
      <c r="N507" s="145"/>
      <c r="O507" s="591"/>
      <c r="P507" s="592"/>
      <c r="R507" s="162"/>
      <c r="S507" s="584"/>
    </row>
    <row r="508" spans="1:19" ht="12.75">
      <c r="A508" s="498"/>
      <c r="B508" s="499"/>
      <c r="C508" s="560" t="s">
        <v>1274</v>
      </c>
      <c r="D508" s="603"/>
      <c r="E508" s="604"/>
      <c r="F508" s="605"/>
      <c r="G508" s="606"/>
      <c r="H508" s="605"/>
      <c r="I508" s="606"/>
      <c r="J508" s="591"/>
      <c r="K508" s="592"/>
      <c r="L508" s="145"/>
      <c r="M508" s="593"/>
      <c r="N508" s="145"/>
      <c r="O508" s="591"/>
      <c r="P508" s="592"/>
      <c r="R508" s="162"/>
      <c r="S508" s="584"/>
    </row>
    <row r="509" spans="1:19" ht="12.75">
      <c r="A509" s="498"/>
      <c r="B509" s="499"/>
      <c r="C509" s="560" t="s">
        <v>1275</v>
      </c>
      <c r="D509" s="603"/>
      <c r="E509" s="604"/>
      <c r="F509" s="605"/>
      <c r="G509" s="606"/>
      <c r="H509" s="605"/>
      <c r="I509" s="606"/>
      <c r="J509" s="591"/>
      <c r="K509" s="592"/>
      <c r="L509" s="145"/>
      <c r="M509" s="593"/>
      <c r="N509" s="145"/>
      <c r="O509" s="591"/>
      <c r="P509" s="592"/>
      <c r="R509" s="162"/>
      <c r="S509" s="584"/>
    </row>
    <row r="510" spans="1:19" ht="12.75">
      <c r="A510" s="498"/>
      <c r="B510" s="499"/>
      <c r="C510" s="560" t="s">
        <v>1277</v>
      </c>
      <c r="D510" s="838"/>
      <c r="E510" s="827"/>
      <c r="F510" s="826"/>
      <c r="G510" s="827"/>
      <c r="H510" s="826"/>
      <c r="I510" s="827"/>
      <c r="J510" s="591"/>
      <c r="K510" s="592"/>
      <c r="L510" s="145"/>
      <c r="M510" s="593"/>
      <c r="N510" s="145"/>
      <c r="O510" s="591"/>
      <c r="P510" s="592"/>
      <c r="R510" s="162"/>
      <c r="S510" s="584"/>
    </row>
    <row r="511" spans="1:19" ht="13.5" thickBot="1">
      <c r="A511" s="565"/>
      <c r="B511" s="566"/>
      <c r="C511" s="567" t="s">
        <v>1278</v>
      </c>
      <c r="D511" s="856"/>
      <c r="E511" s="837"/>
      <c r="F511" s="836"/>
      <c r="G511" s="837"/>
      <c r="H511" s="836"/>
      <c r="I511" s="837"/>
      <c r="J511" s="594"/>
      <c r="K511" s="595"/>
      <c r="L511" s="145"/>
      <c r="M511" s="596"/>
      <c r="N511" s="594"/>
      <c r="O511" s="597"/>
      <c r="P511" s="595"/>
      <c r="R511" s="162"/>
      <c r="S511" s="584"/>
    </row>
    <row r="512" spans="1:22" s="6" customFormat="1" ht="12.75">
      <c r="A512" s="809" t="s">
        <v>435</v>
      </c>
      <c r="B512" s="810"/>
      <c r="C512" s="811"/>
      <c r="D512" s="798">
        <f>SUM(D513:E521)</f>
        <v>12</v>
      </c>
      <c r="E512" s="795"/>
      <c r="F512" s="823">
        <f>SUM(F513:G521)</f>
        <v>9</v>
      </c>
      <c r="G512" s="823"/>
      <c r="H512" s="823">
        <f>SUM(H513:I521)</f>
        <v>14</v>
      </c>
      <c r="I512" s="823"/>
      <c r="J512" s="823">
        <f>SUM(J513:K521)</f>
        <v>19</v>
      </c>
      <c r="K512" s="824"/>
      <c r="L512" s="146"/>
      <c r="M512" s="825">
        <f>SUM(M513:N521)</f>
        <v>13</v>
      </c>
      <c r="N512" s="823"/>
      <c r="O512" s="823">
        <f>SUM(O513:P521)</f>
        <v>15</v>
      </c>
      <c r="P512" s="824"/>
      <c r="R512" s="607">
        <f>SUM(R513:R521)</f>
        <v>17</v>
      </c>
      <c r="S512" s="610"/>
      <c r="T512" s="16"/>
      <c r="V512" s="16"/>
    </row>
    <row r="513" spans="1:20" s="103" customFormat="1" ht="12.75">
      <c r="A513" s="785" t="s">
        <v>436</v>
      </c>
      <c r="B513" s="786"/>
      <c r="C513" s="787"/>
      <c r="D513" s="781">
        <f>COUNTIF(D12:D15,"&gt;0")+COUNTIF(D32:D35,"&gt;0")+COUNTIF(D37:D40,"&gt;0")+COUNTIF(D42:D45,"&gt;0")+COUNTIF(D47:D51,"&gt;0")+COUNTIF(D17:D21,"&gt;0")+COUNTIF(D23:D30,"&gt;0")</f>
        <v>3</v>
      </c>
      <c r="E513" s="778"/>
      <c r="F513" s="819">
        <f>COUNTIF(F12:F15,"&gt;0")+COUNTIF(F32:F35,"&gt;0")+COUNTIF(F37:F40,"&gt;0")+COUNTIF(F42:F45,"&gt;0")+COUNTIF(F47:F51,"&gt;0")+COUNTIF(F17:F21,"&gt;0")+COUNTIF(F23:F30,"&gt;0")</f>
        <v>2</v>
      </c>
      <c r="G513" s="819"/>
      <c r="H513" s="819">
        <f>COUNTIF(H12:H15,"&gt;0")+COUNTIF(H32:H35,"&gt;0")+COUNTIF(H37:H40,"&gt;0")+COUNTIF(H42:H45,"&gt;0")+COUNTIF(H47:H51,"&gt;0")+COUNTIF(H17:H21,"&gt;0")+COUNTIF(H23:H30,"&gt;0")</f>
        <v>2</v>
      </c>
      <c r="I513" s="819"/>
      <c r="J513" s="819">
        <f>COUNTIF(J12:J15,"&gt;0")+COUNTIF(J32:J35,"&gt;0")+COUNTIF(J37:J40,"&gt;0")+COUNTIF(J42:J45,"&gt;0")+COUNTIF(J47:J51,"&gt;0")+COUNTIF(J17:J21,"&gt;0")+COUNTIF(J23:J30,"&gt;0")</f>
        <v>4</v>
      </c>
      <c r="K513" s="822"/>
      <c r="L513" s="147"/>
      <c r="M513" s="818">
        <f>COUNTIF(M11,"&gt;0")+COUNTIF(M31,"&gt;0")+COUNTIF(M36,"&gt;0")+COUNTIF(M41,"&gt;0")+COUNTIF(M46,"&gt;0")+COUNTIF(M16,"&gt;0")+COUNTIF(M22,"&gt;0")</f>
        <v>4</v>
      </c>
      <c r="N513" s="819"/>
      <c r="O513" s="819">
        <f>COUNTIF(O12:O15,"&gt;0")+COUNTIF(O32:O35,"&gt;0")+COUNTIF(O37:O40,"&gt;0")+COUNTIF(O42:O45,"&gt;0")+COUNTIF(O47:O51,"&gt;0")+COUNTIF(O17:O21,"&gt;0")+COUNTIF(O23:O30,"&gt;0")</f>
        <v>3</v>
      </c>
      <c r="P513" s="822"/>
      <c r="R513" s="608">
        <f>COUNTIF(J11,"&gt;0")+COUNTIF(J31,"&gt;0")+COUNTIF(J36,"&gt;0")+COUNTIF(J41,"&gt;0")+COUNTIF(J46,"&gt;0")+COUNTIF(J16,"&gt;0")+COUNTIF(J22,"&gt;0")</f>
        <v>4</v>
      </c>
      <c r="S513" s="611"/>
      <c r="T513" s="16"/>
    </row>
    <row r="514" spans="1:20" s="103" customFormat="1" ht="12.75">
      <c r="A514" s="785" t="s">
        <v>437</v>
      </c>
      <c r="B514" s="786"/>
      <c r="C514" s="787"/>
      <c r="D514" s="781">
        <f>COUNTIF(D61:D64,"&gt;0")+COUNTIF(D72:D77,"&gt;0")+COUNTIF(D66:D70,"&gt;0")+COUNTIF(D59,"&gt;0")+COUNTIF(D54:D57,"&gt;0")+COUNTIF(D79:D83,"&gt;0")+COUNTIF(D85:D88,"&gt;0")+COUNTIF(D90:D94,"&gt;0")+COUNTIF(D96:D106,"&gt;0")+COUNTIF(D108:D118,"&gt;0")+COUNTIF(D120:D125,"&gt;0")+COUNTIF(D127:D132,"&gt;0")+COUNTIF(D134,"&gt;0")+COUNTIF(D136:D140,"&gt;0")+COUNTIF(D142:D145,"&gt;0")+COUNTIF(D147,"&gt;0")+COUNTIF(D149:D151,"&gt;0")+COUNTIF(D153,"&gt;0")+COUNTIF(D155:D157,"&gt;0")+COUNTIF(D159:D165,"&gt;0")+COUNTIF(D167,"&gt;0")</f>
        <v>3</v>
      </c>
      <c r="E514" s="778"/>
      <c r="F514" s="819">
        <f>COUNTIF(F61:F64,"&gt;0")+COUNTIF(F72:F77,"&gt;0")+COUNTIF(F66:F70,"&gt;0")+COUNTIF(F59,"&gt;0")+COUNTIF(F54:F57,"&gt;0")+COUNTIF(F79:F83,"&gt;0")+COUNTIF(F85:F88,"&gt;0")+COUNTIF(F90:F94,"&gt;0")+COUNTIF(F96:F106,"&gt;0")+COUNTIF(F108:F118,"&gt;0")+COUNTIF(F120:F125,"&gt;0")+COUNTIF(F127:F132,"&gt;0")+COUNTIF(F134,"&gt;0")+COUNTIF(F136:F140,"&gt;0")+COUNTIF(F142:F145,"&gt;0")+COUNTIF(F147,"&gt;0")+COUNTIF(F149:F151,"&gt;0")+COUNTIF(F153,"&gt;0")+COUNTIF(F155:F157,"&gt;0")+COUNTIF(F159:F165,"&gt;0")+COUNTIF(F167,"&gt;0")</f>
        <v>3</v>
      </c>
      <c r="G514" s="819"/>
      <c r="H514" s="819">
        <f>COUNTIF(H61:H64,"&gt;0")+COUNTIF(H72:H77,"&gt;0")+COUNTIF(H66:H70,"&gt;0")+COUNTIF(H59,"&gt;0")+COUNTIF(H54:H57,"&gt;0")+COUNTIF(H79:H83,"&gt;0")+COUNTIF(H85:H88,"&gt;0")+COUNTIF(H90:H94,"&gt;0")+COUNTIF(H96:H106,"&gt;0")+COUNTIF(H108:H118,"&gt;0")+COUNTIF(H120:H125,"&gt;0")+COUNTIF(H127:H132,"&gt;0")+COUNTIF(H134,"&gt;0")+COUNTIF(H136:H140,"&gt;0")+COUNTIF(H142:H145,"&gt;0")+COUNTIF(H147,"&gt;0")+COUNTIF(H149:H151,"&gt;0")+COUNTIF(H153,"&gt;0")+COUNTIF(H155:H157,"&gt;0")+COUNTIF(H159:H165,"&gt;0")+COUNTIF(H167,"&gt;0")</f>
        <v>3</v>
      </c>
      <c r="I514" s="819"/>
      <c r="J514" s="819">
        <f>COUNTIF(J61:J64,"&gt;0")+COUNTIF(J72:J77,"&gt;0")+COUNTIF(J66:J70,"&gt;0")+COUNTIF(J59,"&gt;0")+COUNTIF(J54:J57,"&gt;0")+COUNTIF(J79:J83,"&gt;0")+COUNTIF(J85:J88,"&gt;0")+COUNTIF(J90:J94,"&gt;0")+COUNTIF(J96:J106,"&gt;0")+COUNTIF(J108:J118,"&gt;0")+COUNTIF(J120:J125,"&gt;0")+COUNTIF(J127:J132,"&gt;0")+COUNTIF(J134,"&gt;0")+COUNTIF(J136:J140,"&gt;0")+COUNTIF(J142:J145,"&gt;0")+COUNTIF(J147,"&gt;0")+COUNTIF(J149:J151,"&gt;0")+COUNTIF(J153,"&gt;0")+COUNTIF(J155:J157,"&gt;0")+COUNTIF(J159:J165,"&gt;0")+COUNTIF(J167,"&gt;0")</f>
        <v>3</v>
      </c>
      <c r="K514" s="822"/>
      <c r="L514" s="147"/>
      <c r="M514" s="818">
        <f>COUNTIF(M60,"&gt;0")+COUNTIF(M71,"&gt;0")+COUNTIF(M65,"&gt;0")+COUNTIF(M58,"&gt;0")+COUNTIF(M53,"&gt;0")+COUNTIF(M78,"&gt;0")+COUNTIF(M84,"&gt;0")+COUNTIF(M89,"&gt;0")+COUNTIF(M95,"&gt;0")+COUNTIF(M107,"&gt;0")+COUNTIF(M119,"&gt;0")+COUNTIF(M126,"&gt;0")+COUNTIF(M133,"&gt;0")+COUNTIF(M135,"&gt;0")+COUNTIF(M141,"&gt;0")+COUNTIF(M146,"&gt;0")+COUNTIF(M148,"&gt;0")+COUNTIF(M152,"&gt;0")+COUNTIF(M154,"&gt;0")+COUNTIF(M158,"&gt;0")+COUNTIF(M166,"&gt;0")</f>
        <v>3</v>
      </c>
      <c r="N514" s="819"/>
      <c r="O514" s="819">
        <f>COUNTIF(O61:O64,"&gt;0")+COUNTIF(O72:O77,"&gt;0")+COUNTIF(O66:O70,"&gt;0")+COUNTIF(O59,"&gt;0")+COUNTIF(O54:O57,"&gt;0")+COUNTIF(O79:O83,"&gt;0")+COUNTIF(O85:O88,"&gt;0")+COUNTIF(O90:O94,"&gt;0")+COUNTIF(O96:O106,"&gt;0")+COUNTIF(O108:O118,"&gt;0")+COUNTIF(O120:O125,"&gt;0")+COUNTIF(O127:O132,"&gt;0")+COUNTIF(O134,"&gt;0")+COUNTIF(O136:O140,"&gt;0")+COUNTIF(O142:O145,"&gt;0")+COUNTIF(O147,"&gt;0")+COUNTIF(O149:O151,"&gt;0")+COUNTIF(O153,"&gt;0")+COUNTIF(O155:O157,"&gt;0")+COUNTIF(O159:O165,"&gt;0")+COUNTIF(O167,"&gt;0")</f>
        <v>3</v>
      </c>
      <c r="P514" s="822"/>
      <c r="R514" s="608">
        <f>COUNTIF(J60,"&gt;0")+COUNTIF(J71,"&gt;0")+COUNTIF(J65,"&gt;0")+COUNTIF(J58,"&gt;0")+COUNTIF(J53,"&gt;0")+COUNTIF(J78,"&gt;0")+COUNTIF(J84,"&gt;0")+COUNTIF(J89,"&gt;0")+COUNTIF(J95,"&gt;0")+COUNTIF(J107,"&gt;0")+COUNTIF(J119,"&gt;0")+COUNTIF(J126,"&gt;0")+COUNTIF(J133,"&gt;0")+COUNTIF(J135,"&gt;0")+COUNTIF(J141,"&gt;0")+COUNTIF(J146,"&gt;0")+COUNTIF(J148,"&gt;0")+COUNTIF(J152,"&gt;0")+COUNTIF(J154,"&gt;0")+COUNTIF(J158,"&gt;0")+COUNTIF(J166,"&gt;0")</f>
        <v>3</v>
      </c>
      <c r="S514" s="611"/>
      <c r="T514" s="16"/>
    </row>
    <row r="515" spans="1:20" s="103" customFormat="1" ht="12.75">
      <c r="A515" s="785" t="s">
        <v>438</v>
      </c>
      <c r="B515" s="786"/>
      <c r="C515" s="787"/>
      <c r="D515" s="781">
        <f>COUNTIF(D212,"&gt;0")+COUNTIF(D208:D210,"&gt;0")+COUNTIF(D204:D206,"&gt;0")+COUNTIF(D195:D202,"&gt;0")+COUNTIF(D191:D193,"&gt;0")+COUNTIF(D189,"&gt;0")+COUNTIF(D187,"&gt;0")+COUNTIF(D180:D185,"&gt;0")+COUNTIF(D178,"&gt;0")+COUNTIF(D170:D176,"&gt;0")+COUNTIF(D214,"&gt;0")+COUNTIF(D216,"&gt;0")+COUNTIF(D218,"&gt;0")+COUNTIF(D220,"&gt;0")</f>
        <v>3</v>
      </c>
      <c r="E515" s="778"/>
      <c r="F515" s="819">
        <f>COUNTIF(F212,"&gt;0")+COUNTIF(F208:F210,"&gt;0")+COUNTIF(F204:F206,"&gt;0")+COUNTIF(F195:F202,"&gt;0")+COUNTIF(F191:F193,"&gt;0")+COUNTIF(F189,"&gt;0")+COUNTIF(F187,"&gt;0")+COUNTIF(F180:F185,"&gt;0")+COUNTIF(F178,"&gt;0")+COUNTIF(F170:F176,"&gt;0")+COUNTIF(F214,"&gt;0")+COUNTIF(F216,"&gt;0")+COUNTIF(F218,"&gt;0")+COUNTIF(F220,"&gt;0")</f>
        <v>1</v>
      </c>
      <c r="G515" s="819"/>
      <c r="H515" s="819">
        <f>COUNTIF(H212,"&gt;0")+COUNTIF(H208:H210,"&gt;0")+COUNTIF(H204:H206,"&gt;0")+COUNTIF(H195:H202,"&gt;0")+COUNTIF(H191:H193,"&gt;0")+COUNTIF(H189,"&gt;0")+COUNTIF(H187,"&gt;0")+COUNTIF(H180:H185,"&gt;0")+COUNTIF(H178,"&gt;0")+COUNTIF(H170:H176,"&gt;0")+COUNTIF(H214,"&gt;0")+COUNTIF(H216,"&gt;0")+COUNTIF(H218,"&gt;0")+COUNTIF(H220,"&gt;0")</f>
        <v>2</v>
      </c>
      <c r="I515" s="819"/>
      <c r="J515" s="819">
        <f>COUNTIF(J212,"&gt;0")+COUNTIF(J208:J210,"&gt;0")+COUNTIF(J204:J206,"&gt;0")+COUNTIF(J195:J202,"&gt;0")+COUNTIF(J191:J193,"&gt;0")+COUNTIF(J189,"&gt;0")+COUNTIF(J187,"&gt;0")+COUNTIF(J180:J185,"&gt;0")+COUNTIF(J178,"&gt;0")+COUNTIF(J170:J176,"&gt;0")+COUNTIF(J214,"&gt;0")+COUNTIF(J216,"&gt;0")+COUNTIF(J218,"&gt;0")+COUNTIF(J220,"&gt;0")</f>
        <v>4</v>
      </c>
      <c r="K515" s="822"/>
      <c r="L515" s="147"/>
      <c r="M515" s="818">
        <f>COUNTIF(M211,"&gt;0")+COUNTIF(M207,"&gt;0")+COUNTIF(M203,"&gt;0")+COUNTIF(M194,"&gt;0")+COUNTIF(M190,"&gt;0")+COUNTIF(M188,"&gt;0")+COUNTIF(M186,"&gt;0")+COUNTIF(M179,"&gt;0")+COUNTIF(M177,"&gt;0")+COUNTIF(M169,"&gt;0")+COUNTIF(M213,"&gt;0")+COUNTIF(M215,"&gt;0")+COUNTIF(M217,"&gt;0")+COUNTIF(M219,"&gt;0")</f>
        <v>2</v>
      </c>
      <c r="N515" s="819"/>
      <c r="O515" s="819">
        <f>COUNTIF(O212,"&gt;0")+COUNTIF(O208:O210,"&gt;0")+COUNTIF(O204:O206,"&gt;0")+COUNTIF(O195:O202,"&gt;0")+COUNTIF(O191:O193,"&gt;0")+COUNTIF(O189,"&gt;0")+COUNTIF(O187,"&gt;0")+COUNTIF(O180:O185,"&gt;0")+COUNTIF(O178,"&gt;0")+COUNTIF(O170:O176,"&gt;0")+COUNTIF(O214,"&gt;0")+COUNTIF(O216,"&gt;0")+COUNTIF(O218,"&gt;0")+COUNTIF(O220,"&gt;0")</f>
        <v>2</v>
      </c>
      <c r="P515" s="822"/>
      <c r="R515" s="608">
        <f>COUNTIF(J211,"&gt;0")+COUNTIF(J207,"&gt;0")+COUNTIF(J203,"&gt;0")+COUNTIF(J194,"&gt;0")+COUNTIF(J190,"&gt;0")+COUNTIF(J188,"&gt;0")+COUNTIF(J186,"&gt;0")+COUNTIF(J179,"&gt;0")+COUNTIF(J177,"&gt;0")+COUNTIF(J169,"&gt;0")+COUNTIF(J213,"&gt;0")+COUNTIF(J215,"&gt;0")+COUNTIF(J217,"&gt;0")+COUNTIF(J219,"&gt;0")</f>
        <v>2</v>
      </c>
      <c r="S515" s="611"/>
      <c r="T515" s="16"/>
    </row>
    <row r="516" spans="1:20" s="103" customFormat="1" ht="12.75">
      <c r="A516" s="785" t="s">
        <v>439</v>
      </c>
      <c r="B516" s="786"/>
      <c r="C516" s="787"/>
      <c r="D516" s="781">
        <f>COUNTIF(D222:D245,"&gt;0")</f>
        <v>3</v>
      </c>
      <c r="E516" s="778"/>
      <c r="F516" s="819">
        <f>COUNTIF(F222:F245,"&gt;0")</f>
        <v>3</v>
      </c>
      <c r="G516" s="819"/>
      <c r="H516" s="819">
        <f>COUNTIF(H222:H245,"&gt;0")</f>
        <v>6</v>
      </c>
      <c r="I516" s="819"/>
      <c r="J516" s="819">
        <f>COUNTIF(J222:J245,"&gt;0")</f>
        <v>7</v>
      </c>
      <c r="K516" s="822"/>
      <c r="L516" s="147"/>
      <c r="M516" s="818">
        <f>COUNTIF(M222:M245,"&gt;0")</f>
        <v>4</v>
      </c>
      <c r="N516" s="819"/>
      <c r="O516" s="819">
        <f>COUNTIF(O222:O245,"&gt;0")</f>
        <v>6</v>
      </c>
      <c r="P516" s="822"/>
      <c r="R516" s="608">
        <f>COUNTIF(J222:J245,"&gt;0")</f>
        <v>7</v>
      </c>
      <c r="S516" s="611"/>
      <c r="T516" s="16"/>
    </row>
    <row r="517" spans="1:20" s="103" customFormat="1" ht="12.75">
      <c r="A517" s="785" t="s">
        <v>440</v>
      </c>
      <c r="B517" s="786"/>
      <c r="C517" s="787"/>
      <c r="D517" s="781">
        <f>COUNTIF(D247,"&gt;0")+COUNTIF(D249:D252,"&gt;0")+COUNTIF(D254:D256,"&gt;0")+COUNTIF(D258:D263,"&gt;0")+COUNTIF(D265:D275,"&gt;0")+COUNTIF(D277:D280,"&gt;0")+COUNTIF(D282:D285,"&gt;0")+COUNTIF(D287:D292,"&gt;0")+COUNTIF(D294,"&gt;0")+COUNTIF(D296:D299,"&gt;0")+COUNTIF(D301,"&gt;0")+COUNTIF(D303:D305,"&gt;0")+COUNTIF(D307,"&gt;0")+COUNTIF(D309,"&gt;0")+COUNTIF(D311,"&gt;0")+COUNTIF(D313,"&gt;0")+COUNTIF(D315,"&gt;0")</f>
        <v>0</v>
      </c>
      <c r="E517" s="778"/>
      <c r="F517" s="819">
        <f>COUNTIF(F247,"&gt;0")+COUNTIF(F249:F252,"&gt;0")+COUNTIF(F254:F256,"&gt;0")+COUNTIF(F258:F263,"&gt;0")+COUNTIF(F265:F275,"&gt;0")+COUNTIF(F277:F280,"&gt;0")+COUNTIF(F282:F285,"&gt;0")+COUNTIF(F287:F292,"&gt;0")+COUNTIF(F294,"&gt;0")+COUNTIF(F296:F299,"&gt;0")+COUNTIF(F301,"&gt;0")+COUNTIF(F303:F305,"&gt;0")+COUNTIF(F307,"&gt;0")+COUNTIF(F309,"&gt;0")+COUNTIF(F311,"&gt;0")+COUNTIF(F313,"&gt;0")+COUNTIF(F315,"&gt;0")</f>
        <v>0</v>
      </c>
      <c r="G517" s="819"/>
      <c r="H517" s="819">
        <f>COUNTIF(H247,"&gt;0")+COUNTIF(H249:H252,"&gt;0")+COUNTIF(H254:H256,"&gt;0")+COUNTIF(H258:H263,"&gt;0")+COUNTIF(H265:H275,"&gt;0")+COUNTIF(H277:H280,"&gt;0")+COUNTIF(H282:H285,"&gt;0")+COUNTIF(H287:H292,"&gt;0")+COUNTIF(H294,"&gt;0")+COUNTIF(H296:H299,"&gt;0")+COUNTIF(H301,"&gt;0")+COUNTIF(H303:H305,"&gt;0")+COUNTIF(H307,"&gt;0")+COUNTIF(H309,"&gt;0")+COUNTIF(H311,"&gt;0")+COUNTIF(H313,"&gt;0")+COUNTIF(H315,"&gt;0")</f>
        <v>0</v>
      </c>
      <c r="I517" s="819"/>
      <c r="J517" s="819">
        <f>COUNTIF(J247,"&gt;0")+COUNTIF(J249:J252,"&gt;0")+COUNTIF(J254:J256,"&gt;0")+COUNTIF(J258:J263,"&gt;0")+COUNTIF(J265:J275,"&gt;0")+COUNTIF(J277:J280,"&gt;0")+COUNTIF(J282:J285,"&gt;0")+COUNTIF(J287:J292,"&gt;0")+COUNTIF(J294,"&gt;0")+COUNTIF(J296:J299,"&gt;0")+COUNTIF(J301,"&gt;0")+COUNTIF(J303:J305,"&gt;0")+COUNTIF(J307,"&gt;0")+COUNTIF(J309,"&gt;0")+COUNTIF(J311,"&gt;0")+COUNTIF(J313,"&gt;0")+COUNTIF(J315,"&gt;0")</f>
        <v>0</v>
      </c>
      <c r="K517" s="822"/>
      <c r="L517" s="147"/>
      <c r="M517" s="818">
        <f>COUNTIF(M247,"&gt;0")+COUNTIF(M248,"&gt;0")+COUNTIF(M253,"&gt;0")+COUNTIF(M257,"&gt;0")+COUNTIF(M264,"&gt;0")+COUNTIF(M276,"&gt;0")+COUNTIF(M281,"&gt;0")+COUNTIF(M286,"&gt;0")+COUNTIF(M293,"&gt;0")+COUNTIF(M295,"&gt;0")+COUNTIF(M300,"&gt;0")+COUNTIF(M302,"&gt;0")+COUNTIF(M306,"&gt;0")+COUNTIF(M308,"&gt;0")+COUNTIF(M310,"&gt;0")+COUNTIF(M312,"&gt;0")+COUNTIF(M314,"&gt;0")</f>
        <v>0</v>
      </c>
      <c r="N517" s="819"/>
      <c r="O517" s="819">
        <f>COUNTIF(O247,"&gt;0")+COUNTIF(O249:O252,"&gt;0")+COUNTIF(O254:O256,"&gt;0")+COUNTIF(O258:O263,"&gt;0")+COUNTIF(O265:O275,"&gt;0")+COUNTIF(O277:O280,"&gt;0")+COUNTIF(O282:O285,"&gt;0")+COUNTIF(O287:O292,"&gt;0")+COUNTIF(O294,"&gt;0")+COUNTIF(O296:O299,"&gt;0")+COUNTIF(O301,"&gt;0")+COUNTIF(O303:O305,"&gt;0")+COUNTIF(O307,"&gt;0")+COUNTIF(O309,"&gt;0")+COUNTIF(O311,"&gt;0")+COUNTIF(O313,"&gt;0")+COUNTIF(O315,"&gt;0")</f>
        <v>0</v>
      </c>
      <c r="P517" s="822"/>
      <c r="R517" s="608">
        <f>COUNTIF(J247,"&gt;0")+COUNTIF(J248,"&gt;0")+COUNTIF(J253,"&gt;0")+COUNTIF(J257,"&gt;0")+COUNTIF(J264,"&gt;0")+COUNTIF(J276,"&gt;0")+COUNTIF(J281,"&gt;0")+COUNTIF(J286,"&gt;0")+COUNTIF(J293,"&gt;0")+COUNTIF(J295,"&gt;0")+COUNTIF(J300,"&gt;0")+COUNTIF(J302,"&gt;0")+COUNTIF(J306,"&gt;0")+COUNTIF(J308,"&gt;0")+COUNTIF(J310,"&gt;0")+COUNTIF(J312,"&gt;0")+COUNTIF(J314,"&gt;0")</f>
        <v>0</v>
      </c>
      <c r="S517" s="611"/>
      <c r="T517" s="16"/>
    </row>
    <row r="518" spans="1:20" s="103" customFormat="1" ht="12.75">
      <c r="A518" s="785" t="s">
        <v>441</v>
      </c>
      <c r="B518" s="786"/>
      <c r="C518" s="787"/>
      <c r="D518" s="781">
        <f>COUNTIF(D396,"&gt;0")+COUNTIF(D398,"&gt;0")+COUNTIF(D400,"&gt;0")+COUNTIF(D402:D405,"&gt;0")+COUNTIF(D407,"&gt;0")+COUNTIF(D408,"&gt;0")+COUNTIF(D409,"&gt;0")+COUNTIF(D411:D414,"&gt;0")+COUNTIF(D416,"&gt;0")+COUNTIF(D418:D420,"&gt;0")+COUNTIF(D422,"&gt;0")+COUNTIF(D424,"&gt;0")</f>
        <v>0</v>
      </c>
      <c r="E518" s="778"/>
      <c r="F518" s="819">
        <f>COUNTIF(F396,"&gt;0")+COUNTIF(F398,"&gt;0")+COUNTIF(F400,"&gt;0")+COUNTIF(F402:F405,"&gt;0")+COUNTIF(F407,"&gt;0")+COUNTIF(F408,"&gt;0")+COUNTIF(F409,"&gt;0")+COUNTIF(F411:F414,"&gt;0")+COUNTIF(F416,"&gt;0")+COUNTIF(F418:F420,"&gt;0")+COUNTIF(F422,"&gt;0")+COUNTIF(F424,"&gt;0")</f>
        <v>0</v>
      </c>
      <c r="G518" s="819"/>
      <c r="H518" s="819">
        <f>COUNTIF(H396,"&gt;0")+COUNTIF(H398,"&gt;0")+COUNTIF(H400,"&gt;0")+COUNTIF(H402:H405,"&gt;0")+COUNTIF(H407,"&gt;0")+COUNTIF(H408,"&gt;0")+COUNTIF(H409,"&gt;0")+COUNTIF(H411:H414,"&gt;0")+COUNTIF(H416,"&gt;0")+COUNTIF(H418:H420,"&gt;0")+COUNTIF(H422,"&gt;0")+COUNTIF(H424,"&gt;0")</f>
        <v>1</v>
      </c>
      <c r="I518" s="819"/>
      <c r="J518" s="819">
        <f>COUNTIF(J396,"&gt;0")+COUNTIF(J398,"&gt;0")+COUNTIF(J400,"&gt;0")+COUNTIF(J402:J405,"&gt;0")+COUNTIF(J407,"&gt;0")+COUNTIF(J408,"&gt;0")+COUNTIF(J409,"&gt;0")+COUNTIF(J411:J414,"&gt;0")+COUNTIF(J416,"&gt;0")+COUNTIF(J418:J420,"&gt;0")+COUNTIF(J422,"&gt;0")+COUNTIF(J424,"&gt;0")</f>
        <v>1</v>
      </c>
      <c r="K518" s="822"/>
      <c r="L518" s="147"/>
      <c r="M518" s="818">
        <f>COUNTIF(M396,"&gt;0")+COUNTIF(M397,"&gt;0")+COUNTIF(M399,"&gt;0")+COUNTIF(M401,"&gt;0")+COUNTIF(M406,"&gt;0")+COUNTIF(M408,"&gt;0")+COUNTIF(M409,"&gt;0")+COUNTIF(M410,"&gt;0")+COUNTIF(M415,"&gt;0")+COUNTIF(M417,"&gt;0")+COUNTIF(M421,"&gt;0")+COUNTIF(M423,"&gt;0")</f>
        <v>0</v>
      </c>
      <c r="N518" s="819"/>
      <c r="O518" s="819">
        <f>COUNTIF(O396,"&gt;0")+COUNTIF(O398,"&gt;0")+COUNTIF(O400,"&gt;0")+COUNTIF(O402:O405,"&gt;0")+COUNTIF(O407,"&gt;0")+COUNTIF(O408,"&gt;0")+COUNTIF(O409,"&gt;0")+COUNTIF(O411:O414,"&gt;0")+COUNTIF(O416,"&gt;0")+COUNTIF(O418:O420,"&gt;0")+COUNTIF(O422,"&gt;0")+COUNTIF(O424,"&gt;0")</f>
        <v>1</v>
      </c>
      <c r="P518" s="822"/>
      <c r="R518" s="608">
        <f>COUNTIF(J396,"&gt;0")+COUNTIF(J397,"&gt;0")+COUNTIF(J399,"&gt;0")+COUNTIF(J401,"&gt;0")+COUNTIF(J406,"&gt;0")+COUNTIF(J408,"&gt;0")+COUNTIF(J409,"&gt;0")+COUNTIF(J410,"&gt;0")+COUNTIF(J415,"&gt;0")+COUNTIF(J417,"&gt;0")+COUNTIF(J421,"&gt;0")+COUNTIF(J423,"&gt;0")</f>
        <v>1</v>
      </c>
      <c r="S518" s="611"/>
      <c r="T518" s="16"/>
    </row>
    <row r="519" spans="1:20" s="103" customFormat="1" ht="12.75">
      <c r="A519" s="785" t="s">
        <v>442</v>
      </c>
      <c r="B519" s="786"/>
      <c r="C519" s="787"/>
      <c r="D519" s="781">
        <f>COUNTIF(D428,"&gt;0")+COUNTIF(D430,"&gt;0")+COUNTIF(D432,"&gt;0")+COUNTIF(D434,"&gt;0")+COUNTIF(D436:D441,"&gt;0")+COUNTIF(D443:D448,"&gt;0")+COUNTIF(D450,"&gt;0")+COUNTIF(D452:D454,"&gt;0")+COUNTIF(D455,"&gt;0")+COUNTIF(D457,"&gt;0")+COUNTIF(D459,"&gt;0")+COUNTIF(D462,"&gt;0")+COUNTIF(D464:D466,"&gt;0")+COUNTIF(D468,"&gt;0")+COUNTIF(D470:D472,"&gt;0")+COUNTIF(D474:D478,"&gt;0")+COUNTIF(D460,"&gt;0")+COUNTIF(D426,"&gt;0")</f>
        <v>0</v>
      </c>
      <c r="E519" s="778"/>
      <c r="F519" s="819">
        <f>COUNTIF(F428,"&gt;0")+COUNTIF(F430,"&gt;0")+COUNTIF(F432,"&gt;0")+COUNTIF(F434,"&gt;0")+COUNTIF(F436:F441,"&gt;0")+COUNTIF(F443:F448,"&gt;0")+COUNTIF(F450,"&gt;0")+COUNTIF(F452:F454,"&gt;0")+COUNTIF(F455,"&gt;0")+COUNTIF(F457,"&gt;0")+COUNTIF(F459,"&gt;0")+COUNTIF(F462,"&gt;0")+COUNTIF(F464:F466,"&gt;0")+COUNTIF(F468,"&gt;0")+COUNTIF(F470:F472,"&gt;0")+COUNTIF(F474:F478,"&gt;0")+COUNTIF(F460,"&gt;0")+COUNTIF(F426,"&gt;0")</f>
        <v>0</v>
      </c>
      <c r="G519" s="819"/>
      <c r="H519" s="819">
        <f>COUNTIF(H428,"&gt;0")+COUNTIF(H430,"&gt;0")+COUNTIF(H432,"&gt;0")+COUNTIF(H434,"&gt;0")+COUNTIF(H436:H441,"&gt;0")+COUNTIF(H443:H448,"&gt;0")+COUNTIF(H450,"&gt;0")+COUNTIF(H452:H454,"&gt;0")+COUNTIF(H455,"&gt;0")+COUNTIF(H457,"&gt;0")+COUNTIF(H459,"&gt;0")+COUNTIF(H462,"&gt;0")+COUNTIF(H464:H466,"&gt;0")+COUNTIF(H468,"&gt;0")+COUNTIF(H470:H472,"&gt;0")+COUNTIF(H474:H478,"&gt;0")+COUNTIF(H460,"&gt;0")+COUNTIF(H426,"&gt;0")</f>
        <v>0</v>
      </c>
      <c r="I519" s="819"/>
      <c r="J519" s="819">
        <f>COUNTIF(J428,"&gt;0")+COUNTIF(J430,"&gt;0")+COUNTIF(J432,"&gt;0")+COUNTIF(J434,"&gt;0")+COUNTIF(J436:J441,"&gt;0")+COUNTIF(J443:J448,"&gt;0")+COUNTIF(J450,"&gt;0")+COUNTIF(J452:J454,"&gt;0")+COUNTIF(J455,"&gt;0")+COUNTIF(J457,"&gt;0")+COUNTIF(J459,"&gt;0")+COUNTIF(J462,"&gt;0")+COUNTIF(J464:J466,"&gt;0")+COUNTIF(J468,"&gt;0")+COUNTIF(J470:J472,"&gt;0")+COUNTIF(J474:J478,"&gt;0")+COUNTIF(J460,"&gt;0")+COUNTIF(J426,"&gt;0")</f>
        <v>0</v>
      </c>
      <c r="K519" s="822"/>
      <c r="L519" s="147"/>
      <c r="M519" s="818">
        <f>COUNTIF(M427,"&gt;0")+COUNTIF(M429,"&gt;0")+COUNTIF(M431,"&gt;0")+COUNTIF(M433,"&gt;0")+COUNTIF(M435,"&gt;0")+COUNTIF(M442,"&gt;0")+COUNTIF(M449,"&gt;0")+COUNTIF(M451,"&gt;0")+COUNTIF(M455,"&gt;0")+COUNTIF(M456,"&gt;0")+COUNTIF(M458,"&gt;0")+COUNTIF(M461,"&gt;0")+COUNTIF(M463,"&gt;0")+COUNTIF(M467,"&gt;0")+COUNTIF(M469,"&gt;0")+COUNTIF(M473,"&gt;0")</f>
        <v>0</v>
      </c>
      <c r="N519" s="819"/>
      <c r="O519" s="819">
        <f>COUNTIF(O428,"&gt;0")+COUNTIF(O430,"&gt;0")+COUNTIF(O432,"&gt;0")+COUNTIF(O434,"&gt;0")+COUNTIF(O436:O441,"&gt;0")+COUNTIF(O443:O448,"&gt;0")+COUNTIF(O450,"&gt;0")+COUNTIF(O452:O454,"&gt;0")+COUNTIF(O455,"&gt;0")+COUNTIF(O457,"&gt;0")+COUNTIF(O459,"&gt;0")+COUNTIF(O462,"&gt;0")+COUNTIF(O464:O466,"&gt;0")+COUNTIF(O468,"&gt;0")+COUNTIF(O470:O472,"&gt;0")+COUNTIF(O474:O478,"&gt;0")+COUNTIF(O460,"&gt;0")+COUNTIF(O426,"&gt;0")</f>
        <v>0</v>
      </c>
      <c r="P519" s="822"/>
      <c r="R519" s="608">
        <f>COUNTIF(J427,"&gt;0")+COUNTIF(J429,"&gt;0")+COUNTIF(J431,"&gt;0")+COUNTIF(J433,"&gt;0")+COUNTIF(J435,"&gt;0")+COUNTIF(J442,"&gt;0")+COUNTIF(J449,"&gt;0")+COUNTIF(J451,"&gt;0")+COUNTIF(J455,"&gt;0")+COUNTIF(J456,"&gt;0")+COUNTIF(J458,"&gt;0")+COUNTIF(J461,"&gt;0")+COUNTIF(J463,"&gt;0")+COUNTIF(J467,"&gt;0")+COUNTIF(J469,"&gt;0")+COUNTIF(J473,"&gt;0")</f>
        <v>0</v>
      </c>
      <c r="S519" s="611"/>
      <c r="T519" s="16"/>
    </row>
    <row r="520" spans="1:20" s="103" customFormat="1" ht="12.75">
      <c r="A520" s="785" t="s">
        <v>909</v>
      </c>
      <c r="B520" s="786"/>
      <c r="C520" s="787"/>
      <c r="D520" s="781">
        <f>COUNTIF(D318:D324,"&gt;0")+COUNTIF(D326,"&gt;0")+COUNTIF(D327,"&gt;0")+COUNTIF(D329,"&gt;0")+COUNTIF(D331:D335,"&gt;0")+COUNTIF(D337:D341,"&gt;0")+COUNTIF(D343:D346,"&gt;0")+COUNTIF(D348:D355,"&gt;0")+COUNTIF(D357,"&gt;0")+COUNTIF(D359,"&gt;0")</f>
        <v>0</v>
      </c>
      <c r="E520" s="778"/>
      <c r="F520" s="819">
        <f>COUNTIF(F318:F324,"&gt;0")+COUNTIF(F326,"&gt;0")+COUNTIF(F327,"&gt;0")+COUNTIF(F329,"&gt;0")+COUNTIF(F331:F335,"&gt;0")+COUNTIF(F337:F341,"&gt;0")+COUNTIF(F343:F346,"&gt;0")+COUNTIF(F348:F355,"&gt;0")+COUNTIF(F357,"&gt;0")+COUNTIF(F359,"&gt;0")</f>
        <v>0</v>
      </c>
      <c r="G520" s="819"/>
      <c r="H520" s="819">
        <f>COUNTIF(H318:H324,"&gt;0")+COUNTIF(H326,"&gt;0")+COUNTIF(H327,"&gt;0")+COUNTIF(H329,"&gt;0")+COUNTIF(H331:H335,"&gt;0")+COUNTIF(H337:H341,"&gt;0")+COUNTIF(H343:H346,"&gt;0")+COUNTIF(H348:H355,"&gt;0")+COUNTIF(H357,"&gt;0")+COUNTIF(H359,"&gt;0")</f>
        <v>0</v>
      </c>
      <c r="I520" s="819"/>
      <c r="J520" s="819">
        <f>COUNTIF(J318:J324,"&gt;0")+COUNTIF(J326,"&gt;0")+COUNTIF(J327,"&gt;0")+COUNTIF(J329,"&gt;0")+COUNTIF(J331:J335,"&gt;0")+COUNTIF(J337:J341,"&gt;0")+COUNTIF(J343:J346,"&gt;0")+COUNTIF(J348:J355,"&gt;0")+COUNTIF(J357,"&gt;0")+COUNTIF(J359,"&gt;0")</f>
        <v>0</v>
      </c>
      <c r="K520" s="822"/>
      <c r="L520" s="147"/>
      <c r="M520" s="818">
        <f>COUNTIF(M317,"&gt;0")+COUNTIF(M325,"&gt;0")+COUNTIF(M327,"&gt;0")+COUNTIF(M328,"&gt;0")+COUNTIF(M330,"&gt;0")+COUNTIF(M336,"&gt;0")+COUNTIF(M342,"&gt;0")+COUNTIF(M347,"&gt;0")+COUNTIF(M356,"&gt;0")+COUNTIF(M358,"&gt;0")</f>
        <v>0</v>
      </c>
      <c r="N520" s="819"/>
      <c r="O520" s="819">
        <f>COUNTIF(O318:O324,"&gt;0")+COUNTIF(O326,"&gt;0")+COUNTIF(O327,"&gt;0")+COUNTIF(O329,"&gt;0")+COUNTIF(O331:O335,"&gt;0")+COUNTIF(O337:O341,"&gt;0")+COUNTIF(O343:O346,"&gt;0")+COUNTIF(O348:O355,"&gt;0")+COUNTIF(O357,"&gt;0")+COUNTIF(O359,"&gt;0")</f>
        <v>0</v>
      </c>
      <c r="P520" s="822"/>
      <c r="R520" s="608">
        <f>COUNTIF(J317,"&gt;0")+COUNTIF(J325,"&gt;0")+COUNTIF(J327,"&gt;0")+COUNTIF(J328,"&gt;0")+COUNTIF(J330,"&gt;0")+COUNTIF(J336,"&gt;0")+COUNTIF(J342,"&gt;0")+COUNTIF(J347,"&gt;0")+COUNTIF(J356,"&gt;0")+COUNTIF(J358,"&gt;0")</f>
        <v>0</v>
      </c>
      <c r="S520" s="611"/>
      <c r="T520" s="16"/>
    </row>
    <row r="521" spans="1:20" s="103" customFormat="1" ht="13.5" thickBot="1">
      <c r="A521" s="788" t="s">
        <v>443</v>
      </c>
      <c r="B521" s="789"/>
      <c r="C521" s="790"/>
      <c r="D521" s="828">
        <f>COUNTIF(D362,"&gt;0")+COUNTIF(D365,"&gt;0")+COUNTIF(D367,"&gt;0")+COUNTIF(D369,"&gt;0")+COUNTIF(D374:D377,"&gt;0")+COUNTIF(D379,"&gt;0")+COUNTIF(D392,"&gt;0")+COUNTIF(D394,"&gt;0")+COUNTIF(D481:D486,"&gt;0")+COUNTIF(D488:D491,"&gt;0")+COUNTIF(D493:D495,"&gt;0")+COUNTIF(D496:D499,"&gt;0")+COUNTIF(D501,"&gt;0")+COUNTIF(D372,"&gt;0")+COUNTIF(D380,"&gt;0")+COUNTIF(D382,"&gt;0")+COUNTIF(D384,"&gt;0")+COUNTIF(D385:D387,"&gt;0")+COUNTIF(D389,"&gt;0")+COUNTIF(D390,"&gt;0")+COUNTIF(D479,"&gt;0")</f>
        <v>0</v>
      </c>
      <c r="E521" s="829"/>
      <c r="F521" s="820">
        <f>COUNTIF(F362,"&gt;0")+COUNTIF(F365,"&gt;0")+COUNTIF(F367,"&gt;0")+COUNTIF(F369,"&gt;0")+COUNTIF(F374:F377,"&gt;0")+COUNTIF(F379,"&gt;0")+COUNTIF(F392,"&gt;0")+COUNTIF(F394,"&gt;0")+COUNTIF(F479,"&gt;0")+COUNTIF(F481:F486,"&gt;0")+COUNTIF(F488:F491,"&gt;0")+COUNTIF(F493:F495,"&gt;0")+COUNTIF(F496:F499,"&gt;0")+COUNTIF(F501,"&gt;0")+COUNTIF(F372,"&gt;0")+COUNTIF(F380,"&gt;0")+COUNTIF(F382,"&gt;0")+COUNTIF(F384,"&gt;0")+COUNTIF(F385:F387,"&gt;0")+COUNTIF(F389,"&gt;0")+COUNTIF(F390,"&gt;0")</f>
        <v>0</v>
      </c>
      <c r="G521" s="817"/>
      <c r="H521" s="820">
        <f>COUNTIF(H362,"&gt;0")+COUNTIF(H365,"&gt;0")+COUNTIF(H367,"&gt;0")+COUNTIF(H369,"&gt;0")+COUNTIF(H374:H377,"&gt;0")+COUNTIF(H379,"&gt;0")+COUNTIF(H392,"&gt;0")+COUNTIF(H394,"&gt;0")+COUNTIF(H479,"&gt;0")+COUNTIF(H481:H486,"&gt;0")+COUNTIF(H488:H491,"&gt;0")+COUNTIF(H493:H495,"&gt;0")+COUNTIF(H496:H499,"&gt;0")+COUNTIF(H501,"&gt;0")+COUNTIF(H372,"&gt;0")+COUNTIF(H380,"&gt;0")+COUNTIF(H382,"&gt;0")+COUNTIF(H384,"&gt;0")+COUNTIF(H385:H387,"&gt;0")+COUNTIF(H389,"&gt;0")+COUNTIF(H390,"&gt;0")</f>
        <v>0</v>
      </c>
      <c r="I521" s="817"/>
      <c r="J521" s="820">
        <f>COUNTIF(J362,"&gt;0")+COUNTIF(J365,"&gt;0")+COUNTIF(J367,"&gt;0")+COUNTIF(J369,"&gt;0")+COUNTIF(J374:J377,"&gt;0")+COUNTIF(J379,"&gt;0")+COUNTIF(J392,"&gt;0")+COUNTIF(J394,"&gt;0")+COUNTIF(J479,"&gt;0")+COUNTIF(J481:J486,"&gt;0")+COUNTIF(J488:J491,"&gt;0")+COUNTIF(J493:J495,"&gt;0")+COUNTIF(J496:J499,"&gt;0")+COUNTIF(J501,"&gt;0")+COUNTIF(J372,"&gt;0")+COUNTIF(J380,"&gt;0")+COUNTIF(J382,"&gt;0")+COUNTIF(J384,"&gt;0")+COUNTIF(J385:J387,"&gt;0")+COUNTIF(J389,"&gt;0")+COUNTIF(J390,"&gt;0")</f>
        <v>0</v>
      </c>
      <c r="K521" s="821"/>
      <c r="L521" s="147"/>
      <c r="M521" s="816">
        <f>COUNTIF(M361,"&gt;0")+COUNTIF(M364,"&gt;0")+COUNTIF(M366,"&gt;0")+COUNTIF(M368,"&gt;0")+COUNTIF(M373,"&gt;0")+COUNTIF(M378,"&gt;0")+COUNTIF(M392,"&gt;0")+COUNTIF(M394,"&gt;0")+COUNTIF(M479,"&gt;0")+COUNTIF(M482:M486,"&gt;0")+COUNTIF(M489:M491,"&gt;0")+COUNTIF(M494:M495,"&gt;0")+COUNTIF(M496:M499,"&gt;0")+COUNTIF(M500,"&gt;0")+COUNTIF(M371,"&gt;0")+COUNTIF(M380,"&gt;0")+COUNTIF(M381,"&gt;0")+COUNTIF(M383,"&gt;0")+COUNTIF(M385:M387,"&gt;0")+COUNTIF(M388,"&gt;0")+COUNTIF(M390,"&gt;0")</f>
        <v>0</v>
      </c>
      <c r="N521" s="817"/>
      <c r="O521" s="820">
        <f>COUNTIF(O362,"&gt;0")+COUNTIF(O365,"&gt;0")+COUNTIF(O367,"&gt;0")+COUNTIF(O369,"&gt;0")+COUNTIF(O374:O377,"&gt;0")+COUNTIF(O379,"&gt;0")+COUNTIF(O392,"&gt;0")+COUNTIF(O394,"&gt;0")+COUNTIF(O479,"&gt;0")+COUNTIF(O481:O486,"&gt;0")+COUNTIF(O488:O491,"&gt;0")+COUNTIF(O493:O495,"&gt;0")+COUNTIF(O496:O499,"&gt;0")+COUNTIF(O501,"&gt;0")+COUNTIF(O372,"&gt;0")+COUNTIF(O380,"&gt;0")+COUNTIF(O382,"&gt;0")+COUNTIF(O384,"&gt;0")+COUNTIF(O385:O387,"&gt;0")+COUNTIF(O389,"&gt;0")+COUNTIF(O390,"&gt;0")</f>
        <v>0</v>
      </c>
      <c r="P521" s="821"/>
      <c r="R521" s="609">
        <f>COUNTIF(J361,"&gt;0")+COUNTIF(J364,"&gt;0")+COUNTIF(J366,"&gt;0")+COUNTIF(J368,"&gt;0")+COUNTIF(J373,"&gt;0")+COUNTIF(J378,"&gt;0")+COUNTIF(J392,"&gt;0")+COUNTIF(J394,"&gt;0")+COUNTIF(J479,"&gt;0")+COUNTIF(J482:J486,"&gt;0")+COUNTIF(J489:J491,"&gt;0")+COUNTIF(J494:J495,"&gt;0")+COUNTIF(J496:J499,"&gt;0")+COUNTIF(J500,"&gt;0")+COUNTIF(J371,"&gt;0")+COUNTIF(J380,"&gt;0")+COUNTIF(J381,"&gt;0")+COUNTIF(J383,"&gt;0")+COUNTIF(J385:J387,"&gt;0")+COUNTIF(J388,"&gt;0")+COUNTIF(J390,"&gt;0")</f>
        <v>0</v>
      </c>
      <c r="S521" s="611"/>
      <c r="T521" s="16"/>
    </row>
    <row r="522" ht="12.75">
      <c r="L522" s="148"/>
    </row>
    <row r="523" ht="12.75">
      <c r="L523" s="148"/>
    </row>
    <row r="524" spans="12:13" ht="12.75">
      <c r="L524" s="148"/>
      <c r="M524" s="164"/>
    </row>
    <row r="525" ht="12.75">
      <c r="L525" s="148"/>
    </row>
    <row r="526" ht="12.75">
      <c r="L526" s="148"/>
    </row>
    <row r="527" ht="12.75">
      <c r="L527" s="148"/>
    </row>
    <row r="528" ht="12.75">
      <c r="L528" s="148"/>
    </row>
    <row r="529" ht="12.75">
      <c r="L529" s="148"/>
    </row>
    <row r="530" ht="12.75">
      <c r="L530" s="148"/>
    </row>
    <row r="531" ht="12.75">
      <c r="L531" s="148"/>
    </row>
    <row r="532" ht="12.75">
      <c r="L532" s="148"/>
    </row>
    <row r="533" ht="12.75">
      <c r="L533" s="148"/>
    </row>
    <row r="534" ht="12.75">
      <c r="L534" s="148"/>
    </row>
    <row r="535" ht="12.75">
      <c r="L535" s="148"/>
    </row>
    <row r="536" ht="12.75">
      <c r="L536" s="148"/>
    </row>
    <row r="537" ht="12.75">
      <c r="L537" s="148"/>
    </row>
    <row r="538" ht="12.75">
      <c r="L538" s="148"/>
    </row>
    <row r="539" ht="12.75">
      <c r="L539" s="148"/>
    </row>
    <row r="540" ht="12.75">
      <c r="L540" s="148"/>
    </row>
    <row r="541" ht="12.75">
      <c r="L541" s="148"/>
    </row>
    <row r="542" ht="12.75">
      <c r="L542" s="148"/>
    </row>
    <row r="543" ht="12.75">
      <c r="L543" s="148"/>
    </row>
    <row r="544" ht="12.75">
      <c r="L544" s="148"/>
    </row>
    <row r="545" ht="12.75">
      <c r="L545" s="148"/>
    </row>
    <row r="546" ht="12.75">
      <c r="L546" s="148"/>
    </row>
    <row r="547" ht="12.75">
      <c r="L547" s="148"/>
    </row>
    <row r="548" ht="12.75">
      <c r="L548" s="148"/>
    </row>
    <row r="549" ht="12.75">
      <c r="L549" s="148"/>
    </row>
    <row r="550" ht="12.75">
      <c r="L550" s="148"/>
    </row>
    <row r="551" ht="12.75">
      <c r="L551" s="148"/>
    </row>
    <row r="552" ht="12.75">
      <c r="L552" s="148"/>
    </row>
    <row r="553" ht="12.75">
      <c r="L553" s="148"/>
    </row>
    <row r="554" ht="12.75">
      <c r="L554" s="148"/>
    </row>
    <row r="555" ht="12.75">
      <c r="L555" s="148"/>
    </row>
    <row r="556" ht="12.75">
      <c r="L556" s="148"/>
    </row>
    <row r="557" ht="12.75">
      <c r="L557" s="148"/>
    </row>
    <row r="558" ht="12.75">
      <c r="L558" s="148"/>
    </row>
    <row r="559" ht="12.75">
      <c r="L559" s="148"/>
    </row>
    <row r="560" ht="12.75">
      <c r="L560" s="148"/>
    </row>
    <row r="561" ht="12.75">
      <c r="L561" s="148"/>
    </row>
    <row r="562" ht="12.75">
      <c r="L562" s="148"/>
    </row>
    <row r="563" ht="12.75">
      <c r="L563" s="148"/>
    </row>
    <row r="564" ht="12.75">
      <c r="L564" s="148"/>
    </row>
    <row r="565" ht="12.75">
      <c r="L565" s="148"/>
    </row>
    <row r="566" ht="12.75">
      <c r="L566" s="148"/>
    </row>
    <row r="567" ht="12.75">
      <c r="L567" s="148"/>
    </row>
    <row r="568" ht="12.75">
      <c r="L568" s="148"/>
    </row>
    <row r="569" ht="12.75">
      <c r="L569" s="148"/>
    </row>
    <row r="570" ht="12.75">
      <c r="L570" s="148"/>
    </row>
    <row r="571" ht="12.75">
      <c r="L571" s="148"/>
    </row>
    <row r="572" ht="12.75">
      <c r="L572" s="148"/>
    </row>
    <row r="573" ht="12.75">
      <c r="L573" s="148"/>
    </row>
    <row r="574" ht="12.75">
      <c r="L574" s="148"/>
    </row>
    <row r="575" ht="12.75">
      <c r="L575" s="148"/>
    </row>
    <row r="576" ht="12.75">
      <c r="L576" s="148"/>
    </row>
    <row r="577" ht="12.75">
      <c r="L577" s="148"/>
    </row>
    <row r="578" ht="12.75">
      <c r="L578" s="148"/>
    </row>
    <row r="579" ht="12.75">
      <c r="L579" s="148"/>
    </row>
    <row r="580" ht="12.75">
      <c r="L580" s="148"/>
    </row>
    <row r="581" ht="12.75">
      <c r="L581" s="148"/>
    </row>
    <row r="582" ht="12.75">
      <c r="L582" s="148"/>
    </row>
    <row r="583" ht="12.75">
      <c r="L583" s="148"/>
    </row>
    <row r="584" ht="12.75">
      <c r="L584" s="148"/>
    </row>
    <row r="585" ht="12.75">
      <c r="L585" s="148"/>
    </row>
    <row r="586" ht="12.75">
      <c r="L586" s="148"/>
    </row>
    <row r="587" ht="12.75">
      <c r="L587" s="148"/>
    </row>
    <row r="588" ht="12.75">
      <c r="L588" s="148"/>
    </row>
    <row r="589" ht="12.75">
      <c r="L589" s="148"/>
    </row>
    <row r="590" ht="12.75">
      <c r="L590" s="148"/>
    </row>
    <row r="591" ht="12.75">
      <c r="L591" s="148"/>
    </row>
    <row r="592" ht="12.75">
      <c r="L592" s="148"/>
    </row>
    <row r="593" ht="12.75">
      <c r="L593" s="148"/>
    </row>
    <row r="594" ht="12.75">
      <c r="L594" s="148"/>
    </row>
    <row r="595" ht="12.75">
      <c r="L595" s="148"/>
    </row>
    <row r="596" ht="12.75">
      <c r="L596" s="148"/>
    </row>
    <row r="597" ht="12.75">
      <c r="L597" s="148"/>
    </row>
    <row r="598" ht="12.75">
      <c r="L598" s="148"/>
    </row>
    <row r="599" ht="12.75">
      <c r="L599" s="148"/>
    </row>
    <row r="600" ht="12.75">
      <c r="L600" s="148"/>
    </row>
    <row r="601" ht="12.75">
      <c r="L601" s="148"/>
    </row>
    <row r="602" ht="12.75">
      <c r="L602" s="148"/>
    </row>
    <row r="603" ht="12.75">
      <c r="L603" s="148"/>
    </row>
    <row r="604" ht="12.75">
      <c r="L604" s="148"/>
    </row>
    <row r="605" ht="12.75">
      <c r="L605" s="148"/>
    </row>
    <row r="606" ht="12.75">
      <c r="L606" s="148"/>
    </row>
    <row r="607" ht="12.75">
      <c r="L607" s="148"/>
    </row>
    <row r="608" ht="12.75">
      <c r="L608" s="148"/>
    </row>
    <row r="609" ht="12.75">
      <c r="L609" s="148"/>
    </row>
    <row r="610" ht="12.75">
      <c r="L610" s="148"/>
    </row>
    <row r="611" ht="12.75">
      <c r="L611" s="148"/>
    </row>
    <row r="612" ht="12.75">
      <c r="L612" s="148"/>
    </row>
    <row r="613" ht="12.75">
      <c r="L613" s="148"/>
    </row>
    <row r="614" ht="12.75">
      <c r="L614" s="148"/>
    </row>
    <row r="615" ht="12.75">
      <c r="L615" s="148"/>
    </row>
    <row r="616" ht="12.75">
      <c r="L616" s="148"/>
    </row>
    <row r="617" ht="12.75">
      <c r="L617" s="148"/>
    </row>
    <row r="618" ht="12.75">
      <c r="L618" s="148"/>
    </row>
    <row r="619" ht="12.75">
      <c r="L619" s="148"/>
    </row>
    <row r="620" ht="12.75">
      <c r="L620" s="148"/>
    </row>
    <row r="621" ht="12.75">
      <c r="L621" s="148"/>
    </row>
    <row r="622" ht="12.75">
      <c r="L622" s="148"/>
    </row>
    <row r="623" ht="12.75">
      <c r="L623" s="148"/>
    </row>
    <row r="624" ht="12.75">
      <c r="L624" s="148"/>
    </row>
    <row r="625" ht="12.75">
      <c r="L625" s="148"/>
    </row>
    <row r="626" ht="12.75">
      <c r="L626" s="148"/>
    </row>
    <row r="627" ht="12.75">
      <c r="L627" s="148"/>
    </row>
    <row r="628" ht="12.75">
      <c r="L628" s="148"/>
    </row>
    <row r="629" ht="12.75">
      <c r="L629" s="148"/>
    </row>
    <row r="630" ht="12.75">
      <c r="L630" s="148"/>
    </row>
    <row r="631" ht="12.75">
      <c r="L631" s="148"/>
    </row>
    <row r="632" ht="12.75">
      <c r="L632" s="148"/>
    </row>
    <row r="633" ht="12.75">
      <c r="L633" s="148"/>
    </row>
    <row r="634" ht="12.75">
      <c r="L634" s="148"/>
    </row>
    <row r="635" ht="12.75">
      <c r="L635" s="148"/>
    </row>
    <row r="636" ht="12.75">
      <c r="L636" s="148"/>
    </row>
    <row r="637" ht="12.75">
      <c r="L637" s="148"/>
    </row>
    <row r="638" ht="12.75">
      <c r="L638" s="148"/>
    </row>
    <row r="639" ht="12.75">
      <c r="L639" s="148"/>
    </row>
    <row r="640" ht="12.75">
      <c r="L640" s="148"/>
    </row>
    <row r="641" ht="12.75">
      <c r="L641" s="148"/>
    </row>
    <row r="642" ht="12.75">
      <c r="L642" s="148"/>
    </row>
    <row r="643" ht="12.75">
      <c r="L643" s="148"/>
    </row>
    <row r="644" ht="12.75">
      <c r="L644" s="148"/>
    </row>
    <row r="645" ht="12.75">
      <c r="L645" s="148"/>
    </row>
    <row r="646" ht="12.75">
      <c r="L646" s="148"/>
    </row>
    <row r="647" ht="12.75">
      <c r="L647" s="148"/>
    </row>
    <row r="648" ht="12.75">
      <c r="L648" s="148"/>
    </row>
    <row r="649" ht="12.75">
      <c r="L649" s="148"/>
    </row>
    <row r="650" ht="12.75">
      <c r="L650" s="148"/>
    </row>
    <row r="651" ht="12.75">
      <c r="L651" s="148"/>
    </row>
    <row r="652" ht="12.75">
      <c r="L652" s="148"/>
    </row>
    <row r="653" ht="12.75">
      <c r="L653" s="148"/>
    </row>
    <row r="654" ht="12.75">
      <c r="L654" s="148"/>
    </row>
    <row r="655" ht="12.75">
      <c r="L655" s="148"/>
    </row>
    <row r="656" ht="12.75">
      <c r="L656" s="148"/>
    </row>
    <row r="657" ht="12.75">
      <c r="L657" s="148"/>
    </row>
    <row r="658" ht="12.75">
      <c r="L658" s="148"/>
    </row>
    <row r="659" ht="12.75">
      <c r="L659" s="148"/>
    </row>
    <row r="660" ht="12.75">
      <c r="L660" s="148"/>
    </row>
    <row r="661" ht="12.75">
      <c r="L661" s="148"/>
    </row>
    <row r="662" ht="12.75">
      <c r="L662" s="148"/>
    </row>
    <row r="663" ht="12.75">
      <c r="L663" s="148"/>
    </row>
    <row r="664" ht="12.75">
      <c r="L664" s="148"/>
    </row>
    <row r="665" ht="12.75">
      <c r="L665" s="148"/>
    </row>
    <row r="666" ht="12.75">
      <c r="L666" s="148"/>
    </row>
    <row r="667" ht="12.75">
      <c r="L667" s="148"/>
    </row>
    <row r="668" ht="12.75">
      <c r="L668" s="148"/>
    </row>
    <row r="669" ht="12.75">
      <c r="L669" s="148"/>
    </row>
    <row r="670" ht="12.75">
      <c r="L670" s="148"/>
    </row>
    <row r="671" ht="12.75">
      <c r="L671" s="148"/>
    </row>
    <row r="672" ht="12.75">
      <c r="L672" s="148"/>
    </row>
    <row r="673" ht="12.75">
      <c r="L673" s="148"/>
    </row>
    <row r="674" ht="12.75">
      <c r="L674" s="148"/>
    </row>
    <row r="675" ht="12.75">
      <c r="L675" s="148"/>
    </row>
    <row r="676" ht="12.75">
      <c r="L676" s="148"/>
    </row>
    <row r="677" ht="12.75">
      <c r="L677" s="148"/>
    </row>
    <row r="678" ht="12.75">
      <c r="L678" s="148"/>
    </row>
    <row r="679" ht="12.75">
      <c r="L679" s="148"/>
    </row>
    <row r="680" ht="12.75">
      <c r="L680" s="148"/>
    </row>
    <row r="681" ht="12.75">
      <c r="L681" s="148"/>
    </row>
    <row r="682" ht="12.75">
      <c r="L682" s="148"/>
    </row>
    <row r="683" ht="12.75">
      <c r="L683" s="148"/>
    </row>
    <row r="684" ht="12.75">
      <c r="L684" s="148"/>
    </row>
    <row r="685" ht="12.75">
      <c r="L685" s="148"/>
    </row>
    <row r="686" ht="12.75">
      <c r="L686" s="148"/>
    </row>
    <row r="687" ht="12.75">
      <c r="L687" s="148"/>
    </row>
    <row r="688" ht="12.75">
      <c r="L688" s="148"/>
    </row>
    <row r="689" ht="12.75">
      <c r="L689" s="148"/>
    </row>
    <row r="690" ht="12.75">
      <c r="L690" s="148"/>
    </row>
    <row r="691" ht="12.75">
      <c r="L691" s="148"/>
    </row>
    <row r="692" ht="12.75">
      <c r="L692" s="148"/>
    </row>
    <row r="693" ht="12.75">
      <c r="L693" s="148"/>
    </row>
    <row r="694" ht="12.75">
      <c r="L694" s="148"/>
    </row>
    <row r="695" ht="12.75">
      <c r="L695" s="148"/>
    </row>
    <row r="696" ht="12.75">
      <c r="L696" s="148"/>
    </row>
    <row r="697" ht="12.75">
      <c r="L697" s="148"/>
    </row>
    <row r="698" ht="12.75">
      <c r="L698" s="148"/>
    </row>
    <row r="699" ht="12.75">
      <c r="L699" s="148"/>
    </row>
    <row r="700" ht="12.75">
      <c r="L700" s="148"/>
    </row>
    <row r="701" ht="12.75">
      <c r="L701" s="148"/>
    </row>
    <row r="702" ht="12.75">
      <c r="L702" s="148"/>
    </row>
    <row r="703" ht="12.75">
      <c r="L703" s="148"/>
    </row>
    <row r="704" ht="12.75">
      <c r="L704" s="148"/>
    </row>
    <row r="705" ht="12.75">
      <c r="L705" s="148"/>
    </row>
    <row r="706" ht="12.75">
      <c r="L706" s="148"/>
    </row>
    <row r="707" ht="12.75">
      <c r="L707" s="148"/>
    </row>
    <row r="708" ht="12.75">
      <c r="L708" s="148"/>
    </row>
    <row r="709" ht="12.75">
      <c r="L709" s="148"/>
    </row>
    <row r="710" ht="12.75">
      <c r="L710" s="148"/>
    </row>
    <row r="711" ht="12.75">
      <c r="L711" s="148"/>
    </row>
    <row r="712" ht="12.75">
      <c r="L712" s="148"/>
    </row>
    <row r="713" ht="12.75">
      <c r="L713" s="148"/>
    </row>
    <row r="714" ht="12.75">
      <c r="L714" s="148"/>
    </row>
    <row r="715" ht="12.75">
      <c r="L715" s="148"/>
    </row>
    <row r="716" ht="12.75">
      <c r="L716" s="148"/>
    </row>
    <row r="717" ht="12.75">
      <c r="L717" s="148"/>
    </row>
    <row r="718" ht="12.75">
      <c r="L718" s="148"/>
    </row>
    <row r="719" ht="12.75">
      <c r="L719" s="148"/>
    </row>
    <row r="720" ht="12.75">
      <c r="L720" s="148"/>
    </row>
    <row r="721" ht="12.75">
      <c r="L721" s="148"/>
    </row>
    <row r="722" ht="12.75">
      <c r="L722" s="148"/>
    </row>
    <row r="723" ht="12.75">
      <c r="L723" s="148"/>
    </row>
    <row r="724" ht="12.75">
      <c r="L724" s="148"/>
    </row>
    <row r="725" ht="12.75">
      <c r="L725" s="148"/>
    </row>
    <row r="726" ht="12.75">
      <c r="L726" s="148"/>
    </row>
    <row r="727" ht="12.75">
      <c r="L727" s="148"/>
    </row>
    <row r="728" ht="12.75">
      <c r="L728" s="148"/>
    </row>
    <row r="729" ht="12.75">
      <c r="L729" s="148"/>
    </row>
    <row r="730" ht="12.75">
      <c r="L730" s="148"/>
    </row>
    <row r="731" ht="12.75">
      <c r="L731" s="148"/>
    </row>
    <row r="732" ht="12.75">
      <c r="L732" s="148"/>
    </row>
    <row r="733" ht="12.75">
      <c r="L733" s="148"/>
    </row>
    <row r="734" ht="12.75">
      <c r="L734" s="148"/>
    </row>
    <row r="735" ht="12.75">
      <c r="L735" s="148"/>
    </row>
    <row r="736" ht="12.75">
      <c r="L736" s="148"/>
    </row>
    <row r="737" ht="12.75">
      <c r="L737" s="148"/>
    </row>
    <row r="738" ht="12.75">
      <c r="L738" s="148"/>
    </row>
    <row r="739" ht="12.75">
      <c r="L739" s="148"/>
    </row>
    <row r="740" ht="12.75">
      <c r="L740" s="148"/>
    </row>
    <row r="741" ht="12.75">
      <c r="L741" s="148"/>
    </row>
    <row r="742" ht="12.75">
      <c r="L742" s="148"/>
    </row>
    <row r="743" ht="12.75">
      <c r="L743" s="148"/>
    </row>
    <row r="744" ht="12.75">
      <c r="L744" s="148"/>
    </row>
    <row r="745" ht="12.75">
      <c r="L745" s="148"/>
    </row>
    <row r="746" ht="12.75">
      <c r="L746" s="148"/>
    </row>
    <row r="747" ht="12.75">
      <c r="L747" s="148"/>
    </row>
    <row r="748" ht="12.75">
      <c r="L748" s="148"/>
    </row>
    <row r="749" ht="12.75">
      <c r="L749" s="148"/>
    </row>
    <row r="750" ht="12.75">
      <c r="L750" s="148"/>
    </row>
    <row r="751" ht="12.75">
      <c r="L751" s="148"/>
    </row>
    <row r="752" ht="12.75">
      <c r="L752" s="148"/>
    </row>
    <row r="753" ht="12.75">
      <c r="L753" s="148"/>
    </row>
    <row r="754" ht="12.75">
      <c r="L754" s="148"/>
    </row>
    <row r="755" ht="12.75">
      <c r="L755" s="148"/>
    </row>
    <row r="756" ht="12.75">
      <c r="L756" s="148"/>
    </row>
    <row r="757" ht="12.75">
      <c r="L757" s="148"/>
    </row>
    <row r="758" ht="12.75">
      <c r="L758" s="148"/>
    </row>
    <row r="759" ht="12.75">
      <c r="L759" s="148"/>
    </row>
    <row r="760" ht="12.75">
      <c r="L760" s="148"/>
    </row>
    <row r="761" ht="12.75">
      <c r="L761" s="148"/>
    </row>
    <row r="762" ht="12.75">
      <c r="L762" s="148"/>
    </row>
    <row r="763" ht="12.75">
      <c r="L763" s="148"/>
    </row>
    <row r="764" ht="12.75">
      <c r="L764" s="148"/>
    </row>
    <row r="765" ht="12.75">
      <c r="L765" s="148"/>
    </row>
    <row r="766" ht="12.75">
      <c r="L766" s="148"/>
    </row>
    <row r="767" ht="12.75">
      <c r="L767" s="148"/>
    </row>
    <row r="768" ht="12.75">
      <c r="L768" s="148"/>
    </row>
    <row r="769" ht="12.75">
      <c r="L769" s="148"/>
    </row>
    <row r="770" ht="12.75">
      <c r="L770" s="148"/>
    </row>
    <row r="771" ht="12.75">
      <c r="L771" s="148"/>
    </row>
    <row r="772" ht="12.75">
      <c r="L772" s="148"/>
    </row>
    <row r="773" ht="12.75">
      <c r="L773" s="148"/>
    </row>
    <row r="774" ht="12.75">
      <c r="L774" s="148"/>
    </row>
    <row r="775" ht="12.75">
      <c r="L775" s="148"/>
    </row>
    <row r="776" ht="12.75">
      <c r="L776" s="148"/>
    </row>
    <row r="777" ht="12.75">
      <c r="L777" s="148"/>
    </row>
    <row r="778" ht="12.75">
      <c r="L778" s="148"/>
    </row>
    <row r="779" ht="12.75">
      <c r="L779" s="148"/>
    </row>
    <row r="780" ht="12.75">
      <c r="L780" s="148"/>
    </row>
    <row r="781" ht="12.75">
      <c r="L781" s="148"/>
    </row>
    <row r="782" ht="12.75">
      <c r="L782" s="148"/>
    </row>
    <row r="783" ht="12.75">
      <c r="L783" s="148"/>
    </row>
    <row r="784" ht="12.75">
      <c r="L784" s="148"/>
    </row>
    <row r="785" ht="12.75">
      <c r="L785" s="148"/>
    </row>
    <row r="786" ht="12.75">
      <c r="L786" s="148"/>
    </row>
    <row r="787" ht="12.75">
      <c r="L787" s="148"/>
    </row>
    <row r="788" ht="12.75">
      <c r="L788" s="148"/>
    </row>
    <row r="789" ht="12.75">
      <c r="L789" s="148"/>
    </row>
    <row r="790" ht="12.75">
      <c r="L790" s="148"/>
    </row>
    <row r="791" ht="12.75">
      <c r="L791" s="148"/>
    </row>
    <row r="792" ht="12.75">
      <c r="L792" s="148"/>
    </row>
    <row r="793" ht="12.75">
      <c r="L793" s="148"/>
    </row>
    <row r="794" ht="12.75">
      <c r="L794" s="148"/>
    </row>
    <row r="795" ht="12.75">
      <c r="L795" s="148"/>
    </row>
    <row r="796" ht="12.75">
      <c r="L796" s="148"/>
    </row>
    <row r="797" ht="12.75">
      <c r="L797" s="148"/>
    </row>
    <row r="798" ht="12.75">
      <c r="L798" s="148"/>
    </row>
    <row r="799" ht="12.75">
      <c r="L799" s="148"/>
    </row>
    <row r="800" ht="12.75">
      <c r="L800" s="148"/>
    </row>
    <row r="801" ht="12.75">
      <c r="L801" s="148"/>
    </row>
    <row r="802" ht="12.75">
      <c r="L802" s="148"/>
    </row>
    <row r="803" ht="12.75">
      <c r="L803" s="148"/>
    </row>
    <row r="804" ht="12.75">
      <c r="L804" s="148"/>
    </row>
    <row r="805" ht="12.75">
      <c r="L805" s="148"/>
    </row>
    <row r="806" ht="12.75">
      <c r="L806" s="148"/>
    </row>
    <row r="807" ht="12.75">
      <c r="L807" s="148"/>
    </row>
    <row r="808" ht="12.75">
      <c r="L808" s="148"/>
    </row>
    <row r="809" ht="12.75">
      <c r="L809" s="148"/>
    </row>
    <row r="810" ht="12.75">
      <c r="L810" s="148"/>
    </row>
    <row r="811" ht="12.75">
      <c r="L811" s="148"/>
    </row>
    <row r="812" ht="12.75">
      <c r="L812" s="148"/>
    </row>
    <row r="813" ht="12.75">
      <c r="L813" s="148"/>
    </row>
    <row r="814" ht="12.75">
      <c r="L814" s="148"/>
    </row>
    <row r="815" ht="12.75">
      <c r="L815" s="148"/>
    </row>
    <row r="816" ht="12.75">
      <c r="L816" s="148"/>
    </row>
    <row r="817" ht="12.75">
      <c r="L817" s="148"/>
    </row>
    <row r="818" ht="12.75">
      <c r="L818" s="148"/>
    </row>
    <row r="819" ht="12.75">
      <c r="L819" s="148"/>
    </row>
    <row r="820" ht="12.75">
      <c r="L820" s="148"/>
    </row>
    <row r="821" ht="12.75">
      <c r="L821" s="148"/>
    </row>
    <row r="822" ht="12.75">
      <c r="L822" s="148"/>
    </row>
    <row r="823" ht="12.75">
      <c r="L823" s="148"/>
    </row>
    <row r="824" ht="12.75">
      <c r="L824" s="148"/>
    </row>
    <row r="825" ht="12.75">
      <c r="L825" s="148"/>
    </row>
    <row r="826" ht="12.75">
      <c r="L826" s="148"/>
    </row>
    <row r="827" ht="12.75">
      <c r="L827" s="148"/>
    </row>
    <row r="828" ht="12.75">
      <c r="L828" s="148"/>
    </row>
    <row r="829" ht="12.75">
      <c r="L829" s="148"/>
    </row>
    <row r="830" ht="12.75">
      <c r="L830" s="148"/>
    </row>
    <row r="831" ht="12.75">
      <c r="L831" s="148"/>
    </row>
    <row r="832" ht="12.75">
      <c r="L832" s="148"/>
    </row>
    <row r="833" ht="12.75">
      <c r="L833" s="148"/>
    </row>
    <row r="834" ht="12.75">
      <c r="L834" s="148"/>
    </row>
    <row r="835" ht="12.75">
      <c r="L835" s="148"/>
    </row>
    <row r="836" ht="12.75">
      <c r="L836" s="148"/>
    </row>
    <row r="837" ht="12.75">
      <c r="L837" s="148"/>
    </row>
    <row r="838" ht="12.75">
      <c r="L838" s="148"/>
    </row>
  </sheetData>
  <mergeCells count="94">
    <mergeCell ref="D516:E516"/>
    <mergeCell ref="D515:E515"/>
    <mergeCell ref="D505:E505"/>
    <mergeCell ref="F505:G505"/>
    <mergeCell ref="D514:E514"/>
    <mergeCell ref="F514:G514"/>
    <mergeCell ref="D511:E511"/>
    <mergeCell ref="F510:G510"/>
    <mergeCell ref="F512:G512"/>
    <mergeCell ref="M7:N8"/>
    <mergeCell ref="O7:P8"/>
    <mergeCell ref="D504:E504"/>
    <mergeCell ref="H505:I505"/>
    <mergeCell ref="J7:K8"/>
    <mergeCell ref="F504:G504"/>
    <mergeCell ref="H504:I504"/>
    <mergeCell ref="D7:E8"/>
    <mergeCell ref="F7:G8"/>
    <mergeCell ref="H7:I8"/>
    <mergeCell ref="A7:C8"/>
    <mergeCell ref="F513:G513"/>
    <mergeCell ref="H513:I513"/>
    <mergeCell ref="J513:K513"/>
    <mergeCell ref="A503:C503"/>
    <mergeCell ref="F511:G511"/>
    <mergeCell ref="H511:I511"/>
    <mergeCell ref="D513:E513"/>
    <mergeCell ref="D510:E510"/>
    <mergeCell ref="D512:E512"/>
    <mergeCell ref="H515:I515"/>
    <mergeCell ref="H514:I514"/>
    <mergeCell ref="F516:G516"/>
    <mergeCell ref="H516:I516"/>
    <mergeCell ref="A521:C521"/>
    <mergeCell ref="A517:C517"/>
    <mergeCell ref="A518:C518"/>
    <mergeCell ref="F515:G515"/>
    <mergeCell ref="F517:G517"/>
    <mergeCell ref="D521:E521"/>
    <mergeCell ref="D519:E519"/>
    <mergeCell ref="D518:E518"/>
    <mergeCell ref="D517:E517"/>
    <mergeCell ref="D520:E520"/>
    <mergeCell ref="A504:C504"/>
    <mergeCell ref="A516:C516"/>
    <mergeCell ref="A520:C520"/>
    <mergeCell ref="A519:C519"/>
    <mergeCell ref="A512:C512"/>
    <mergeCell ref="A513:C513"/>
    <mergeCell ref="A514:C514"/>
    <mergeCell ref="A515:C515"/>
    <mergeCell ref="H512:I512"/>
    <mergeCell ref="J504:K504"/>
    <mergeCell ref="M504:N504"/>
    <mergeCell ref="M512:N512"/>
    <mergeCell ref="J512:K512"/>
    <mergeCell ref="H510:I510"/>
    <mergeCell ref="O512:P512"/>
    <mergeCell ref="O514:P514"/>
    <mergeCell ref="O513:P513"/>
    <mergeCell ref="O504:P504"/>
    <mergeCell ref="J515:K515"/>
    <mergeCell ref="M515:N515"/>
    <mergeCell ref="O515:P515"/>
    <mergeCell ref="M513:N513"/>
    <mergeCell ref="J514:K514"/>
    <mergeCell ref="M514:N514"/>
    <mergeCell ref="J516:K516"/>
    <mergeCell ref="M516:N516"/>
    <mergeCell ref="O516:P516"/>
    <mergeCell ref="O517:P517"/>
    <mergeCell ref="O518:P518"/>
    <mergeCell ref="M518:N518"/>
    <mergeCell ref="O519:P519"/>
    <mergeCell ref="J517:K517"/>
    <mergeCell ref="M517:N517"/>
    <mergeCell ref="H517:I517"/>
    <mergeCell ref="F518:G518"/>
    <mergeCell ref="H518:I518"/>
    <mergeCell ref="J518:K518"/>
    <mergeCell ref="H521:I521"/>
    <mergeCell ref="J521:K521"/>
    <mergeCell ref="H520:I520"/>
    <mergeCell ref="F521:G521"/>
    <mergeCell ref="M521:N521"/>
    <mergeCell ref="M519:N519"/>
    <mergeCell ref="O521:P521"/>
    <mergeCell ref="F519:G519"/>
    <mergeCell ref="H519:I519"/>
    <mergeCell ref="J519:K519"/>
    <mergeCell ref="J520:K520"/>
    <mergeCell ref="O520:P520"/>
    <mergeCell ref="M520:N520"/>
    <mergeCell ref="F520:G520"/>
  </mergeCells>
  <conditionalFormatting sqref="D501 F12:F15 H12:H15 D17:D21 F17:F21 H17:H21 D23:D30 F23:F30 H23:H30 D32:D35 F32:F35 H32:H35 D37:D40 F37:F40 H37:H40 D42:D45 F42:F45 H42:H45 D47:D51 F47:F51 H47:H51 D54:D57 F54:F57 H54:H57 D59 F59 H59 D61:D64 F61:F64 H61:H64 D66:D70 F66:F70 H66:H70 D72:D77 F72:F77 H72:H77 D79:D83 F79:F83 H79:H83 D85:D88 F85:F88 H85:H88 D90:D94 F90:F94 H90:H94 D96:D106 F96:F106 H96:H106 D108:D118 F108:F118 H108:H118 D120:D125 F120:F125 H120:H125 D127:D132 F127:F132 H127:H132 D134 F134 H134 D136:D140 F136:F140 H136:H140 D142:D145 F142:F145 H142:H145 D147 F147 H147 D149:D151 F149:F151 H149:H151 D153 F153 H153 D155:D157 F155:F157 H155:H157 D159:D165 F159:F165 H159:H165 H167 F167 D167 D170:D176 F170:F176 H170:H176 D178 F178 H178 D180:D185 F180:F185 H180:H185 D187 F187 H187 D189 F189 H189 D191:D193 F191:F193 H191:H193 D195:D202 F195:F202 H195:H202 D204:D206 F204:F206 H204:H206 D208:D210 F208:F210 H208:H210 D212 F212 H212 D214 F214 H214 D216 F216 H216 D218 F218 H218 D220 F220 H220 D222:D245 F222:F245 H222:H245 D247 F247 H247 D249:D252 F249:F252 H249:H252 D254:D256 F254:F256 H254:H256 D258:D263 F258:F263 H258:H263 D265:D275 F265:F275 H265:H275 D277:D280 F277:F280 H277:H280 D282:D285 F282:F285 H282:H285 D287:D292 F287:F292 H287:H292 D294 F294 H294 D296:D299 F296:F299 H296:H299 D301 F301 H301 D303:D305 F303:F305 H303:H305 D307 F307 H307 D309 F309 H309 D311 F311 H311 D313 F313 H313 D315 F315 H315 D318:D324 F318:F324 H318:H324 D326:D327 F326:F327 H326:H327 H329 F329 D329 D331:D335 F331:F335 H331:H335 D337:D341 F337:F341 H337:H341 D343:D346 F343:F346 H343:H346 D348:D355 F348:F355 H348:H355 D357 F357 H357 D359 F359 H359 D362 F362 H362 D365 F365 H365 D367 F367 H367 D369 F369 H369 D372 F372 H372 D374:D377 F374:F377 H374:H377 D379:D380 F379:F380 H379:H380 D382 F382 H382 D384:D387 F384:F387 H384:H387 H389:H390 F389:F390 D389:D390 D392 F392 H392 D394 F394 H394 D396 F396 H396 D398 F398 H398 D400 F400 H400 D402:D405 F402:F405 H402:H405 D407:D409 F407:F409 H407:H409 D411:D414 F411:F414 H411:H414 D416 F416 H416 D418:D420 F418:F420 H418:H420 D422 F422 H422 D424 F424 H424 D428 F428 H428 D430 F430 H430 D432 F432 H432 D434 F434 H434 D436:D441 F436:F441 H436:H441 D443:D448 F443:F448 H443:H448 D450 F450 H450 D452:D455 F452:F455 H452:H455 D457 F457 H457 D459 F459 H459 D462 F462 H462 D464:D466 F464:F466 H464:H466 D468 F468 H468 D470:D472 F470:F472 H470:H472 D474:D478 F474:F478 H474:H478 D482:D486 F482:F486 H482:H486 D489:D491 F489:F491 H489:H491 D494:D495 F494:F495 H494:H495 D505:K511 M505:P511 H501 F501 D12:D15">
    <cfRule type="cellIs" priority="1" dxfId="0" operator="greaterThan" stopIfTrue="1">
      <formula>0</formula>
    </cfRule>
  </conditionalFormatting>
  <printOptions horizontalCentered="1"/>
  <pageMargins left="0.1968503937007874" right="0.1968503937007874" top="0.3937007874015748" bottom="0.4724409448818898" header="0.5118110236220472" footer="0.1968503937007874"/>
  <pageSetup horizontalDpi="600" verticalDpi="600" orientation="portrait" paperSize="9" scale="90" r:id="rId1"/>
  <headerFooter alignWithMargins="0">
    <oddFooter>&amp;L&amp;"Times New Roman,Normal"&amp;8GAY Environnement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24"/>
  <sheetViews>
    <sheetView workbookViewId="0" topLeftCell="A1">
      <selection activeCell="B22" sqref="B22"/>
    </sheetView>
  </sheetViews>
  <sheetFormatPr defaultColWidth="11.421875" defaultRowHeight="12.75"/>
  <cols>
    <col min="1" max="1" width="7.28125" style="0" customWidth="1"/>
    <col min="2" max="7" width="17.421875" style="0" customWidth="1"/>
  </cols>
  <sheetData>
    <row r="1" spans="1:7" s="16" customFormat="1" ht="15.75">
      <c r="A1" s="187" t="str">
        <f>'2 - Listes Bocaux et IBGN'!A1</f>
        <v>Agence de l'Eau RM &amp; C</v>
      </c>
      <c r="B1" s="36"/>
      <c r="C1" s="36"/>
      <c r="D1" s="36"/>
      <c r="E1" s="36"/>
      <c r="F1" s="36"/>
      <c r="G1" s="166"/>
    </row>
    <row r="2" spans="1:7" s="3" customFormat="1" ht="18.75">
      <c r="A2" s="2" t="str">
        <f>'2 - Listes Bocaux et IBGN'!A2</f>
        <v>Réseau de Contrôle Opérationnel - 2010</v>
      </c>
      <c r="B2" s="1"/>
      <c r="C2" s="2"/>
      <c r="D2" s="2"/>
      <c r="E2" s="2"/>
      <c r="F2" s="2"/>
      <c r="G2" s="165"/>
    </row>
    <row r="3" spans="1:7" s="3" customFormat="1" ht="18.75">
      <c r="A3" s="2" t="str">
        <f>'2 - Listes Bocaux et IBGN'!A3</f>
        <v>ANALYSES HYDROBIOLOGIQUES</v>
      </c>
      <c r="B3" s="1"/>
      <c r="C3" s="2"/>
      <c r="D3" s="2"/>
      <c r="E3" s="2"/>
      <c r="F3" s="2"/>
      <c r="G3" s="165"/>
    </row>
    <row r="4" spans="1:7" s="3" customFormat="1" ht="18.75">
      <c r="A4" s="7" t="s">
        <v>913</v>
      </c>
      <c r="B4" s="2"/>
      <c r="C4" s="2"/>
      <c r="D4" s="2"/>
      <c r="E4" s="2"/>
      <c r="F4" s="2"/>
      <c r="G4" s="165"/>
    </row>
    <row r="5" s="8" customFormat="1" ht="12.75"/>
    <row r="6" spans="1:7" s="6" customFormat="1" ht="20.25">
      <c r="A6" s="38" t="str">
        <f>'2 - Listes Bocaux et IBGN'!A5</f>
        <v>06150800 - Guil - 02/03/2010</v>
      </c>
      <c r="B6" s="39"/>
      <c r="C6" s="40"/>
      <c r="D6" s="40"/>
      <c r="E6" s="40"/>
      <c r="F6" s="40"/>
      <c r="G6" s="42"/>
    </row>
    <row r="7" s="8" customFormat="1" ht="12.75"/>
    <row r="8" spans="1:7" s="10" customFormat="1" ht="51">
      <c r="A8" s="9"/>
      <c r="B8" s="185" t="s">
        <v>899</v>
      </c>
      <c r="C8" s="185" t="s">
        <v>900</v>
      </c>
      <c r="D8" s="185" t="s">
        <v>901</v>
      </c>
      <c r="E8" s="185" t="s">
        <v>902</v>
      </c>
      <c r="F8" s="186" t="s">
        <v>903</v>
      </c>
      <c r="G8" s="186" t="s">
        <v>904</v>
      </c>
    </row>
    <row r="9" spans="1:7" s="10" customFormat="1" ht="15">
      <c r="A9" s="11" t="s">
        <v>0</v>
      </c>
      <c r="B9" s="12">
        <f>'2 - Listes Bocaux et IBGN'!E10</f>
        <v>11.744386873920552</v>
      </c>
      <c r="C9" s="12">
        <f>'2 - Listes Bocaux et IBGN'!G10</f>
        <v>5.7706355003652305</v>
      </c>
      <c r="D9" s="12">
        <f>'2 - Listes Bocaux et IBGN'!I10</f>
        <v>6.160458452722064</v>
      </c>
      <c r="E9" s="12">
        <f>'2 - Listes Bocaux et IBGN'!K10</f>
        <v>8</v>
      </c>
      <c r="F9" s="12">
        <f>'2 - Listes Bocaux et IBGN'!N10</f>
        <v>8.50811238622873</v>
      </c>
      <c r="G9" s="12">
        <f>'2 - Listes Bocaux et IBGN'!P10</f>
        <v>5.902273826802128</v>
      </c>
    </row>
    <row r="10" spans="1:7" s="10" customFormat="1" ht="13.5" customHeight="1">
      <c r="A10" s="13" t="s">
        <v>1</v>
      </c>
      <c r="B10" s="12">
        <f>'2 - Listes Bocaux et IBGN'!E52</f>
        <v>75.82037996545769</v>
      </c>
      <c r="C10" s="12">
        <f>'2 - Listes Bocaux et IBGN'!G52</f>
        <v>81.44631117604091</v>
      </c>
      <c r="D10" s="12">
        <f>'2 - Listes Bocaux et IBGN'!I52</f>
        <v>58.88252148997135</v>
      </c>
      <c r="E10" s="12">
        <f>'2 - Listes Bocaux et IBGN'!K52</f>
        <v>74.54263565891472</v>
      </c>
      <c r="F10" s="12">
        <f>'2 - Listes Bocaux et IBGN'!N52</f>
        <v>78.86822318955284</v>
      </c>
      <c r="G10" s="12">
        <f>'2 - Listes Bocaux et IBGN'!P52</f>
        <v>73.82680212868891</v>
      </c>
    </row>
    <row r="11" spans="1:7" s="10" customFormat="1" ht="13.5" customHeight="1">
      <c r="A11" s="13" t="s">
        <v>2</v>
      </c>
      <c r="B11" s="12">
        <f>'2 - Listes Bocaux et IBGN'!E168</f>
        <v>3.9723661485319512</v>
      </c>
      <c r="C11" s="12">
        <f>'2 - Listes Bocaux et IBGN'!G168</f>
        <v>5.697589481373265</v>
      </c>
      <c r="D11" s="12">
        <f>'2 - Listes Bocaux et IBGN'!I168</f>
        <v>20.773638968481375</v>
      </c>
      <c r="E11" s="12">
        <f>'2 - Listes Bocaux et IBGN'!K168</f>
        <v>8.341085271317828</v>
      </c>
      <c r="F11" s="12">
        <f>'2 - Listes Bocaux et IBGN'!N168</f>
        <v>4.907004352987732</v>
      </c>
      <c r="G11" s="12">
        <f>'2 - Listes Bocaux et IBGN'!P168</f>
        <v>10.788582486695693</v>
      </c>
    </row>
    <row r="12" spans="1:7" s="10" customFormat="1" ht="13.5" customHeight="1">
      <c r="A12" s="13" t="s">
        <v>3</v>
      </c>
      <c r="B12" s="12">
        <f>'2 - Listes Bocaux et IBGN'!E221-('3 - Structures Nb individus'!B13+'3 - Structures Nb individus'!B14)</f>
        <v>0.2590673575129525</v>
      </c>
      <c r="C12" s="12">
        <f>'2 - Listes Bocaux et IBGN'!G221-('3 - Structures Nb individus'!C13+'3 - Structures Nb individus'!C14)</f>
        <v>0.29218407596785934</v>
      </c>
      <c r="D12" s="12">
        <f>'2 - Listes Bocaux et IBGN'!I221-('3 - Structures Nb individus'!D13+'3 - Structures Nb individus'!D14)</f>
        <v>1.0028653295128933</v>
      </c>
      <c r="E12" s="12">
        <f>'2 - Listes Bocaux et IBGN'!K221-('3 - Structures Nb individus'!E13+'3 - Structures Nb individus'!E14)</f>
        <v>0.4341085271317837</v>
      </c>
      <c r="F12" s="12">
        <f>'2 - Listes Bocaux et IBGN'!N221-('3 - Structures Nb individus'!F13+'3 - Structures Nb individus'!F14)</f>
        <v>0.2770083102493075</v>
      </c>
      <c r="G12" s="12">
        <f>'2 - Listes Bocaux et IBGN'!P221-('3 - Structures Nb individus'!G13+'3 - Structures Nb individus'!G14)</f>
        <v>0.5321722302854379</v>
      </c>
    </row>
    <row r="13" spans="1:7" s="10" customFormat="1" ht="13.5" customHeight="1">
      <c r="A13" s="13" t="s">
        <v>4</v>
      </c>
      <c r="B13" s="12">
        <f>'2 - Listes Bocaux et IBGN'!E240</f>
        <v>0</v>
      </c>
      <c r="C13" s="12">
        <f>'2 - Listes Bocaux et IBGN'!G240</f>
        <v>0.07304601899196494</v>
      </c>
      <c r="D13" s="12">
        <f>'2 - Listes Bocaux et IBGN'!I240</f>
        <v>0.14326647564469913</v>
      </c>
      <c r="E13" s="12">
        <f>'2 - Listes Bocaux et IBGN'!K240</f>
        <v>0.062015503875969</v>
      </c>
      <c r="F13" s="12">
        <f>'2 - Listes Bocaux et IBGN'!N240</f>
        <v>0.03957261574990107</v>
      </c>
      <c r="G13" s="12">
        <f>'2 - Listes Bocaux et IBGN'!P240</f>
        <v>0.09675858732462506</v>
      </c>
    </row>
    <row r="14" spans="1:7" s="10" customFormat="1" ht="13.5" customHeight="1">
      <c r="A14" s="13" t="s">
        <v>5</v>
      </c>
      <c r="B14" s="12">
        <f>'2 - Listes Bocaux et IBGN'!E222</f>
        <v>8.203799654576857</v>
      </c>
      <c r="C14" s="12">
        <f>'2 - Listes Bocaux et IBGN'!G222</f>
        <v>6.7202337472607745</v>
      </c>
      <c r="D14" s="12">
        <f>'2 - Listes Bocaux et IBGN'!I222</f>
        <v>12.893982808022923</v>
      </c>
      <c r="E14" s="12">
        <f>'2 - Listes Bocaux et IBGN'!K222</f>
        <v>8.589147286821705</v>
      </c>
      <c r="F14" s="12">
        <f>'2 - Listes Bocaux et IBGN'!N222</f>
        <v>7.4000791452315005</v>
      </c>
      <c r="G14" s="12">
        <f>'2 - Listes Bocaux et IBGN'!P222</f>
        <v>8.80503144654088</v>
      </c>
    </row>
    <row r="15" spans="1:7" s="10" customFormat="1" ht="13.5" customHeight="1">
      <c r="A15" s="13" t="s">
        <v>6</v>
      </c>
      <c r="B15" s="12">
        <f>'2 - Listes Bocaux et IBGN'!E246</f>
        <v>0</v>
      </c>
      <c r="C15" s="12">
        <f>'2 - Listes Bocaux et IBGN'!G246</f>
        <v>0</v>
      </c>
      <c r="D15" s="12">
        <f>'2 - Listes Bocaux et IBGN'!I246</f>
        <v>0</v>
      </c>
      <c r="E15" s="12">
        <f>'2 - Listes Bocaux et IBGN'!K246</f>
        <v>0</v>
      </c>
      <c r="F15" s="12">
        <f>'2 - Listes Bocaux et IBGN'!N246</f>
        <v>0</v>
      </c>
      <c r="G15" s="12">
        <f>'2 - Listes Bocaux et IBGN'!P246</f>
        <v>0</v>
      </c>
    </row>
    <row r="16" spans="1:7" s="10" customFormat="1" ht="13.5" customHeight="1">
      <c r="A16" s="13" t="s">
        <v>7</v>
      </c>
      <c r="B16" s="12">
        <f>'2 - Listes Bocaux et IBGN'!E395</f>
        <v>0</v>
      </c>
      <c r="C16" s="12">
        <f>'2 - Listes Bocaux et IBGN'!G395</f>
        <v>0</v>
      </c>
      <c r="D16" s="12">
        <f>'2 - Listes Bocaux et IBGN'!I395</f>
        <v>0.14326647564469913</v>
      </c>
      <c r="E16" s="12">
        <f>'2 - Listes Bocaux et IBGN'!K395</f>
        <v>0.0310077519379845</v>
      </c>
      <c r="F16" s="12">
        <f>'2 - Listes Bocaux et IBGN'!N395</f>
        <v>0</v>
      </c>
      <c r="G16" s="12">
        <f>'2 - Listes Bocaux et IBGN'!P395</f>
        <v>0.04837929366231253</v>
      </c>
    </row>
    <row r="17" spans="1:7" s="10" customFormat="1" ht="13.5" customHeight="1">
      <c r="A17" s="13" t="s">
        <v>911</v>
      </c>
      <c r="B17" s="12">
        <f>'2 - Listes Bocaux et IBGN'!E316</f>
        <v>0</v>
      </c>
      <c r="C17" s="12">
        <f>'2 - Listes Bocaux et IBGN'!G316</f>
        <v>0</v>
      </c>
      <c r="D17" s="12">
        <f>'2 - Listes Bocaux et IBGN'!I316</f>
        <v>0</v>
      </c>
      <c r="E17" s="12">
        <f>'2 - Listes Bocaux et IBGN'!K316</f>
        <v>0</v>
      </c>
      <c r="F17" s="12">
        <f>'2 - Listes Bocaux et IBGN'!N316</f>
        <v>0</v>
      </c>
      <c r="G17" s="12">
        <f>'2 - Listes Bocaux et IBGN'!P316</f>
        <v>0</v>
      </c>
    </row>
    <row r="18" spans="1:7" s="10" customFormat="1" ht="13.5" customHeight="1">
      <c r="A18" s="13" t="s">
        <v>8</v>
      </c>
      <c r="B18" s="12">
        <f>'2 - Listes Bocaux et IBGN'!E425</f>
        <v>0</v>
      </c>
      <c r="C18" s="12">
        <f>'2 - Listes Bocaux et IBGN'!G425</f>
        <v>0</v>
      </c>
      <c r="D18" s="12">
        <f>'2 - Listes Bocaux et IBGN'!I425</f>
        <v>0</v>
      </c>
      <c r="E18" s="12">
        <f>'2 - Listes Bocaux et IBGN'!K425</f>
        <v>0</v>
      </c>
      <c r="F18" s="12">
        <f>'2 - Listes Bocaux et IBGN'!N425</f>
        <v>0</v>
      </c>
      <c r="G18" s="12">
        <f>'2 - Listes Bocaux et IBGN'!P425</f>
        <v>0</v>
      </c>
    </row>
    <row r="19" spans="1:7" s="10" customFormat="1" ht="13.5" customHeight="1">
      <c r="A19" s="13" t="s">
        <v>9</v>
      </c>
      <c r="B19" s="12">
        <f>'2 - Listes Bocaux et IBGN'!E479</f>
        <v>0</v>
      </c>
      <c r="C19" s="12">
        <f>'2 - Listes Bocaux et IBGN'!G479</f>
        <v>0</v>
      </c>
      <c r="D19" s="12">
        <f>'2 - Listes Bocaux et IBGN'!I479</f>
        <v>0</v>
      </c>
      <c r="E19" s="12">
        <f>'2 - Listes Bocaux et IBGN'!K479</f>
        <v>0</v>
      </c>
      <c r="F19" s="12">
        <f>'2 - Listes Bocaux et IBGN'!N479</f>
        <v>0</v>
      </c>
      <c r="G19" s="12">
        <f>'2 - Listes Bocaux et IBGN'!P479</f>
        <v>0</v>
      </c>
    </row>
    <row r="20" spans="1:7" s="10" customFormat="1" ht="13.5" customHeight="1">
      <c r="A20" s="14" t="s">
        <v>10</v>
      </c>
      <c r="B20" s="15">
        <f>'2 - Listes Bocaux et IBGN'!E500+'2 - Listes Bocaux et IBGN'!E499+'2 - Listes Bocaux et IBGN'!E498+'2 - Listes Bocaux et IBGN'!E497+'2 - Listes Bocaux et IBGN'!E496+'2 - Listes Bocaux et IBGN'!E492+'2 - Listes Bocaux et IBGN'!E487+'2 - Listes Bocaux et IBGN'!E480+'2 - Listes Bocaux et IBGN'!E393+'2 - Listes Bocaux et IBGN'!E391+'2 - Listes Bocaux et IBGN'!E370+'2 - Listes Bocaux et IBGN'!E363+'2 - Listes Bocaux et IBGN'!E360</f>
        <v>0</v>
      </c>
      <c r="C20" s="15">
        <f>'2 - Listes Bocaux et IBGN'!G500+'2 - Listes Bocaux et IBGN'!G499+'2 - Listes Bocaux et IBGN'!G498+'2 - Listes Bocaux et IBGN'!G497+'2 - Listes Bocaux et IBGN'!G496+'2 - Listes Bocaux et IBGN'!G492+'2 - Listes Bocaux et IBGN'!G487+'2 - Listes Bocaux et IBGN'!G480+'2 - Listes Bocaux et IBGN'!G393+'2 - Listes Bocaux et IBGN'!G391+'2 - Listes Bocaux et IBGN'!G370+'2 - Listes Bocaux et IBGN'!G363+'2 - Listes Bocaux et IBGN'!G360</f>
        <v>0</v>
      </c>
      <c r="D20" s="15">
        <f>'2 - Listes Bocaux et IBGN'!I500+'2 - Listes Bocaux et IBGN'!I499+'2 - Listes Bocaux et IBGN'!I498+'2 - Listes Bocaux et IBGN'!I497+'2 - Listes Bocaux et IBGN'!I496+'2 - Listes Bocaux et IBGN'!I492+'2 - Listes Bocaux et IBGN'!I487+'2 - Listes Bocaux et IBGN'!I480+'2 - Listes Bocaux et IBGN'!I393+'2 - Listes Bocaux et IBGN'!I391+'2 - Listes Bocaux et IBGN'!I370+'2 - Listes Bocaux et IBGN'!I363+'2 - Listes Bocaux et IBGN'!I360</f>
        <v>0</v>
      </c>
      <c r="E20" s="15">
        <f>'2 - Listes Bocaux et IBGN'!K500+'2 - Listes Bocaux et IBGN'!K499+'2 - Listes Bocaux et IBGN'!K498+'2 - Listes Bocaux et IBGN'!K497+'2 - Listes Bocaux et IBGN'!K496+'2 - Listes Bocaux et IBGN'!K492+'2 - Listes Bocaux et IBGN'!K487+'2 - Listes Bocaux et IBGN'!K480+'2 - Listes Bocaux et IBGN'!K393+'2 - Listes Bocaux et IBGN'!K391+'2 - Listes Bocaux et IBGN'!K370+'2 - Listes Bocaux et IBGN'!K363+'2 - Listes Bocaux et IBGN'!K360</f>
        <v>0</v>
      </c>
      <c r="F20" s="15">
        <f>'2 - Listes Bocaux et IBGN'!N500+'2 - Listes Bocaux et IBGN'!N499+'2 - Listes Bocaux et IBGN'!N498+'2 - Listes Bocaux et IBGN'!N497+'2 - Listes Bocaux et IBGN'!N496+'2 - Listes Bocaux et IBGN'!N492+'2 - Listes Bocaux et IBGN'!N487+'2 - Listes Bocaux et IBGN'!N480+'2 - Listes Bocaux et IBGN'!N393+'2 - Listes Bocaux et IBGN'!N391+'2 - Listes Bocaux et IBGN'!N370+'2 - Listes Bocaux et IBGN'!N363+'2 - Listes Bocaux et IBGN'!N360</f>
        <v>0</v>
      </c>
      <c r="G20" s="15">
        <f>'2 - Listes Bocaux et IBGN'!P500+'2 - Listes Bocaux et IBGN'!P499+'2 - Listes Bocaux et IBGN'!P498+'2 - Listes Bocaux et IBGN'!P497+'2 - Listes Bocaux et IBGN'!P496+'2 - Listes Bocaux et IBGN'!P492+'2 - Listes Bocaux et IBGN'!P487+'2 - Listes Bocaux et IBGN'!P480+'2 - Listes Bocaux et IBGN'!P393+'2 - Listes Bocaux et IBGN'!P391+'2 - Listes Bocaux et IBGN'!P370+'2 - Listes Bocaux et IBGN'!P363+'2 - Listes Bocaux et IBGN'!P360</f>
        <v>0</v>
      </c>
    </row>
    <row r="21" spans="2:5" s="43" customFormat="1" ht="12">
      <c r="B21" s="43" t="s">
        <v>174</v>
      </c>
      <c r="C21" s="43" t="s">
        <v>175</v>
      </c>
      <c r="D21" s="43" t="s">
        <v>176</v>
      </c>
      <c r="E21" s="43" t="s">
        <v>177</v>
      </c>
    </row>
    <row r="22" spans="2:7" s="43" customFormat="1" ht="13.5" customHeight="1">
      <c r="B22" s="43" t="s">
        <v>178</v>
      </c>
      <c r="C22" s="43" t="s">
        <v>179</v>
      </c>
      <c r="D22" s="43" t="s">
        <v>933</v>
      </c>
      <c r="E22" s="43" t="s">
        <v>181</v>
      </c>
      <c r="F22" s="189" t="s">
        <v>929</v>
      </c>
      <c r="G22" s="190" t="s">
        <v>930</v>
      </c>
    </row>
    <row r="23" spans="2:7" s="43" customFormat="1" ht="13.5" customHeight="1">
      <c r="B23" s="43" t="s">
        <v>934</v>
      </c>
      <c r="C23" s="43" t="s">
        <v>182</v>
      </c>
      <c r="D23" s="43" t="s">
        <v>183</v>
      </c>
      <c r="E23" s="43" t="s">
        <v>184</v>
      </c>
      <c r="F23" s="191" t="s">
        <v>931</v>
      </c>
      <c r="G23" s="192" t="s">
        <v>932</v>
      </c>
    </row>
    <row r="24" spans="3:6" s="8" customFormat="1" ht="12.75">
      <c r="C24" s="16"/>
      <c r="E24" s="16"/>
      <c r="F24" s="16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conditionalFormatting sqref="B9:G20">
    <cfRule type="cellIs" priority="1" dxfId="2" operator="between" stopIfTrue="1">
      <formula>10</formula>
      <formula>33</formula>
    </cfRule>
    <cfRule type="cellIs" priority="2" dxfId="3" operator="between" stopIfTrue="1">
      <formula>33</formula>
      <formula>66</formula>
    </cfRule>
    <cfRule type="cellIs" priority="3" dxfId="4" operator="between" stopIfTrue="1">
      <formula>66</formula>
      <formula>100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67" r:id="rId2"/>
  <headerFooter alignWithMargins="0">
    <oddFooter>&amp;L&amp;"Times New Roman,Normal"&amp;8GAY Environnement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G21"/>
  <sheetViews>
    <sheetView showZeros="0" workbookViewId="0" topLeftCell="A1">
      <selection activeCell="A7" sqref="A7"/>
    </sheetView>
  </sheetViews>
  <sheetFormatPr defaultColWidth="11.421875" defaultRowHeight="12.75"/>
  <cols>
    <col min="1" max="1" width="7.28125" style="0" customWidth="1"/>
    <col min="2" max="7" width="17.421875" style="0" customWidth="1"/>
  </cols>
  <sheetData>
    <row r="1" spans="1:7" s="16" customFormat="1" ht="15.75">
      <c r="A1" s="187" t="str">
        <f>'2 - Listes Bocaux et IBGN'!A1</f>
        <v>Agence de l'Eau RM &amp; C</v>
      </c>
      <c r="B1" s="36"/>
      <c r="C1" s="36"/>
      <c r="D1" s="36"/>
      <c r="E1" s="36"/>
      <c r="F1" s="36"/>
      <c r="G1" s="166"/>
    </row>
    <row r="2" spans="1:7" s="3" customFormat="1" ht="18.75">
      <c r="A2" s="2" t="str">
        <f>'2 - Listes Bocaux et IBGN'!A2</f>
        <v>Réseau de Contrôle Opérationnel - 2010</v>
      </c>
      <c r="B2" s="1"/>
      <c r="C2" s="2"/>
      <c r="D2" s="2"/>
      <c r="E2" s="2"/>
      <c r="F2" s="2"/>
      <c r="G2" s="165"/>
    </row>
    <row r="3" spans="1:7" s="3" customFormat="1" ht="18.75">
      <c r="A3" s="2" t="str">
        <f>'2 - Listes Bocaux et IBGN'!A3</f>
        <v>ANALYSES HYDROBIOLOGIQUES</v>
      </c>
      <c r="B3" s="1"/>
      <c r="C3" s="2"/>
      <c r="D3" s="2"/>
      <c r="E3" s="2"/>
      <c r="F3" s="2"/>
      <c r="G3" s="165"/>
    </row>
    <row r="4" spans="1:7" s="3" customFormat="1" ht="18.75">
      <c r="A4" s="7" t="s">
        <v>912</v>
      </c>
      <c r="B4" s="2"/>
      <c r="C4" s="2"/>
      <c r="D4" s="2"/>
      <c r="E4" s="2"/>
      <c r="F4" s="2"/>
      <c r="G4" s="165"/>
    </row>
    <row r="5" s="8" customFormat="1" ht="12.75"/>
    <row r="6" spans="1:7" s="6" customFormat="1" ht="20.25">
      <c r="A6" s="38" t="str">
        <f>'2 - Listes Bocaux et IBGN'!A5</f>
        <v>06150800 - Guil - 02/03/2010</v>
      </c>
      <c r="B6" s="39"/>
      <c r="C6" s="41"/>
      <c r="D6" s="40"/>
      <c r="E6" s="40"/>
      <c r="F6" s="40"/>
      <c r="G6" s="42"/>
    </row>
    <row r="7" s="8" customFormat="1" ht="12.75"/>
    <row r="8" spans="1:7" s="10" customFormat="1" ht="51">
      <c r="A8" s="9"/>
      <c r="B8" s="185" t="s">
        <v>899</v>
      </c>
      <c r="C8" s="185" t="s">
        <v>900</v>
      </c>
      <c r="D8" s="185" t="s">
        <v>901</v>
      </c>
      <c r="E8" s="185" t="s">
        <v>902</v>
      </c>
      <c r="F8" s="186" t="s">
        <v>903</v>
      </c>
      <c r="G8" s="186" t="s">
        <v>904</v>
      </c>
    </row>
    <row r="9" spans="1:7" s="10" customFormat="1" ht="15">
      <c r="A9" s="11" t="s">
        <v>0</v>
      </c>
      <c r="B9" s="167">
        <f>'2 - Listes Bocaux et IBGN'!D513</f>
        <v>3</v>
      </c>
      <c r="C9" s="167">
        <f>'2 - Listes Bocaux et IBGN'!F513</f>
        <v>2</v>
      </c>
      <c r="D9" s="167">
        <f>'2 - Listes Bocaux et IBGN'!H513</f>
        <v>2</v>
      </c>
      <c r="E9" s="167">
        <f>'2 - Listes Bocaux et IBGN'!J513</f>
        <v>4</v>
      </c>
      <c r="F9" s="167">
        <f>'2 - Listes Bocaux et IBGN'!M513</f>
        <v>4</v>
      </c>
      <c r="G9" s="167">
        <f>'2 - Listes Bocaux et IBGN'!O513</f>
        <v>3</v>
      </c>
    </row>
    <row r="10" spans="1:7" s="10" customFormat="1" ht="13.5" customHeight="1">
      <c r="A10" s="13" t="s">
        <v>1</v>
      </c>
      <c r="B10" s="168">
        <f>'2 - Listes Bocaux et IBGN'!D514</f>
        <v>3</v>
      </c>
      <c r="C10" s="168">
        <f>'2 - Listes Bocaux et IBGN'!F514</f>
        <v>3</v>
      </c>
      <c r="D10" s="168">
        <f>'2 - Listes Bocaux et IBGN'!H514</f>
        <v>3</v>
      </c>
      <c r="E10" s="168">
        <f>'2 - Listes Bocaux et IBGN'!J514</f>
        <v>3</v>
      </c>
      <c r="F10" s="168">
        <f>'2 - Listes Bocaux et IBGN'!M514</f>
        <v>3</v>
      </c>
      <c r="G10" s="168">
        <f>'2 - Listes Bocaux et IBGN'!O514</f>
        <v>3</v>
      </c>
    </row>
    <row r="11" spans="1:7" s="10" customFormat="1" ht="13.5" customHeight="1">
      <c r="A11" s="13" t="s">
        <v>2</v>
      </c>
      <c r="B11" s="168">
        <f>'2 - Listes Bocaux et IBGN'!D515</f>
        <v>3</v>
      </c>
      <c r="C11" s="168">
        <f>'2 - Listes Bocaux et IBGN'!F515</f>
        <v>1</v>
      </c>
      <c r="D11" s="168">
        <f>'2 - Listes Bocaux et IBGN'!H515</f>
        <v>2</v>
      </c>
      <c r="E11" s="168">
        <f>'2 - Listes Bocaux et IBGN'!J515</f>
        <v>4</v>
      </c>
      <c r="F11" s="168">
        <f>'2 - Listes Bocaux et IBGN'!M515</f>
        <v>2</v>
      </c>
      <c r="G11" s="168">
        <f>'2 - Listes Bocaux et IBGN'!O515</f>
        <v>2</v>
      </c>
    </row>
    <row r="12" spans="1:7" s="10" customFormat="1" ht="13.5" customHeight="1">
      <c r="A12" s="13" t="s">
        <v>914</v>
      </c>
      <c r="B12" s="168">
        <f>'2 - Listes Bocaux et IBGN'!D516</f>
        <v>3</v>
      </c>
      <c r="C12" s="168">
        <f>'2 - Listes Bocaux et IBGN'!F516</f>
        <v>3</v>
      </c>
      <c r="D12" s="168">
        <f>'2 - Listes Bocaux et IBGN'!H516</f>
        <v>6</v>
      </c>
      <c r="E12" s="168">
        <f>'2 - Listes Bocaux et IBGN'!J516</f>
        <v>7</v>
      </c>
      <c r="F12" s="168">
        <f>'2 - Listes Bocaux et IBGN'!M516</f>
        <v>4</v>
      </c>
      <c r="G12" s="168">
        <f>'2 - Listes Bocaux et IBGN'!O516</f>
        <v>6</v>
      </c>
    </row>
    <row r="13" spans="1:7" s="10" customFormat="1" ht="13.5" customHeight="1">
      <c r="A13" s="13" t="s">
        <v>6</v>
      </c>
      <c r="B13" s="168">
        <f>'2 - Listes Bocaux et IBGN'!D517</f>
        <v>0</v>
      </c>
      <c r="C13" s="168">
        <f>'2 - Listes Bocaux et IBGN'!F517</f>
        <v>0</v>
      </c>
      <c r="D13" s="168">
        <f>'2 - Listes Bocaux et IBGN'!H517</f>
        <v>0</v>
      </c>
      <c r="E13" s="168">
        <f>'2 - Listes Bocaux et IBGN'!J517</f>
        <v>0</v>
      </c>
      <c r="F13" s="168">
        <f>'2 - Listes Bocaux et IBGN'!M517</f>
        <v>0</v>
      </c>
      <c r="G13" s="168">
        <f>'2 - Listes Bocaux et IBGN'!O517</f>
        <v>0</v>
      </c>
    </row>
    <row r="14" spans="1:7" s="10" customFormat="1" ht="13.5" customHeight="1">
      <c r="A14" s="13" t="s">
        <v>7</v>
      </c>
      <c r="B14" s="168">
        <f>'2 - Listes Bocaux et IBGN'!D518</f>
        <v>0</v>
      </c>
      <c r="C14" s="168">
        <f>'2 - Listes Bocaux et IBGN'!F518</f>
        <v>0</v>
      </c>
      <c r="D14" s="168">
        <f>'2 - Listes Bocaux et IBGN'!H518</f>
        <v>1</v>
      </c>
      <c r="E14" s="168">
        <f>'2 - Listes Bocaux et IBGN'!J518</f>
        <v>1</v>
      </c>
      <c r="F14" s="168">
        <f>'2 - Listes Bocaux et IBGN'!M518</f>
        <v>0</v>
      </c>
      <c r="G14" s="168">
        <f>'2 - Listes Bocaux et IBGN'!O518</f>
        <v>1</v>
      </c>
    </row>
    <row r="15" spans="1:7" s="10" customFormat="1" ht="13.5" customHeight="1">
      <c r="A15" s="13" t="s">
        <v>911</v>
      </c>
      <c r="B15" s="168">
        <f>'2 - Listes Bocaux et IBGN'!D520</f>
        <v>0</v>
      </c>
      <c r="C15" s="168">
        <f>'2 - Listes Bocaux et IBGN'!F520</f>
        <v>0</v>
      </c>
      <c r="D15" s="168">
        <f>'2 - Listes Bocaux et IBGN'!H520</f>
        <v>0</v>
      </c>
      <c r="E15" s="168">
        <f>'2 - Listes Bocaux et IBGN'!J520</f>
        <v>0</v>
      </c>
      <c r="F15" s="168">
        <f>'2 - Listes Bocaux et IBGN'!M520</f>
        <v>0</v>
      </c>
      <c r="G15" s="168">
        <f>'2 - Listes Bocaux et IBGN'!O520</f>
        <v>0</v>
      </c>
    </row>
    <row r="16" spans="1:7" s="10" customFormat="1" ht="13.5" customHeight="1">
      <c r="A16" s="13" t="s">
        <v>8</v>
      </c>
      <c r="B16" s="168">
        <f>'2 - Listes Bocaux et IBGN'!D519</f>
        <v>0</v>
      </c>
      <c r="C16" s="168">
        <f>'2 - Listes Bocaux et IBGN'!F519</f>
        <v>0</v>
      </c>
      <c r="D16" s="168">
        <f>'2 - Listes Bocaux et IBGN'!H519</f>
        <v>0</v>
      </c>
      <c r="E16" s="168">
        <f>'2 - Listes Bocaux et IBGN'!J519</f>
        <v>0</v>
      </c>
      <c r="F16" s="168">
        <f>'2 - Listes Bocaux et IBGN'!M519</f>
        <v>0</v>
      </c>
      <c r="G16" s="168">
        <f>'2 - Listes Bocaux et IBGN'!O519</f>
        <v>0</v>
      </c>
    </row>
    <row r="17" spans="1:7" s="10" customFormat="1" ht="13.5" customHeight="1">
      <c r="A17" s="14" t="s">
        <v>10</v>
      </c>
      <c r="B17" s="169">
        <f>'2 - Listes Bocaux et IBGN'!D521</f>
        <v>0</v>
      </c>
      <c r="C17" s="169">
        <f>'2 - Listes Bocaux et IBGN'!F521</f>
        <v>0</v>
      </c>
      <c r="D17" s="169">
        <f>'2 - Listes Bocaux et IBGN'!H521</f>
        <v>0</v>
      </c>
      <c r="E17" s="169">
        <f>'2 - Listes Bocaux et IBGN'!J521</f>
        <v>0</v>
      </c>
      <c r="F17" s="169">
        <f>'2 - Listes Bocaux et IBGN'!M521</f>
        <v>0</v>
      </c>
      <c r="G17" s="169">
        <f>'2 - Listes Bocaux et IBGN'!O521</f>
        <v>0</v>
      </c>
    </row>
    <row r="18" spans="2:6" s="43" customFormat="1" ht="12">
      <c r="B18" s="43" t="s">
        <v>174</v>
      </c>
      <c r="C18" s="43" t="s">
        <v>175</v>
      </c>
      <c r="D18" s="43" t="s">
        <v>176</v>
      </c>
      <c r="E18" s="43" t="s">
        <v>915</v>
      </c>
      <c r="F18" s="43" t="s">
        <v>180</v>
      </c>
    </row>
    <row r="19" spans="2:5" s="43" customFormat="1" ht="13.5" customHeight="1">
      <c r="B19" s="43" t="s">
        <v>181</v>
      </c>
      <c r="C19" s="43" t="s">
        <v>910</v>
      </c>
      <c r="D19" s="43" t="s">
        <v>182</v>
      </c>
      <c r="E19" s="43" t="s">
        <v>184</v>
      </c>
    </row>
    <row r="20" s="43" customFormat="1" ht="13.5" customHeight="1"/>
    <row r="21" spans="3:6" s="8" customFormat="1" ht="12.75">
      <c r="C21" s="16"/>
      <c r="E21" s="16"/>
      <c r="F21" s="16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conditionalFormatting sqref="B9:G17">
    <cfRule type="cellIs" priority="1" dxfId="2" operator="between" stopIfTrue="1">
      <formula>10</formula>
      <formula>33</formula>
    </cfRule>
    <cfRule type="cellIs" priority="2" dxfId="3" operator="between" stopIfTrue="1">
      <formula>33</formula>
      <formula>66</formula>
    </cfRule>
    <cfRule type="cellIs" priority="3" dxfId="4" operator="between" stopIfTrue="1">
      <formula>66</formula>
      <formula>100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70" r:id="rId2"/>
  <headerFooter alignWithMargins="0">
    <oddFooter>&amp;L&amp;"Times New Roman,Normal"&amp;8GAY Environnement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D31"/>
  <sheetViews>
    <sheetView workbookViewId="0" topLeftCell="A3">
      <selection activeCell="C31" sqref="C31"/>
    </sheetView>
  </sheetViews>
  <sheetFormatPr defaultColWidth="11.421875" defaultRowHeight="12.75"/>
  <cols>
    <col min="1" max="1" width="22.421875" style="0" customWidth="1"/>
    <col min="2" max="2" width="30.57421875" style="0" bestFit="1" customWidth="1"/>
    <col min="3" max="4" width="22.421875" style="0" customWidth="1"/>
  </cols>
  <sheetData>
    <row r="1" spans="1:4" s="16" customFormat="1" ht="15.75">
      <c r="A1" s="187" t="str">
        <f>'2 - Listes Bocaux et IBGN'!A1</f>
        <v>Agence de l'Eau RM &amp; C</v>
      </c>
      <c r="B1" s="36"/>
      <c r="C1" s="36"/>
      <c r="D1" s="36"/>
    </row>
    <row r="2" spans="1:4" s="3" customFormat="1" ht="18.75">
      <c r="A2" s="2" t="str">
        <f>'2 - Listes Bocaux et IBGN'!A2</f>
        <v>Réseau de Contrôle Opérationnel - 2010</v>
      </c>
      <c r="B2" s="1"/>
      <c r="C2" s="2"/>
      <c r="D2" s="2"/>
    </row>
    <row r="3" spans="1:4" s="3" customFormat="1" ht="18.75">
      <c r="A3" s="2" t="str">
        <f>'2 - Listes Bocaux et IBGN'!A3</f>
        <v>ANALYSES HYDROBIOLOGIQUES</v>
      </c>
      <c r="B3" s="1"/>
      <c r="C3" s="2"/>
      <c r="D3" s="2"/>
    </row>
    <row r="4" spans="1:4" s="3" customFormat="1" ht="18.75">
      <c r="A4" s="7" t="s">
        <v>935</v>
      </c>
      <c r="B4" s="2"/>
      <c r="C4" s="2"/>
      <c r="D4" s="2"/>
    </row>
    <row r="5" s="8" customFormat="1" ht="12.75"/>
    <row r="6" spans="1:4" s="6" customFormat="1" ht="20.25">
      <c r="A6" s="38" t="str">
        <f>'2 - Listes Bocaux et IBGN'!A5</f>
        <v>06150800 - Guil - 02/03/2010</v>
      </c>
      <c r="B6" s="39"/>
      <c r="C6" s="41"/>
      <c r="D6" s="42"/>
    </row>
    <row r="7" s="8" customFormat="1" ht="13.5" thickBot="1"/>
    <row r="8" spans="2:3" s="8" customFormat="1" ht="16.5" thickBot="1">
      <c r="B8" s="857" t="s">
        <v>1280</v>
      </c>
      <c r="C8" s="858"/>
    </row>
    <row r="9" spans="2:3" s="176" customFormat="1" ht="18.75" customHeight="1" thickBot="1">
      <c r="B9" s="177" t="s">
        <v>925</v>
      </c>
      <c r="C9" s="178">
        <f>'2 - Listes Bocaux et IBGN'!M504</f>
        <v>6317.5</v>
      </c>
    </row>
    <row r="10" spans="2:3" s="176" customFormat="1" ht="18.75" customHeight="1" hidden="1" thickBot="1">
      <c r="B10" s="179" t="s">
        <v>916</v>
      </c>
      <c r="C10" s="180"/>
    </row>
    <row r="11" spans="2:3" s="176" customFormat="1" ht="18.75" customHeight="1">
      <c r="B11" s="179" t="s">
        <v>917</v>
      </c>
      <c r="C11" s="181">
        <f>'2 - Listes Bocaux et IBGN'!M512</f>
        <v>13</v>
      </c>
    </row>
    <row r="12" spans="2:3" s="176" customFormat="1" ht="18.75" customHeight="1">
      <c r="B12" s="182" t="s">
        <v>918</v>
      </c>
      <c r="C12" s="183">
        <f>IF(C11&gt;1,1,0)+IF(C11&gt;3,1,0)+IF(C11&gt;6,1,0)+IF(C11&gt;9,1,0)+IF(C11&gt;12,1,0)+IF(C11&gt;16,1,0)+IF(C11&gt;20,1,0)+IF(C11&gt;24,1,0)+IF(C11&gt;28,1,0)+IF(C11&gt;32,1,0)+IF(C11&gt;36,1,0)+IF(C11&gt;40,1,0)+IF(C11&gt;44,1,0)+IF(C11&gt;49,1,0)</f>
        <v>5</v>
      </c>
    </row>
    <row r="13" spans="2:3" s="176" customFormat="1" ht="18.75" customHeight="1">
      <c r="B13" s="182" t="s">
        <v>908</v>
      </c>
      <c r="C13" s="183" t="str">
        <f>'2 - Listes Bocaux et IBGN'!S504</f>
        <v>Perlodidae</v>
      </c>
    </row>
    <row r="14" spans="2:3" s="176" customFormat="1" ht="18.75" customHeight="1" thickBot="1">
      <c r="B14" s="182" t="s">
        <v>919</v>
      </c>
      <c r="C14" s="183">
        <f>'2 - Listes Bocaux et IBGN'!R504</f>
        <v>9</v>
      </c>
    </row>
    <row r="15" spans="2:3" s="176" customFormat="1" ht="18.75" customHeight="1" thickBot="1">
      <c r="B15" s="170" t="s">
        <v>1281</v>
      </c>
      <c r="C15" s="173">
        <f>C14+C12-1</f>
        <v>13</v>
      </c>
    </row>
    <row r="16" spans="2:3" s="176" customFormat="1" ht="18.75" customHeight="1" thickBot="1">
      <c r="B16" s="568" t="s">
        <v>1279</v>
      </c>
      <c r="C16" s="569" t="s">
        <v>1391</v>
      </c>
    </row>
    <row r="17" spans="2:3" s="176" customFormat="1" ht="18.75" customHeight="1" thickBot="1">
      <c r="B17" s="585" t="s">
        <v>1282</v>
      </c>
      <c r="C17" s="586">
        <v>2</v>
      </c>
    </row>
    <row r="18" spans="2:3" s="176" customFormat="1" ht="18.75" customHeight="1" thickBot="1">
      <c r="B18" s="171"/>
      <c r="C18" s="174"/>
    </row>
    <row r="19" spans="2:3" s="176" customFormat="1" ht="18.75" customHeight="1" thickBot="1">
      <c r="B19" s="172" t="s">
        <v>1283</v>
      </c>
      <c r="C19" s="175">
        <f>C23+C21-1</f>
        <v>11</v>
      </c>
    </row>
    <row r="20" spans="2:3" s="176" customFormat="1" ht="18.75" customHeight="1">
      <c r="B20" s="182" t="s">
        <v>917</v>
      </c>
      <c r="C20" s="188">
        <f>C11</f>
        <v>13</v>
      </c>
    </row>
    <row r="21" spans="2:3" s="176" customFormat="1" ht="18.75" customHeight="1">
      <c r="B21" s="182" t="s">
        <v>918</v>
      </c>
      <c r="C21" s="183">
        <f>C12</f>
        <v>5</v>
      </c>
    </row>
    <row r="22" spans="2:3" s="176" customFormat="1" ht="18.75" customHeight="1">
      <c r="B22" s="182" t="s">
        <v>908</v>
      </c>
      <c r="C22" s="570" t="s">
        <v>19</v>
      </c>
    </row>
    <row r="23" spans="2:3" s="176" customFormat="1" ht="18.75" customHeight="1" thickBot="1">
      <c r="B23" s="184" t="s">
        <v>919</v>
      </c>
      <c r="C23" s="571">
        <v>7</v>
      </c>
    </row>
    <row r="24" ht="18.75" customHeight="1"/>
    <row r="25" ht="18.75" customHeight="1" thickBot="1"/>
    <row r="26" spans="2:3" ht="18.75" customHeight="1" thickBot="1">
      <c r="B26" s="859" t="s">
        <v>1284</v>
      </c>
      <c r="C26" s="860"/>
    </row>
    <row r="27" spans="2:3" ht="21" customHeight="1">
      <c r="B27" s="179" t="s">
        <v>917</v>
      </c>
      <c r="C27" s="181">
        <f>'2 - Listes Bocaux et IBGN'!R512</f>
        <v>17</v>
      </c>
    </row>
    <row r="28" spans="2:3" ht="21" customHeight="1">
      <c r="B28" s="182" t="s">
        <v>918</v>
      </c>
      <c r="C28" s="183">
        <f>IF(C27&gt;1,1,0)+IF(C27&gt;3,1,0)+IF(C27&gt;6,1,0)+IF(C27&gt;9,1,0)+IF(C27&gt;12,1,0)+IF(C27&gt;16,1,0)+IF(C27&gt;20,1,0)+IF(C27&gt;24,1,0)+IF(C27&gt;28,1,0)+IF(C27&gt;32,1,0)+IF(C27&gt;36,1,0)+IF(C27&gt;40,1,0)+IF(C27&gt;44,1,0)+IF(C27&gt;49,1,0)</f>
        <v>6</v>
      </c>
    </row>
    <row r="29" spans="2:3" ht="21" customHeight="1">
      <c r="B29" s="182" t="s">
        <v>908</v>
      </c>
      <c r="C29" s="570" t="s">
        <v>16</v>
      </c>
    </row>
    <row r="30" spans="2:3" ht="21" customHeight="1" thickBot="1">
      <c r="B30" s="182" t="s">
        <v>919</v>
      </c>
      <c r="C30" s="570">
        <v>9</v>
      </c>
    </row>
    <row r="31" spans="2:3" ht="21" customHeight="1" thickBot="1">
      <c r="B31" s="170" t="s">
        <v>1281</v>
      </c>
      <c r="C31" s="173">
        <f>C30+C28-1</f>
        <v>14</v>
      </c>
    </row>
    <row r="32" ht="21" customHeight="1"/>
    <row r="33" ht="21" customHeight="1"/>
    <row r="34" ht="21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">
    <mergeCell ref="B8:C8"/>
    <mergeCell ref="B26:C26"/>
  </mergeCells>
  <conditionalFormatting sqref="C29:C30 C22:C23 C16:C17">
    <cfRule type="cellIs" priority="1" dxfId="0" operator="greaterThan" stopIfTrue="1">
      <formula>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99" r:id="rId1"/>
  <headerFooter alignWithMargins="0">
    <oddFooter>&amp;L&amp;"Times New Roman,Normal"&amp;8GAY 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2011-07-19T15:12:57Z</cp:lastPrinted>
  <dcterms:created xsi:type="dcterms:W3CDTF">2004-11-03T13:30:13Z</dcterms:created>
  <dcterms:modified xsi:type="dcterms:W3CDTF">2011-07-20T09:28:03Z</dcterms:modified>
  <cp:category/>
  <cp:version/>
  <cp:contentType/>
  <cp:contentStatus/>
</cp:coreProperties>
</file>