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795" windowHeight="13800" activeTab="0"/>
  </bookViews>
  <sheets>
    <sheet name="05101600 LOT Monestier" sheetId="1" r:id="rId1"/>
  </sheets>
  <externalReferences>
    <externalReference r:id="rId4"/>
  </externalReferences>
  <definedNames>
    <definedName name="Cf.">'[1]liste codes réf'!$F$25:$F$26</definedName>
    <definedName name="NOM">#REF!</definedName>
    <definedName name="noms_taxons">'[1]liste codes réf'!$B$8:$B$896</definedName>
    <definedName name="type_courant">'[1]liste codes réf'!$F$16:$F$21</definedName>
    <definedName name="type_lent">'[1]liste codes réf'!$H$16:$H$20</definedName>
    <definedName name="_xlnm.Print_Area" localSheetId="0">'05101600 LOT Monestier'!$A$1:$O$82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M3" authorId="1">
      <text>
        <r>
          <rPr>
            <sz val="8"/>
            <rFont val="Tahoma"/>
            <family val="2"/>
          </rPr>
          <t>Référence de l'étude</t>
        </r>
      </text>
    </comment>
  </commentList>
</comments>
</file>

<file path=xl/sharedStrings.xml><?xml version="1.0" encoding="utf-8"?>
<sst xmlns="http://schemas.openxmlformats.org/spreadsheetml/2006/main" count="210" uniqueCount="102">
  <si>
    <t>Relevés floristiques aquatiques - IBMR</t>
  </si>
  <si>
    <t>GIS Macrophytes - juillet 2006</t>
  </si>
  <si>
    <t>AQUASCOP</t>
  </si>
  <si>
    <t>V Bouchareychas - A Marquis</t>
  </si>
  <si>
    <t>conforme AFNOR T90-395 oct. 2003</t>
  </si>
  <si>
    <t>LOT</t>
  </si>
  <si>
    <t>Monestier-Pin-Moriès</t>
  </si>
  <si>
    <t>05101600</t>
  </si>
  <si>
    <t>7027-RCSLR-2009</t>
  </si>
  <si>
    <t>Résultats</t>
  </si>
  <si>
    <t>Robustesse:</t>
  </si>
  <si>
    <t>F. courant</t>
  </si>
  <si>
    <t>F. lent</t>
  </si>
  <si>
    <t>station</t>
  </si>
  <si>
    <t>IBMR:</t>
  </si>
  <si>
    <t>LEA.SPX</t>
  </si>
  <si>
    <t>Type de faciès</t>
  </si>
  <si>
    <t>radier</t>
  </si>
  <si>
    <t>pl. lent</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</si>
  <si>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</si>
  <si>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</si>
  <si>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</si>
  <si>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</si>
  <si>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</si>
  <si>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</si>
  <si>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</si>
  <si>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</si>
  <si>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</si>
  <si>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</si>
  <si>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</si>
  <si>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</si>
  <si>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</si>
  <si>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</si>
  <si>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</si>
  <si>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</si>
  <si>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</si>
  <si>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</si>
  <si>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</si>
  <si>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</si>
  <si>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</si>
  <si>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</si>
  <si>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</si>
  <si>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</si>
  <si>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</si>
  <si>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</si>
  <si>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</si>
  <si>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</si>
  <si>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</si>
  <si>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</si>
  <si>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</si>
  <si>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</si>
  <si>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</si>
  <si>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</si>
  <si>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</si>
  <si>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</si>
  <si>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</si>
  <si>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</si>
  <si>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</si>
  <si>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</si>
  <si>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</si>
  <si>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</si>
  <si>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</si>
  <si>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</si>
  <si>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</si>
  <si>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</si>
  <si>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</si>
  <si>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</si>
  <si>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</si>
  <si>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</si>
  <si>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</si>
  <si>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</si>
  <si>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</si>
  <si>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</si>
  <si>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</si>
  <si>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AUD.SPX</t>
  </si>
  <si>
    <t>CLA.SPX</t>
  </si>
  <si>
    <t>DIA.SPX</t>
  </si>
  <si>
    <t>HIL.SPX</t>
  </si>
  <si>
    <t>MEL.SPX</t>
  </si>
  <si>
    <t>PHO.SPX</t>
  </si>
  <si>
    <t>VAU.SPX</t>
  </si>
  <si>
    <t>AMB.FLU</t>
  </si>
  <si>
    <t>CIN.AQU</t>
  </si>
  <si>
    <t>CIN.RIP</t>
  </si>
  <si>
    <t>FIS.CRA</t>
  </si>
  <si>
    <t>RHY.RIP</t>
  </si>
  <si>
    <t>EQU.ARV</t>
  </si>
  <si>
    <t>CAR.ACU</t>
  </si>
  <si>
    <t>LYS.VUL</t>
  </si>
  <si>
    <t>PHA.ARU</t>
  </si>
  <si>
    <t>ROR.SPX</t>
  </si>
  <si>
    <t>SOA.DUL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</si>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</sst>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9" borderId="31" xfId="0" applyFont="1" applyFill="1" applyBorder="1" applyAlignment="1" applyProtection="1">
      <alignment horizontal="center" vertical="top"/>
      <protection hidden="1"/>
    </xf>
    <xf numFmtId="0" fontId="16" fillId="9"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7"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7" fillId="6" borderId="80"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Eau_Milieux_Aquatiques\57QualiteDesEaux\571ReseauxEauxSuperficielles\ControleSurveillance\RCS_RCO_2009\r&#233;sultats\SEEE\macrophytes\7027-calculs%20IBMR-RCS%20LR-Lot%205%20Loz&#232;re-AQUASCOP-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05102000 LOT Balsièges"/>
      <sheetName val="05103000 LOT Chadenet"/>
      <sheetName val="05150000 TARN Montbrun"/>
      <sheetName val="06128620 GARDON Ste Croix"/>
      <sheetName val="modele"/>
      <sheetName val="liste codes réf"/>
    </sheetNames>
    <sheetDataSet>
      <sheetData sheetId="2">
        <row r="7">
          <cell r="A7" t="str">
            <v>ACO.CAL</v>
          </cell>
          <cell r="B7" t="str">
            <v>Acorus calamus</v>
          </cell>
          <cell r="C7">
            <v>7</v>
          </cell>
          <cell r="D7">
            <v>3</v>
          </cell>
          <cell r="E7" t="str">
            <v>L.      </v>
          </cell>
          <cell r="F7" t="str">
            <v>Acorus vulgaris Simonk.</v>
          </cell>
          <cell r="M7" t="str">
            <v>PHe</v>
          </cell>
          <cell r="N7">
            <v>8</v>
          </cell>
          <cell r="O7" t="str">
            <v>HEL</v>
          </cell>
          <cell r="P7" t="str">
            <v>IBMR</v>
          </cell>
        </row>
        <row r="8">
          <cell r="A8" t="str">
            <v>ACO.GRA</v>
          </cell>
          <cell r="B8" t="str">
            <v>Acorus gramineus        </v>
          </cell>
          <cell r="C8" t="str">
            <v/>
          </cell>
          <cell r="D8" t="str">
            <v/>
          </cell>
          <cell r="E8" t="str">
            <v>      </v>
          </cell>
          <cell r="M8" t="str">
            <v>PHe</v>
          </cell>
          <cell r="N8">
            <v>8</v>
          </cell>
          <cell r="O8" t="str">
            <v>HEL</v>
          </cell>
          <cell r="P8" t="str">
            <v/>
          </cell>
        </row>
        <row r="9">
          <cell r="A9" t="str">
            <v>ACO.SPX</v>
          </cell>
          <cell r="B9" t="str">
            <v>Acorus sp.</v>
          </cell>
          <cell r="C9" t="str">
            <v/>
          </cell>
          <cell r="D9" t="str">
            <v/>
          </cell>
          <cell r="M9" t="str">
            <v>PHe</v>
          </cell>
          <cell r="N9">
            <v>8</v>
          </cell>
          <cell r="O9" t="str">
            <v>HEL</v>
          </cell>
        </row>
        <row r="10">
          <cell r="A10" t="str">
            <v>ADI.CAP</v>
          </cell>
          <cell r="B10" t="str">
            <v>Adianthum capillus veneris</v>
          </cell>
          <cell r="C10" t="str">
            <v/>
          </cell>
          <cell r="D10" t="str">
            <v/>
          </cell>
          <cell r="E10" t="str">
            <v>veneris L.     </v>
          </cell>
          <cell r="M10" t="str">
            <v>PTE</v>
          </cell>
          <cell r="N10">
            <v>6</v>
          </cell>
          <cell r="P10" t="str">
            <v/>
          </cell>
        </row>
        <row r="11">
          <cell r="A11" t="str">
            <v>AGP.REP</v>
          </cell>
          <cell r="B11" t="str">
            <v>Agropyrum repens</v>
          </cell>
          <cell r="C11" t="str">
            <v/>
          </cell>
          <cell r="D11" t="str">
            <v/>
          </cell>
          <cell r="E11" t="str">
            <v>(L.) Beauv.     </v>
          </cell>
          <cell r="M11" t="str">
            <v>PHg</v>
          </cell>
          <cell r="N11">
            <v>9</v>
          </cell>
          <cell r="O11" t="str">
            <v>HYG</v>
          </cell>
          <cell r="P11" t="str">
            <v/>
          </cell>
        </row>
        <row r="12">
          <cell r="A12" t="str">
            <v>AGR.CAN</v>
          </cell>
          <cell r="B12" t="str">
            <v>Agrostis canina</v>
          </cell>
          <cell r="C12" t="str">
            <v/>
          </cell>
          <cell r="D12" t="str">
            <v/>
          </cell>
          <cell r="E12" t="str">
            <v>L.      </v>
          </cell>
          <cell r="M12" t="str">
            <v>PHg</v>
          </cell>
          <cell r="N12">
            <v>9</v>
          </cell>
          <cell r="O12" t="str">
            <v>HYG</v>
          </cell>
          <cell r="P12" t="str">
            <v/>
          </cell>
        </row>
        <row r="13">
          <cell r="A13" t="str">
            <v>AGR.SPX</v>
          </cell>
          <cell r="B13" t="str">
            <v>Agrostis sp.        </v>
          </cell>
          <cell r="C13" t="str">
            <v/>
          </cell>
          <cell r="D13" t="str">
            <v/>
          </cell>
          <cell r="E13" t="str">
            <v>      </v>
          </cell>
          <cell r="M13" t="str">
            <v>PHg</v>
          </cell>
          <cell r="N13">
            <v>9</v>
          </cell>
          <cell r="O13" t="str">
            <v>HYG/HEL</v>
          </cell>
          <cell r="P13" t="str">
            <v/>
          </cell>
        </row>
        <row r="14">
          <cell r="A14" t="str">
            <v>AGR.STO</v>
          </cell>
          <cell r="B14" t="str">
            <v>Agrostis stolonifera</v>
          </cell>
          <cell r="C14">
            <v>10</v>
          </cell>
          <cell r="D14">
            <v>1</v>
          </cell>
          <cell r="E14" t="str">
            <v>L. fo. Aq.    </v>
          </cell>
          <cell r="M14" t="str">
            <v>PHe</v>
          </cell>
          <cell r="N14">
            <v>8</v>
          </cell>
          <cell r="O14" t="str">
            <v>HEL</v>
          </cell>
          <cell r="P14" t="str">
            <v>IBMR</v>
          </cell>
        </row>
        <row r="15">
          <cell r="A15" t="str">
            <v>AGR.VUL</v>
          </cell>
          <cell r="B15" t="str">
            <v>Agrostis vulgaris</v>
          </cell>
          <cell r="C15" t="str">
            <v/>
          </cell>
          <cell r="D15" t="str">
            <v/>
          </cell>
          <cell r="E15" t="str">
            <v>With.      </v>
          </cell>
          <cell r="M15" t="str">
            <v>PHg</v>
          </cell>
          <cell r="N15">
            <v>9</v>
          </cell>
          <cell r="O15" t="str">
            <v>HYG</v>
          </cell>
          <cell r="P15" t="str">
            <v/>
          </cell>
        </row>
        <row r="16">
          <cell r="A16" t="str">
            <v>ALD.VES</v>
          </cell>
          <cell r="B16" t="str">
            <v>Aldrovanda vesiculosa        </v>
          </cell>
          <cell r="C16" t="str">
            <v/>
          </cell>
          <cell r="D16" t="str">
            <v/>
          </cell>
          <cell r="E16" t="str">
            <v>      </v>
          </cell>
          <cell r="M16" t="str">
            <v>PHy</v>
          </cell>
          <cell r="N16">
            <v>7</v>
          </cell>
          <cell r="O16" t="str">
            <v>HYD</v>
          </cell>
          <cell r="P16" t="str">
            <v/>
          </cell>
        </row>
        <row r="17">
          <cell r="A17" t="str">
            <v>ALI.GRA</v>
          </cell>
          <cell r="B17" t="str">
            <v>Alisma gramineum</v>
          </cell>
          <cell r="C17" t="str">
            <v/>
          </cell>
          <cell r="D17" t="str">
            <v/>
          </cell>
          <cell r="E17" t="str">
            <v>Lej      </v>
          </cell>
          <cell r="M17" t="str">
            <v>PHe</v>
          </cell>
          <cell r="N17">
            <v>8</v>
          </cell>
          <cell r="O17" t="str">
            <v>HEL</v>
          </cell>
          <cell r="P17" t="str">
            <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row>
        <row r="20">
          <cell r="A20" t="str">
            <v>ALI.SPX</v>
          </cell>
          <cell r="B20" t="str">
            <v>Alisma sp.</v>
          </cell>
          <cell r="C20" t="str">
            <v/>
          </cell>
          <cell r="D20" t="str">
            <v/>
          </cell>
          <cell r="E20" t="str">
            <v>      </v>
          </cell>
          <cell r="M20" t="str">
            <v>PHe</v>
          </cell>
          <cell r="N20">
            <v>8</v>
          </cell>
          <cell r="O20" t="str">
            <v>HEL</v>
          </cell>
        </row>
        <row r="21">
          <cell r="A21" t="str">
            <v>ALI.WAH</v>
          </cell>
          <cell r="B21" t="str">
            <v>Alisma wahlenbergii        </v>
          </cell>
          <cell r="C21" t="str">
            <v/>
          </cell>
          <cell r="D21" t="str">
            <v/>
          </cell>
          <cell r="E21" t="str">
            <v>      </v>
          </cell>
          <cell r="M21" t="str">
            <v>PHx</v>
          </cell>
          <cell r="N21">
            <v>10</v>
          </cell>
          <cell r="P21" t="str">
            <v/>
          </cell>
        </row>
        <row r="22">
          <cell r="A22" t="str">
            <v>ALO.AEQ</v>
          </cell>
          <cell r="B22" t="str">
            <v>Alopecurus aequalis</v>
          </cell>
          <cell r="C22" t="str">
            <v/>
          </cell>
          <cell r="D22" t="str">
            <v/>
          </cell>
          <cell r="E22" t="str">
            <v>Sobol      </v>
          </cell>
          <cell r="M22" t="str">
            <v>PHg</v>
          </cell>
          <cell r="N22">
            <v>9</v>
          </cell>
          <cell r="O22" t="str">
            <v>HYG</v>
          </cell>
          <cell r="P22" t="str">
            <v/>
          </cell>
        </row>
        <row r="23">
          <cell r="A23" t="str">
            <v>ALO.GEN</v>
          </cell>
          <cell r="B23" t="str">
            <v>Alopecurus geniculatus</v>
          </cell>
          <cell r="C23" t="str">
            <v/>
          </cell>
          <cell r="D23" t="str">
            <v/>
          </cell>
          <cell r="E23" t="str">
            <v>Sobolewski      </v>
          </cell>
          <cell r="M23" t="str">
            <v>PHg</v>
          </cell>
          <cell r="N23">
            <v>9</v>
          </cell>
          <cell r="O23" t="str">
            <v>HYG</v>
          </cell>
          <cell r="P23" t="str">
            <v/>
          </cell>
        </row>
        <row r="24">
          <cell r="A24" t="str">
            <v>ALO.PRA</v>
          </cell>
          <cell r="B24" t="str">
            <v>Alopecurus pratensis</v>
          </cell>
          <cell r="C24" t="str">
            <v/>
          </cell>
          <cell r="D24" t="str">
            <v/>
          </cell>
          <cell r="E24" t="str">
            <v>L.      </v>
          </cell>
          <cell r="M24" t="str">
            <v>PHg</v>
          </cell>
          <cell r="N24">
            <v>9</v>
          </cell>
          <cell r="O24" t="str">
            <v>HYG</v>
          </cell>
          <cell r="P24" t="str">
            <v/>
          </cell>
        </row>
        <row r="25">
          <cell r="A25" t="str">
            <v>ALO.SPX</v>
          </cell>
          <cell r="B25" t="str">
            <v>Alopecurus sp.</v>
          </cell>
          <cell r="C25" t="str">
            <v/>
          </cell>
          <cell r="D25" t="str">
            <v/>
          </cell>
          <cell r="E25" t="str">
            <v>      </v>
          </cell>
          <cell r="M25" t="str">
            <v>PHg</v>
          </cell>
          <cell r="N25">
            <v>9</v>
          </cell>
          <cell r="O25" t="str">
            <v>HYG</v>
          </cell>
        </row>
        <row r="26">
          <cell r="A26" t="str">
            <v>ALT.FIL</v>
          </cell>
          <cell r="B26" t="str">
            <v>Althenia filiformis        </v>
          </cell>
          <cell r="C26" t="str">
            <v/>
          </cell>
          <cell r="D26" t="str">
            <v/>
          </cell>
          <cell r="E26" t="str">
            <v>      </v>
          </cell>
          <cell r="M26" t="str">
            <v>PHy</v>
          </cell>
          <cell r="N26">
            <v>7</v>
          </cell>
          <cell r="O26" t="str">
            <v>HYD</v>
          </cell>
          <cell r="P26" t="str">
            <v/>
          </cell>
        </row>
        <row r="27">
          <cell r="A27" t="str">
            <v>ALT.ORI</v>
          </cell>
          <cell r="B27" t="str">
            <v>Althenia orientalis        </v>
          </cell>
          <cell r="C27" t="str">
            <v/>
          </cell>
          <cell r="D27" t="str">
            <v/>
          </cell>
          <cell r="E27" t="str">
            <v>      </v>
          </cell>
          <cell r="M27" t="str">
            <v>PHy</v>
          </cell>
          <cell r="N27">
            <v>7</v>
          </cell>
          <cell r="O27" t="str">
            <v>HYD</v>
          </cell>
          <cell r="P27" t="str">
            <v/>
          </cell>
        </row>
        <row r="28">
          <cell r="A28" t="str">
            <v>AMA.SPX</v>
          </cell>
          <cell r="B28" t="str">
            <v>Amaranthus sp.        </v>
          </cell>
          <cell r="C28" t="str">
            <v/>
          </cell>
          <cell r="D28" t="str">
            <v/>
          </cell>
          <cell r="E28" t="str">
            <v>      </v>
          </cell>
          <cell r="M28" t="str">
            <v>PHg</v>
          </cell>
          <cell r="N28">
            <v>9</v>
          </cell>
          <cell r="O28" t="str">
            <v>HYG</v>
          </cell>
          <cell r="P28" t="str">
            <v/>
          </cell>
        </row>
        <row r="29">
          <cell r="A29" t="str">
            <v>AMB.FLU</v>
          </cell>
          <cell r="B29" t="str">
            <v>Amblystegium fluviatile (Hygroamblystegium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row>
        <row r="30">
          <cell r="A30" t="str">
            <v>AMB.RIP</v>
          </cell>
          <cell r="B30" t="str">
            <v>Amblystegium riparium (Leptodictyum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row>
        <row r="31">
          <cell r="A31" t="str">
            <v>AMB.SPX</v>
          </cell>
          <cell r="B31" t="str">
            <v>Amblystegium sp.        </v>
          </cell>
          <cell r="C31" t="str">
            <v/>
          </cell>
          <cell r="D31" t="str">
            <v/>
          </cell>
          <cell r="E31" t="str">
            <v>B., S. &amp; G.</v>
          </cell>
          <cell r="M31" t="str">
            <v>BRm</v>
          </cell>
          <cell r="N31">
            <v>5</v>
          </cell>
          <cell r="P31" t="str">
            <v/>
          </cell>
        </row>
        <row r="32">
          <cell r="A32" t="str">
            <v>AMB.TEN</v>
          </cell>
          <cell r="B32" t="str">
            <v>Amblystegium tenax (Hygroamblystegium tenax)    </v>
          </cell>
          <cell r="C32">
            <v>15</v>
          </cell>
          <cell r="D32">
            <v>2</v>
          </cell>
          <cell r="E32" t="str">
            <v>(Hedw.) C. Jens.</v>
          </cell>
          <cell r="F32" t="str">
            <v>Hygroamblystegium tenax (Hedw.) Jenn.</v>
          </cell>
          <cell r="G32" t="str">
            <v>Hygroamblystegium irrigum (Hook. &amp; Wils.) Loeske</v>
          </cell>
          <cell r="M32" t="str">
            <v>BRm</v>
          </cell>
          <cell r="N32">
            <v>5</v>
          </cell>
          <cell r="P32" t="str">
            <v>IBMR</v>
          </cell>
        </row>
        <row r="33">
          <cell r="A33" t="str">
            <v>ANA.SPX</v>
          </cell>
          <cell r="B33" t="str">
            <v>Anabaena sp.</v>
          </cell>
          <cell r="C33" t="str">
            <v/>
          </cell>
          <cell r="D33" t="str">
            <v/>
          </cell>
          <cell r="E33" t="str">
            <v>Bory de St Vincent   </v>
          </cell>
          <cell r="M33" t="str">
            <v>ALG</v>
          </cell>
          <cell r="N33">
            <v>2</v>
          </cell>
        </row>
        <row r="34">
          <cell r="A34" t="str">
            <v>ANE.PIN</v>
          </cell>
          <cell r="B34" t="str">
            <v>Aneura pinguis (Riccardia pinguis)</v>
          </cell>
          <cell r="C34">
            <v>14</v>
          </cell>
          <cell r="D34">
            <v>2</v>
          </cell>
          <cell r="E34" t="str">
            <v>(L.) Dumort.    </v>
          </cell>
          <cell r="F34" t="str">
            <v>Riccardia pinguis (L.) Gray</v>
          </cell>
          <cell r="G34" t="str">
            <v>Jungermannia pinguis L.</v>
          </cell>
          <cell r="M34" t="str">
            <v>BRh</v>
          </cell>
          <cell r="N34">
            <v>4</v>
          </cell>
          <cell r="P34" t="str">
            <v>IBMR</v>
          </cell>
        </row>
        <row r="35">
          <cell r="A35" t="str">
            <v>ANG.ARC</v>
          </cell>
          <cell r="B35" t="str">
            <v>Angelica archangelica subsp. litoralis</v>
          </cell>
          <cell r="C35" t="str">
            <v/>
          </cell>
          <cell r="D35" t="str">
            <v/>
          </cell>
          <cell r="E35" t="str">
            <v>(Fr.) Thell.     </v>
          </cell>
          <cell r="M35" t="str">
            <v>PHg</v>
          </cell>
          <cell r="N35">
            <v>9</v>
          </cell>
          <cell r="O35" t="str">
            <v>HYG</v>
          </cell>
          <cell r="P35" t="str">
            <v/>
          </cell>
        </row>
        <row r="36">
          <cell r="A36" t="str">
            <v>ANG.SYL</v>
          </cell>
          <cell r="B36" t="str">
            <v>Angelica sylvestris</v>
          </cell>
          <cell r="C36" t="str">
            <v/>
          </cell>
          <cell r="D36" t="str">
            <v/>
          </cell>
          <cell r="E36" t="str">
            <v>L.      </v>
          </cell>
          <cell r="M36" t="str">
            <v>PHg</v>
          </cell>
          <cell r="N36">
            <v>9</v>
          </cell>
          <cell r="O36" t="str">
            <v>HYG</v>
          </cell>
          <cell r="P36" t="str">
            <v/>
          </cell>
        </row>
        <row r="37">
          <cell r="A37" t="str">
            <v>APH.SPX</v>
          </cell>
          <cell r="B37" t="str">
            <v>Aphanizomenon sp.</v>
          </cell>
          <cell r="C37" t="str">
            <v/>
          </cell>
          <cell r="D37" t="str">
            <v/>
          </cell>
          <cell r="E37" t="str">
            <v>Morren      </v>
          </cell>
          <cell r="M37" t="str">
            <v>ALG</v>
          </cell>
          <cell r="N37">
            <v>2</v>
          </cell>
        </row>
        <row r="38">
          <cell r="A38" t="str">
            <v>API.INU</v>
          </cell>
          <cell r="B38" t="str">
            <v>Apium inundatum (Sium inundatum)</v>
          </cell>
          <cell r="C38">
            <v>17</v>
          </cell>
          <cell r="D38">
            <v>3</v>
          </cell>
          <cell r="E38" t="str">
            <v>L.      </v>
          </cell>
          <cell r="F38" t="str">
            <v>Sium inundatum</v>
          </cell>
          <cell r="M38" t="str">
            <v>PHy</v>
          </cell>
          <cell r="N38">
            <v>7</v>
          </cell>
          <cell r="O38" t="str">
            <v>HYD</v>
          </cell>
          <cell r="P38" t="str">
            <v>IBMR</v>
          </cell>
        </row>
        <row r="39">
          <cell r="A39" t="str">
            <v>API.NOD</v>
          </cell>
          <cell r="B39" t="str">
            <v>Apium nodiflorum (Sium nodiflorum)</v>
          </cell>
          <cell r="C39">
            <v>10</v>
          </cell>
          <cell r="D39">
            <v>1</v>
          </cell>
          <cell r="E39" t="str">
            <v>(L.) Lag.     </v>
          </cell>
          <cell r="F39" t="str">
            <v>Sium nodiflorum</v>
          </cell>
          <cell r="G39" t="str">
            <v>Helosciadium nodiflorum</v>
          </cell>
          <cell r="M39" t="str">
            <v>PHy</v>
          </cell>
          <cell r="N39">
            <v>7</v>
          </cell>
          <cell r="O39" t="str">
            <v>HYD</v>
          </cell>
          <cell r="P39" t="str">
            <v>IBMR</v>
          </cell>
        </row>
        <row r="40">
          <cell r="A40" t="str">
            <v>API.REP</v>
          </cell>
          <cell r="B40" t="str">
            <v>Apium repens</v>
          </cell>
          <cell r="C40" t="str">
            <v/>
          </cell>
          <cell r="D40" t="str">
            <v/>
          </cell>
          <cell r="E40" t="str">
            <v>(Jacq.) Lag.     </v>
          </cell>
          <cell r="M40" t="str">
            <v>PHe</v>
          </cell>
          <cell r="N40">
            <v>8</v>
          </cell>
          <cell r="O40" t="str">
            <v>HYD/HEL</v>
          </cell>
          <cell r="P40" t="str">
            <v/>
          </cell>
        </row>
        <row r="41">
          <cell r="A41" t="str">
            <v>API.SPX</v>
          </cell>
          <cell r="B41" t="str">
            <v>Apium sp.</v>
          </cell>
          <cell r="C41" t="str">
            <v/>
          </cell>
          <cell r="D41" t="str">
            <v/>
          </cell>
          <cell r="E41" t="str">
            <v>      </v>
          </cell>
          <cell r="M41" t="str">
            <v>PHe</v>
          </cell>
          <cell r="N41">
            <v>8</v>
          </cell>
          <cell r="O41" t="str">
            <v>HYD/HEL</v>
          </cell>
        </row>
        <row r="42">
          <cell r="A42" t="str">
            <v>API.MOO</v>
          </cell>
          <cell r="B42" t="str">
            <v>Apium x moorei       </v>
          </cell>
          <cell r="C42" t="str">
            <v/>
          </cell>
          <cell r="D42" t="str">
            <v/>
          </cell>
          <cell r="E42" t="str">
            <v>      </v>
          </cell>
          <cell r="M42" t="str">
            <v>PHe</v>
          </cell>
          <cell r="N42">
            <v>8</v>
          </cell>
          <cell r="O42" t="str">
            <v>HYD/HEL</v>
          </cell>
          <cell r="P42" t="str">
            <v/>
          </cell>
        </row>
        <row r="43">
          <cell r="A43" t="str">
            <v>APO.DIS</v>
          </cell>
          <cell r="B43" t="str">
            <v>Aponogeton distachyos        </v>
          </cell>
          <cell r="C43" t="str">
            <v/>
          </cell>
          <cell r="D43" t="str">
            <v/>
          </cell>
          <cell r="E43" t="str">
            <v>      </v>
          </cell>
          <cell r="M43" t="str">
            <v>PHy</v>
          </cell>
          <cell r="N43">
            <v>7</v>
          </cell>
          <cell r="O43" t="str">
            <v>HYD</v>
          </cell>
          <cell r="P43" t="str">
            <v/>
          </cell>
        </row>
        <row r="44">
          <cell r="A44" t="str">
            <v>ARU.DON</v>
          </cell>
          <cell r="B44" t="str">
            <v>Arundo donax        </v>
          </cell>
          <cell r="C44" t="str">
            <v/>
          </cell>
          <cell r="D44" t="str">
            <v/>
          </cell>
          <cell r="E44" t="str">
            <v>      </v>
          </cell>
          <cell r="M44" t="str">
            <v>PHg</v>
          </cell>
          <cell r="N44">
            <v>9</v>
          </cell>
          <cell r="O44" t="str">
            <v>HYG/HEL</v>
          </cell>
          <cell r="P44" t="str">
            <v/>
          </cell>
        </row>
        <row r="45">
          <cell r="A45" t="str">
            <v>ATH.FIL</v>
          </cell>
          <cell r="B45" t="str">
            <v>Athyrium filix-femina</v>
          </cell>
          <cell r="C45" t="str">
            <v/>
          </cell>
          <cell r="D45" t="str">
            <v/>
          </cell>
          <cell r="E45" t="str">
            <v>(L.) Roth.     </v>
          </cell>
          <cell r="M45" t="str">
            <v>PTE</v>
          </cell>
          <cell r="N45">
            <v>6</v>
          </cell>
          <cell r="P45" t="str">
            <v/>
          </cell>
        </row>
        <row r="46">
          <cell r="A46" t="str">
            <v>ATR.UND</v>
          </cell>
          <cell r="B46" t="str">
            <v>Atrichum undulatum</v>
          </cell>
          <cell r="C46" t="str">
            <v/>
          </cell>
          <cell r="D46" t="str">
            <v/>
          </cell>
          <cell r="E46" t="str">
            <v>(Hedw.) P. Beauv.   </v>
          </cell>
          <cell r="F46" t="str">
            <v>Atrichum haussknechtii Jur. &amp; Milde</v>
          </cell>
          <cell r="M46" t="str">
            <v>BRm</v>
          </cell>
          <cell r="N46">
            <v>5</v>
          </cell>
          <cell r="P46" t="str">
            <v/>
          </cell>
        </row>
        <row r="47">
          <cell r="A47" t="str">
            <v>ATI.CAL</v>
          </cell>
          <cell r="B47" t="str">
            <v>Atriplex calotheca</v>
          </cell>
          <cell r="C47" t="str">
            <v/>
          </cell>
          <cell r="D47" t="str">
            <v/>
          </cell>
          <cell r="E47" t="str">
            <v>(Rafn) Fries     </v>
          </cell>
          <cell r="M47" t="str">
            <v>PHg</v>
          </cell>
          <cell r="N47">
            <v>9</v>
          </cell>
          <cell r="O47" t="str">
            <v>HYG</v>
          </cell>
          <cell r="P47" t="str">
            <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row>
        <row r="49">
          <cell r="A49" t="str">
            <v>AUL.PAL</v>
          </cell>
          <cell r="B49" t="str">
            <v>Aulacommium palustre</v>
          </cell>
          <cell r="C49" t="str">
            <v/>
          </cell>
          <cell r="D49" t="str">
            <v/>
          </cell>
          <cell r="E49" t="str">
            <v>(Hedw.) Schwaegr.     </v>
          </cell>
          <cell r="M49" t="str">
            <v>BRm</v>
          </cell>
          <cell r="N49">
            <v>5</v>
          </cell>
          <cell r="P49" t="str">
            <v/>
          </cell>
        </row>
        <row r="50">
          <cell r="A50" t="str">
            <v>AZO.CAR</v>
          </cell>
          <cell r="B50" t="str">
            <v>Azolla caroliniana        </v>
          </cell>
          <cell r="C50" t="str">
            <v/>
          </cell>
          <cell r="D50" t="str">
            <v/>
          </cell>
          <cell r="E50" t="str">
            <v>      </v>
          </cell>
          <cell r="M50" t="str">
            <v>PTE</v>
          </cell>
          <cell r="N50">
            <v>6</v>
          </cell>
          <cell r="P50" t="str">
            <v/>
          </cell>
        </row>
        <row r="51">
          <cell r="A51" t="str">
            <v>AZO.FIL</v>
          </cell>
          <cell r="B51" t="str">
            <v>Azolla filiculoides</v>
          </cell>
          <cell r="C51">
            <v>6</v>
          </cell>
          <cell r="D51">
            <v>3</v>
          </cell>
          <cell r="E51" t="str">
            <v>lam.      </v>
          </cell>
          <cell r="M51" t="str">
            <v>PTE</v>
          </cell>
          <cell r="N51">
            <v>6</v>
          </cell>
          <cell r="P51" t="str">
            <v>IBMR</v>
          </cell>
        </row>
        <row r="52">
          <cell r="A52" t="str">
            <v>AZO.SPX</v>
          </cell>
          <cell r="B52" t="str">
            <v>Azolla sp.</v>
          </cell>
          <cell r="C52" t="str">
            <v/>
          </cell>
          <cell r="D52" t="str">
            <v/>
          </cell>
          <cell r="E52" t="str">
            <v>      </v>
          </cell>
          <cell r="M52" t="str">
            <v>PTE</v>
          </cell>
          <cell r="N52">
            <v>6</v>
          </cell>
        </row>
        <row r="53">
          <cell r="A53" t="str">
            <v>BAC.MON</v>
          </cell>
          <cell r="B53" t="str">
            <v>Bacopa monnieri        </v>
          </cell>
          <cell r="C53" t="str">
            <v/>
          </cell>
          <cell r="D53" t="str">
            <v/>
          </cell>
          <cell r="E53" t="str">
            <v>      </v>
          </cell>
          <cell r="M53" t="str">
            <v>PHe</v>
          </cell>
          <cell r="N53">
            <v>8</v>
          </cell>
          <cell r="O53" t="str">
            <v>HYD/HEL</v>
          </cell>
          <cell r="P53" t="str">
            <v/>
          </cell>
        </row>
        <row r="54">
          <cell r="A54" t="str">
            <v>BAL.ALP</v>
          </cell>
          <cell r="B54" t="str">
            <v>Baldellia alpestris        </v>
          </cell>
          <cell r="C54" t="str">
            <v/>
          </cell>
          <cell r="D54" t="str">
            <v/>
          </cell>
          <cell r="E54" t="str">
            <v>      </v>
          </cell>
          <cell r="M54" t="str">
            <v>PHx</v>
          </cell>
          <cell r="N54">
            <v>10</v>
          </cell>
          <cell r="P54" t="str">
            <v/>
          </cell>
        </row>
        <row r="55">
          <cell r="A55" t="str">
            <v>BAL.RAN</v>
          </cell>
          <cell r="B55" t="str">
            <v>Baldellia ranunculoides</v>
          </cell>
          <cell r="C55" t="str">
            <v/>
          </cell>
          <cell r="D55" t="str">
            <v/>
          </cell>
          <cell r="E55" t="str">
            <v>L. parl     </v>
          </cell>
          <cell r="M55" t="str">
            <v>PHe</v>
          </cell>
          <cell r="N55">
            <v>8</v>
          </cell>
          <cell r="O55" t="str">
            <v>HYD/HEL</v>
          </cell>
          <cell r="P55" t="str">
            <v/>
          </cell>
        </row>
        <row r="56">
          <cell r="A56" t="str">
            <v>BAL.RAR</v>
          </cell>
          <cell r="B56" t="str">
            <v>Baldellia ranunculoides subsp. ranunculoides      </v>
          </cell>
          <cell r="C56" t="str">
            <v/>
          </cell>
          <cell r="D56" t="str">
            <v/>
          </cell>
          <cell r="E56" t="str">
            <v>      </v>
          </cell>
          <cell r="M56" t="str">
            <v>PHe</v>
          </cell>
          <cell r="N56">
            <v>8</v>
          </cell>
          <cell r="O56" t="str">
            <v>HYD/HEL</v>
          </cell>
          <cell r="P56" t="str">
            <v/>
          </cell>
        </row>
        <row r="57">
          <cell r="A57" t="str">
            <v>BAL.REP</v>
          </cell>
          <cell r="B57" t="str">
            <v>Baldellia ranunculoides subsp. repens      </v>
          </cell>
          <cell r="C57" t="str">
            <v/>
          </cell>
          <cell r="D57" t="str">
            <v/>
          </cell>
          <cell r="E57" t="str">
            <v>      </v>
          </cell>
          <cell r="M57" t="str">
            <v>PHe</v>
          </cell>
          <cell r="N57">
            <v>8</v>
          </cell>
          <cell r="O57" t="str">
            <v>HYD/HEL</v>
          </cell>
          <cell r="P57" t="str">
            <v/>
          </cell>
        </row>
        <row r="58">
          <cell r="A58" t="str">
            <v>BAN.SPX</v>
          </cell>
          <cell r="B58" t="str">
            <v>Bangia sp. (B. atropurpurea)</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row>
        <row r="59">
          <cell r="A59" t="str">
            <v>BAR.INT</v>
          </cell>
          <cell r="B59" t="str">
            <v>Barbarea intermedia</v>
          </cell>
          <cell r="C59" t="str">
            <v/>
          </cell>
          <cell r="D59" t="str">
            <v/>
          </cell>
          <cell r="E59" t="str">
            <v>Boreau      </v>
          </cell>
          <cell r="M59" t="str">
            <v>PHg</v>
          </cell>
          <cell r="N59">
            <v>9</v>
          </cell>
          <cell r="O59" t="str">
            <v>HYG</v>
          </cell>
          <cell r="P59" t="str">
            <v/>
          </cell>
        </row>
        <row r="60">
          <cell r="A60" t="str">
            <v>BAR.VUL</v>
          </cell>
          <cell r="B60" t="str">
            <v>Barbarea vulgaris</v>
          </cell>
          <cell r="C60" t="str">
            <v/>
          </cell>
          <cell r="D60" t="str">
            <v/>
          </cell>
          <cell r="E60" t="str">
            <v>R. Br.     </v>
          </cell>
          <cell r="M60" t="str">
            <v>PHg</v>
          </cell>
          <cell r="N60">
            <v>9</v>
          </cell>
          <cell r="O60" t="str">
            <v>HYG</v>
          </cell>
          <cell r="P60" t="str">
            <v/>
          </cell>
        </row>
        <row r="61">
          <cell r="A61" t="str">
            <v>BAT.SPX</v>
          </cell>
          <cell r="B61" t="str">
            <v>Batrachospermum sp. </v>
          </cell>
          <cell r="C61">
            <v>16</v>
          </cell>
          <cell r="D61">
            <v>2</v>
          </cell>
          <cell r="E61" t="str">
            <v>Roth      </v>
          </cell>
          <cell r="F61" t="str">
            <v>Batrachospermella Gaillon</v>
          </cell>
          <cell r="G61" t="str">
            <v>Charospermum Link in Nees</v>
          </cell>
          <cell r="M61" t="str">
            <v>ALG</v>
          </cell>
          <cell r="N61">
            <v>2</v>
          </cell>
          <cell r="P61" t="str">
            <v>IBMR</v>
          </cell>
        </row>
        <row r="62">
          <cell r="A62" t="str">
            <v>BEC.ERU</v>
          </cell>
          <cell r="B62" t="str">
            <v>Beckmannia eruciformis        </v>
          </cell>
          <cell r="C62" t="str">
            <v/>
          </cell>
          <cell r="D62" t="str">
            <v/>
          </cell>
          <cell r="E62" t="str">
            <v>      </v>
          </cell>
          <cell r="M62" t="str">
            <v>PHx</v>
          </cell>
          <cell r="N62">
            <v>10</v>
          </cell>
          <cell r="P62" t="str">
            <v/>
          </cell>
        </row>
        <row r="63">
          <cell r="A63" t="str">
            <v>BEC.SYZ</v>
          </cell>
          <cell r="B63" t="str">
            <v>Beckmannia syzigachne        </v>
          </cell>
          <cell r="C63" t="str">
            <v/>
          </cell>
          <cell r="D63" t="str">
            <v/>
          </cell>
          <cell r="E63" t="str">
            <v>      </v>
          </cell>
          <cell r="M63" t="str">
            <v>PHx</v>
          </cell>
          <cell r="N63">
            <v>10</v>
          </cell>
          <cell r="P63" t="str">
            <v/>
          </cell>
        </row>
        <row r="64">
          <cell r="A64" t="str">
            <v>BEG.CAP</v>
          </cell>
          <cell r="B64" t="str">
            <v>Bergia capensis        </v>
          </cell>
          <cell r="C64" t="str">
            <v/>
          </cell>
          <cell r="D64" t="str">
            <v/>
          </cell>
          <cell r="E64" t="str">
            <v>      </v>
          </cell>
          <cell r="M64" t="str">
            <v>PHe</v>
          </cell>
          <cell r="N64">
            <v>8</v>
          </cell>
          <cell r="O64" t="str">
            <v>HYD/HEL</v>
          </cell>
          <cell r="P64" t="str">
            <v/>
          </cell>
        </row>
        <row r="65">
          <cell r="A65" t="str">
            <v>BER.ERE</v>
          </cell>
          <cell r="B65" t="str">
            <v>Berula erecta (Sium erectum)</v>
          </cell>
          <cell r="C65">
            <v>14</v>
          </cell>
          <cell r="D65">
            <v>2</v>
          </cell>
          <cell r="E65" t="str">
            <v>(Huds.) Coville     </v>
          </cell>
          <cell r="F65" t="str">
            <v>Sium erectum Huds.</v>
          </cell>
          <cell r="G65" t="str">
            <v>Siella erecta</v>
          </cell>
          <cell r="M65" t="str">
            <v>PHe</v>
          </cell>
          <cell r="N65">
            <v>8</v>
          </cell>
          <cell r="O65" t="str">
            <v>HYD/HEL</v>
          </cell>
          <cell r="P65" t="str">
            <v>IBMR</v>
          </cell>
        </row>
        <row r="66">
          <cell r="A66" t="str">
            <v>BER.SPX</v>
          </cell>
          <cell r="B66" t="str">
            <v>Berula sp.</v>
          </cell>
          <cell r="C66" t="str">
            <v/>
          </cell>
          <cell r="D66" t="str">
            <v/>
          </cell>
          <cell r="E66" t="str">
            <v>      </v>
          </cell>
          <cell r="M66" t="str">
            <v>PHe</v>
          </cell>
          <cell r="N66">
            <v>8</v>
          </cell>
          <cell r="O66" t="str">
            <v>HYD/HEL</v>
          </cell>
        </row>
        <row r="67">
          <cell r="A67" t="str">
            <v>BID.CER</v>
          </cell>
          <cell r="B67" t="str">
            <v>Bidens cernua</v>
          </cell>
          <cell r="C67" t="str">
            <v/>
          </cell>
          <cell r="D67" t="str">
            <v/>
          </cell>
          <cell r="E67" t="str">
            <v>L.      </v>
          </cell>
          <cell r="M67" t="str">
            <v>PHg</v>
          </cell>
          <cell r="N67">
            <v>9</v>
          </cell>
          <cell r="O67" t="str">
            <v>HYG</v>
          </cell>
          <cell r="P67" t="str">
            <v/>
          </cell>
        </row>
        <row r="68">
          <cell r="A68" t="str">
            <v>BID.SPX</v>
          </cell>
          <cell r="B68" t="str">
            <v>Bidens sp.        </v>
          </cell>
          <cell r="C68" t="str">
            <v/>
          </cell>
          <cell r="D68" t="str">
            <v/>
          </cell>
          <cell r="E68" t="str">
            <v>      </v>
          </cell>
          <cell r="M68" t="str">
            <v>PHg</v>
          </cell>
          <cell r="N68">
            <v>9</v>
          </cell>
          <cell r="O68" t="str">
            <v>HYG</v>
          </cell>
          <cell r="P68" t="str">
            <v/>
          </cell>
        </row>
        <row r="69">
          <cell r="A69" t="str">
            <v>BID.TRI</v>
          </cell>
          <cell r="B69" t="str">
            <v>Bidens tripartita  </v>
          </cell>
          <cell r="C69" t="str">
            <v/>
          </cell>
          <cell r="D69" t="str">
            <v/>
          </cell>
          <cell r="E69" t="str">
            <v>L.      </v>
          </cell>
          <cell r="M69" t="str">
            <v>PHg</v>
          </cell>
          <cell r="N69">
            <v>9</v>
          </cell>
          <cell r="O69" t="str">
            <v>HYG</v>
          </cell>
          <cell r="P69" t="str">
            <v/>
          </cell>
        </row>
        <row r="70">
          <cell r="A70" t="str">
            <v>BIN.SPX</v>
          </cell>
          <cell r="B70" t="str">
            <v>Binuclearia sp.        </v>
          </cell>
          <cell r="C70">
            <v>14</v>
          </cell>
          <cell r="D70">
            <v>2</v>
          </cell>
          <cell r="E70" t="str">
            <v>Wittrock      </v>
          </cell>
          <cell r="M70" t="str">
            <v>ALG</v>
          </cell>
          <cell r="N70">
            <v>2</v>
          </cell>
          <cell r="P70" t="str">
            <v>IBMR</v>
          </cell>
        </row>
        <row r="71">
          <cell r="A71" t="str">
            <v>BLE.SPI</v>
          </cell>
          <cell r="B71" t="str">
            <v>Blechnum spicant</v>
          </cell>
          <cell r="C71" t="str">
            <v/>
          </cell>
          <cell r="D71" t="str">
            <v/>
          </cell>
          <cell r="E71" t="str">
            <v>(L.) Roth.     </v>
          </cell>
          <cell r="M71" t="str">
            <v>PTE</v>
          </cell>
          <cell r="N71">
            <v>6</v>
          </cell>
          <cell r="P71" t="str">
            <v/>
          </cell>
        </row>
        <row r="72">
          <cell r="A72" t="str">
            <v>BLI.ACU</v>
          </cell>
          <cell r="B72" t="str">
            <v>Blindia acuta        </v>
          </cell>
          <cell r="C72" t="str">
            <v/>
          </cell>
          <cell r="D72" t="str">
            <v/>
          </cell>
          <cell r="E72" t="str">
            <v>(Hedw.) B., S. &amp; G.        </v>
          </cell>
          <cell r="M72" t="str">
            <v>BRm</v>
          </cell>
          <cell r="N72">
            <v>5</v>
          </cell>
          <cell r="P72" t="str">
            <v/>
          </cell>
        </row>
        <row r="73">
          <cell r="A73" t="str">
            <v>BOL.MAR</v>
          </cell>
          <cell r="B73" t="str">
            <v>Bolboschoenus maritimus</v>
          </cell>
          <cell r="C73" t="str">
            <v/>
          </cell>
          <cell r="D73" t="str">
            <v/>
          </cell>
          <cell r="E73" t="str">
            <v>(L.) Palla     </v>
          </cell>
          <cell r="M73" t="str">
            <v>PHe</v>
          </cell>
          <cell r="N73">
            <v>8</v>
          </cell>
          <cell r="O73" t="str">
            <v>HEL</v>
          </cell>
          <cell r="P73" t="str">
            <v/>
          </cell>
        </row>
        <row r="74">
          <cell r="A74" t="str">
            <v>BRC.ERU</v>
          </cell>
          <cell r="B74" t="str">
            <v>Bracharia eruciformis        </v>
          </cell>
          <cell r="C74" t="str">
            <v/>
          </cell>
          <cell r="D74" t="str">
            <v/>
          </cell>
          <cell r="E74" t="str">
            <v>      </v>
          </cell>
          <cell r="M74" t="str">
            <v>PHe</v>
          </cell>
          <cell r="N74">
            <v>8</v>
          </cell>
          <cell r="O74" t="str">
            <v>HEL</v>
          </cell>
          <cell r="P74" t="str">
            <v/>
          </cell>
        </row>
        <row r="75">
          <cell r="A75" t="str">
            <v>BRA.PLU</v>
          </cell>
          <cell r="B75" t="str">
            <v>Brachythecium plumosum</v>
          </cell>
          <cell r="C75">
            <v>18</v>
          </cell>
          <cell r="D75">
            <v>3</v>
          </cell>
          <cell r="E75" t="str">
            <v>(Hedw.) B., S. &amp; G.</v>
          </cell>
          <cell r="M75" t="str">
            <v>BRm</v>
          </cell>
          <cell r="N75">
            <v>5</v>
          </cell>
          <cell r="P75" t="str">
            <v>IBMR</v>
          </cell>
        </row>
        <row r="76">
          <cell r="A76" t="str">
            <v>BRA.RIV</v>
          </cell>
          <cell r="B76" t="str">
            <v>Brachythecium rivulare</v>
          </cell>
          <cell r="C76">
            <v>15</v>
          </cell>
          <cell r="D76">
            <v>2</v>
          </cell>
          <cell r="E76" t="str">
            <v>B., S. &amp; G.</v>
          </cell>
          <cell r="M76" t="str">
            <v>BRm</v>
          </cell>
          <cell r="N76">
            <v>5</v>
          </cell>
          <cell r="P76" t="str">
            <v>IBMR</v>
          </cell>
        </row>
        <row r="77">
          <cell r="A77" t="str">
            <v>BRA.RUT</v>
          </cell>
          <cell r="B77" t="str">
            <v>Brachythecium rutabulum</v>
          </cell>
          <cell r="C77" t="str">
            <v/>
          </cell>
          <cell r="D77" t="str">
            <v/>
          </cell>
          <cell r="E77" t="str">
            <v>(Hedw.) B., S. &amp; G.        </v>
          </cell>
          <cell r="F77" t="str">
            <v>Bryum serrulatum Lag.</v>
          </cell>
          <cell r="G77" t="str">
            <v>Bryum starkei var. explanatum (Brid.) Mönk.</v>
          </cell>
          <cell r="M77" t="str">
            <v>BRm</v>
          </cell>
          <cell r="N77">
            <v>5</v>
          </cell>
          <cell r="P77" t="str">
            <v/>
          </cell>
        </row>
        <row r="78">
          <cell r="A78" t="str">
            <v>BRA.SPX</v>
          </cell>
          <cell r="B78" t="str">
            <v>Brachythecium sp.</v>
          </cell>
          <cell r="C78" t="str">
            <v/>
          </cell>
          <cell r="D78" t="str">
            <v/>
          </cell>
          <cell r="E78" t="str">
            <v>B., S. &amp; G.</v>
          </cell>
          <cell r="M78" t="str">
            <v>BRm</v>
          </cell>
          <cell r="N78">
            <v>5</v>
          </cell>
        </row>
        <row r="79">
          <cell r="A79" t="str">
            <v>BRO.DIO</v>
          </cell>
          <cell r="B79" t="str">
            <v>Bryonia dioica</v>
          </cell>
          <cell r="C79" t="str">
            <v/>
          </cell>
          <cell r="D79" t="str">
            <v/>
          </cell>
          <cell r="E79" t="str">
            <v>Jacq.      </v>
          </cell>
          <cell r="M79" t="str">
            <v>PHg</v>
          </cell>
          <cell r="N79">
            <v>9</v>
          </cell>
          <cell r="O79" t="str">
            <v>HYG</v>
          </cell>
          <cell r="P79" t="str">
            <v/>
          </cell>
        </row>
        <row r="80">
          <cell r="A80" t="str">
            <v>BRY.PAL</v>
          </cell>
          <cell r="B80" t="str">
            <v>Bryum pallens       </v>
          </cell>
          <cell r="C80" t="str">
            <v/>
          </cell>
          <cell r="D80" t="str">
            <v/>
          </cell>
          <cell r="E80" t="str">
            <v>Sw.      </v>
          </cell>
          <cell r="F80" t="str">
            <v>Bryum lundstroemii H. Arn.</v>
          </cell>
          <cell r="M80" t="str">
            <v>BRm</v>
          </cell>
          <cell r="N80">
            <v>5</v>
          </cell>
          <cell r="P80" t="str">
            <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row>
        <row r="83">
          <cell r="A83" t="str">
            <v>BRY.SCH</v>
          </cell>
          <cell r="B83" t="str">
            <v>Bryum schleicheri</v>
          </cell>
          <cell r="C83" t="str">
            <v/>
          </cell>
          <cell r="D83" t="str">
            <v/>
          </cell>
          <cell r="E83" t="str">
            <v>Lam. &amp; DC.</v>
          </cell>
          <cell r="M83" t="str">
            <v>BRm</v>
          </cell>
          <cell r="N83">
            <v>5</v>
          </cell>
          <cell r="P83" t="str">
            <v/>
          </cell>
        </row>
        <row r="84">
          <cell r="A84" t="str">
            <v>BRY.SPX</v>
          </cell>
          <cell r="B84" t="str">
            <v>Bryum sp.        </v>
          </cell>
          <cell r="C84" t="str">
            <v/>
          </cell>
          <cell r="D84" t="str">
            <v/>
          </cell>
          <cell r="E84" t="str">
            <v>Hedw.</v>
          </cell>
          <cell r="M84" t="str">
            <v>BRm</v>
          </cell>
          <cell r="N84">
            <v>5</v>
          </cell>
          <cell r="P84" t="str">
            <v/>
          </cell>
        </row>
        <row r="85">
          <cell r="A85" t="str">
            <v>BRY.WEI</v>
          </cell>
          <cell r="B85" t="str">
            <v>Bryum weigelii</v>
          </cell>
          <cell r="C85" t="str">
            <v/>
          </cell>
          <cell r="D85" t="str">
            <v/>
          </cell>
          <cell r="E85" t="str">
            <v>Spreng.      </v>
          </cell>
          <cell r="F85" t="str">
            <v>Bryum duvalii Voit</v>
          </cell>
          <cell r="M85" t="str">
            <v>BRm</v>
          </cell>
          <cell r="N85">
            <v>5</v>
          </cell>
        </row>
        <row r="86">
          <cell r="A86" t="str">
            <v>BUT.UMB</v>
          </cell>
          <cell r="B86" t="str">
            <v>Butomus umbellatus</v>
          </cell>
          <cell r="C86">
            <v>9</v>
          </cell>
          <cell r="D86">
            <v>2</v>
          </cell>
          <cell r="E86" t="str">
            <v>L.      </v>
          </cell>
          <cell r="M86" t="str">
            <v>PHe</v>
          </cell>
          <cell r="N86">
            <v>8</v>
          </cell>
          <cell r="O86" t="str">
            <v>HYD/HEL</v>
          </cell>
          <cell r="P86" t="str">
            <v>IBMR</v>
          </cell>
        </row>
        <row r="87">
          <cell r="A87" t="str">
            <v>CAB.CAR</v>
          </cell>
          <cell r="B87" t="str">
            <v>Cabomba caroliniana</v>
          </cell>
          <cell r="C87" t="str">
            <v/>
          </cell>
          <cell r="D87" t="str">
            <v/>
          </cell>
          <cell r="E87" t="str">
            <v>Gray      </v>
          </cell>
          <cell r="M87" t="str">
            <v>PHy</v>
          </cell>
          <cell r="N87">
            <v>7</v>
          </cell>
          <cell r="O87" t="str">
            <v>HYD</v>
          </cell>
          <cell r="P87" t="str">
            <v/>
          </cell>
        </row>
        <row r="88">
          <cell r="A88" t="str">
            <v>CAD.PAR</v>
          </cell>
          <cell r="B88" t="str">
            <v>Caldesia parnassifolia        </v>
          </cell>
          <cell r="C88" t="str">
            <v/>
          </cell>
          <cell r="D88" t="str">
            <v/>
          </cell>
          <cell r="E88" t="str">
            <v>      </v>
          </cell>
          <cell r="M88" t="str">
            <v>PHy</v>
          </cell>
          <cell r="N88">
            <v>7</v>
          </cell>
          <cell r="O88" t="str">
            <v>HYD</v>
          </cell>
          <cell r="P88" t="str">
            <v/>
          </cell>
        </row>
        <row r="89">
          <cell r="A89" t="str">
            <v>CAA.PAL</v>
          </cell>
          <cell r="B89" t="str">
            <v>Calla palustris        </v>
          </cell>
          <cell r="C89" t="str">
            <v/>
          </cell>
          <cell r="D89" t="str">
            <v/>
          </cell>
          <cell r="E89" t="str">
            <v>      </v>
          </cell>
          <cell r="M89" t="str">
            <v>PHe</v>
          </cell>
          <cell r="N89">
            <v>8</v>
          </cell>
          <cell r="O89" t="str">
            <v>HEL</v>
          </cell>
          <cell r="P89" t="str">
            <v/>
          </cell>
        </row>
        <row r="90">
          <cell r="A90" t="str">
            <v>CAI.COR</v>
          </cell>
          <cell r="B90" t="str">
            <v>Calliergon cordifolium</v>
          </cell>
          <cell r="C90" t="str">
            <v/>
          </cell>
          <cell r="D90" t="str">
            <v/>
          </cell>
          <cell r="E90" t="str">
            <v>(Hedw.) Kindb.     </v>
          </cell>
          <cell r="F90" t="str">
            <v>Acrocladium cordifolium (Hedw.) P. Rich. &amp; Wallace</v>
          </cell>
          <cell r="M90" t="str">
            <v>BRm</v>
          </cell>
          <cell r="N90">
            <v>5</v>
          </cell>
        </row>
        <row r="91">
          <cell r="A91" t="str">
            <v>CAI.GIG</v>
          </cell>
          <cell r="B91" t="str">
            <v>Calliergon giganteum</v>
          </cell>
          <cell r="C91" t="str">
            <v/>
          </cell>
          <cell r="D91" t="str">
            <v/>
          </cell>
          <cell r="E91" t="str">
            <v>(Schimp.)      </v>
          </cell>
          <cell r="F91" t="str">
            <v>Calliergon megalophyllum Mik.</v>
          </cell>
          <cell r="G91" t="str">
            <v>Calliergon moldavicum (Velen.) Podp.</v>
          </cell>
          <cell r="H91" t="str">
            <v>Acrocladium giganteum (Schimp.) P. Rich. &amp; Wallace</v>
          </cell>
          <cell r="M91" t="str">
            <v>BRm</v>
          </cell>
          <cell r="N91">
            <v>5</v>
          </cell>
        </row>
        <row r="92">
          <cell r="A92" t="str">
            <v>CAI.SAR</v>
          </cell>
          <cell r="B92" t="str">
            <v>Calliergon sarmentosum</v>
          </cell>
          <cell r="C92" t="str">
            <v/>
          </cell>
          <cell r="D92" t="str">
            <v/>
          </cell>
          <cell r="E92" t="str">
            <v>(Wahenl.) Kindb.     </v>
          </cell>
          <cell r="F92" t="str">
            <v>Acrocladium sarmentosum (Wahlenb.) P. Rich. &amp; Wallace</v>
          </cell>
          <cell r="G92" t="str">
            <v>Sarmentypnum sarmentosum (Wahlenb.) Tuom. &amp; T. Kop.</v>
          </cell>
          <cell r="M92" t="str">
            <v>BRm</v>
          </cell>
          <cell r="N92">
            <v>5</v>
          </cell>
        </row>
        <row r="93">
          <cell r="A93" t="str">
            <v>CAI.SPX</v>
          </cell>
          <cell r="B93" t="str">
            <v>Calliergon sp.        </v>
          </cell>
          <cell r="C93" t="str">
            <v/>
          </cell>
          <cell r="D93" t="str">
            <v/>
          </cell>
          <cell r="E93" t="str">
            <v>(Sull.) Kindb.</v>
          </cell>
          <cell r="F93" t="str">
            <v>Acrocladium sp. auct.</v>
          </cell>
          <cell r="G93" t="str">
            <v>Sarmentypnum sp. Tuom. &amp; T. Kop.</v>
          </cell>
          <cell r="M93" t="str">
            <v>BRm</v>
          </cell>
          <cell r="N93">
            <v>5</v>
          </cell>
          <cell r="P93" t="str">
            <v/>
          </cell>
        </row>
        <row r="94">
          <cell r="A94" t="str">
            <v>CAI.STR</v>
          </cell>
          <cell r="B94" t="str">
            <v>Calliergon stramineum </v>
          </cell>
          <cell r="C94" t="str">
            <v/>
          </cell>
          <cell r="D94" t="str">
            <v/>
          </cell>
          <cell r="E94" t="str">
            <v>(Brid.) Kindb.     </v>
          </cell>
          <cell r="F94" t="str">
            <v>Acrocladium stramineum (Brid.) P. Rich. &amp; Wallace</v>
          </cell>
          <cell r="M94" t="str">
            <v>BRm</v>
          </cell>
          <cell r="N94">
            <v>5</v>
          </cell>
          <cell r="P94" t="str">
            <v/>
          </cell>
        </row>
        <row r="95">
          <cell r="A95" t="str">
            <v>CAI.CUS</v>
          </cell>
          <cell r="B95" t="str">
            <v>Calliergonella cuspidata</v>
          </cell>
          <cell r="C95" t="str">
            <v/>
          </cell>
          <cell r="D95" t="str">
            <v/>
          </cell>
          <cell r="E95" t="str">
            <v>(Hedw.) Loeske     </v>
          </cell>
          <cell r="F95" t="str">
            <v>Calliergon cuspidatum (Hedw.) Kindb.     </v>
          </cell>
          <cell r="G95" t="str">
            <v>Acrocladium cuspidatum (Hedw.) Lindb.</v>
          </cell>
          <cell r="M95" t="str">
            <v>BRm</v>
          </cell>
          <cell r="N95">
            <v>5</v>
          </cell>
          <cell r="P95" t="str">
            <v/>
          </cell>
        </row>
        <row r="96">
          <cell r="A96" t="str">
            <v>CAL.SPX</v>
          </cell>
          <cell r="B96" t="str">
            <v>Callitiriche sp.        </v>
          </cell>
          <cell r="C96" t="str">
            <v/>
          </cell>
          <cell r="D96" t="str">
            <v/>
          </cell>
          <cell r="E96" t="str">
            <v>      </v>
          </cell>
          <cell r="M96" t="str">
            <v>PHy</v>
          </cell>
          <cell r="N96">
            <v>7</v>
          </cell>
          <cell r="O96" t="str">
            <v>HYD</v>
          </cell>
          <cell r="P96" t="str">
            <v/>
          </cell>
        </row>
        <row r="97">
          <cell r="A97" t="str">
            <v>CAL.BRU</v>
          </cell>
          <cell r="B97" t="str">
            <v>Callitriche brutia</v>
          </cell>
          <cell r="C97" t="str">
            <v/>
          </cell>
          <cell r="D97" t="str">
            <v/>
          </cell>
          <cell r="E97" t="str">
            <v>Pet.      </v>
          </cell>
          <cell r="M97" t="str">
            <v>PHy</v>
          </cell>
          <cell r="N97">
            <v>7</v>
          </cell>
          <cell r="O97" t="str">
            <v>HYD</v>
          </cell>
          <cell r="P97" t="str">
            <v/>
          </cell>
        </row>
        <row r="98">
          <cell r="A98" t="str">
            <v>CAL.COP</v>
          </cell>
          <cell r="B98" t="str">
            <v>Callitriche cophocarpa</v>
          </cell>
          <cell r="C98" t="str">
            <v/>
          </cell>
          <cell r="D98" t="str">
            <v/>
          </cell>
          <cell r="E98" t="str">
            <v>Sendtn.      </v>
          </cell>
          <cell r="M98" t="str">
            <v>PHy</v>
          </cell>
          <cell r="N98">
            <v>7</v>
          </cell>
          <cell r="O98" t="str">
            <v>HYD</v>
          </cell>
          <cell r="P98" t="str">
            <v/>
          </cell>
        </row>
        <row r="99">
          <cell r="A99" t="str">
            <v>CAL.CRI</v>
          </cell>
          <cell r="B99" t="str">
            <v>Callitriche cribrosa        </v>
          </cell>
          <cell r="C99" t="str">
            <v/>
          </cell>
          <cell r="D99" t="str">
            <v/>
          </cell>
          <cell r="E99" t="str">
            <v>      </v>
          </cell>
          <cell r="M99" t="str">
            <v>PHy</v>
          </cell>
          <cell r="N99">
            <v>7</v>
          </cell>
          <cell r="O99" t="str">
            <v>HYD</v>
          </cell>
          <cell r="P99" t="str">
            <v/>
          </cell>
        </row>
        <row r="100">
          <cell r="A100" t="str">
            <v>CAL.HAM</v>
          </cell>
          <cell r="B100" t="str">
            <v>Callitriche hamulata</v>
          </cell>
          <cell r="C100">
            <v>12</v>
          </cell>
          <cell r="D100">
            <v>1</v>
          </cell>
          <cell r="E100" t="str">
            <v>Kützing ex Koch    </v>
          </cell>
          <cell r="F100" t="str">
            <v>Callitriche intermedia subsp. hamulata</v>
          </cell>
          <cell r="M100" t="str">
            <v>PHy</v>
          </cell>
          <cell r="N100">
            <v>7</v>
          </cell>
          <cell r="O100" t="str">
            <v>HYD</v>
          </cell>
          <cell r="P100" t="str">
            <v>IBMR</v>
          </cell>
        </row>
        <row r="101">
          <cell r="A101" t="str">
            <v>CAL.HER</v>
          </cell>
          <cell r="B101" t="str">
            <v>Callitriche hermaphroditica      </v>
          </cell>
          <cell r="C101" t="str">
            <v/>
          </cell>
          <cell r="D101" t="str">
            <v/>
          </cell>
          <cell r="E101" t="str">
            <v>L.      </v>
          </cell>
          <cell r="M101" t="str">
            <v>PHy</v>
          </cell>
          <cell r="N101">
            <v>7</v>
          </cell>
          <cell r="O101" t="str">
            <v>HYD</v>
          </cell>
          <cell r="P101" t="str">
            <v/>
          </cell>
        </row>
        <row r="102">
          <cell r="A102" t="str">
            <v>CAL.MAC</v>
          </cell>
          <cell r="B102" t="str">
            <v>Callitriche hermaphroditica var microcarpa      </v>
          </cell>
          <cell r="C102" t="str">
            <v/>
          </cell>
          <cell r="D102" t="str">
            <v/>
          </cell>
          <cell r="E102" t="str">
            <v>      </v>
          </cell>
          <cell r="M102" t="str">
            <v>PHy</v>
          </cell>
          <cell r="N102">
            <v>7</v>
          </cell>
          <cell r="O102" t="str">
            <v>HYD</v>
          </cell>
          <cell r="P102" t="str">
            <v/>
          </cell>
        </row>
        <row r="103">
          <cell r="A103" t="str">
            <v>CAL.MIC</v>
          </cell>
          <cell r="B103" t="str">
            <v>Callitriche hermaphroditica var. macrocarpa      </v>
          </cell>
          <cell r="C103" t="str">
            <v/>
          </cell>
          <cell r="D103" t="str">
            <v/>
          </cell>
          <cell r="E103" t="str">
            <v>      </v>
          </cell>
          <cell r="M103" t="str">
            <v>PHy</v>
          </cell>
          <cell r="N103">
            <v>7</v>
          </cell>
          <cell r="O103" t="str">
            <v>HYD</v>
          </cell>
          <cell r="P103" t="str">
            <v/>
          </cell>
        </row>
        <row r="104">
          <cell r="A104" t="str">
            <v>CAL.LEN</v>
          </cell>
          <cell r="B104" t="str">
            <v>Callitriche lenisulca        </v>
          </cell>
          <cell r="C104" t="str">
            <v/>
          </cell>
          <cell r="D104" t="str">
            <v/>
          </cell>
          <cell r="E104" t="str">
            <v>      </v>
          </cell>
          <cell r="M104" t="str">
            <v>PHy</v>
          </cell>
          <cell r="N104">
            <v>7</v>
          </cell>
          <cell r="O104" t="str">
            <v>HYD</v>
          </cell>
          <cell r="P104" t="str">
            <v/>
          </cell>
        </row>
        <row r="105">
          <cell r="A105" t="str">
            <v>CAL.LUS</v>
          </cell>
          <cell r="B105" t="str">
            <v>Callitriche lusitanica        </v>
          </cell>
          <cell r="C105" t="str">
            <v/>
          </cell>
          <cell r="D105" t="str">
            <v/>
          </cell>
          <cell r="E105" t="str">
            <v>      </v>
          </cell>
          <cell r="M105" t="str">
            <v>PHy</v>
          </cell>
          <cell r="N105">
            <v>7</v>
          </cell>
          <cell r="O105" t="str">
            <v>HYD</v>
          </cell>
          <cell r="P105" t="str">
            <v/>
          </cell>
        </row>
        <row r="106">
          <cell r="A106" t="str">
            <v>CAL.OBT</v>
          </cell>
          <cell r="B106" t="str">
            <v>Callitriche obtusangula</v>
          </cell>
          <cell r="C106">
            <v>8</v>
          </cell>
          <cell r="D106">
            <v>2</v>
          </cell>
          <cell r="E106" t="str">
            <v>Le Gall     </v>
          </cell>
          <cell r="M106" t="str">
            <v>PHy</v>
          </cell>
          <cell r="N106">
            <v>7</v>
          </cell>
          <cell r="O106" t="str">
            <v>HYD</v>
          </cell>
          <cell r="P106" t="str">
            <v>IBMR</v>
          </cell>
        </row>
        <row r="107">
          <cell r="A107" t="str">
            <v>CAL.PAL</v>
          </cell>
          <cell r="B107" t="str">
            <v>Callitriche palustris</v>
          </cell>
          <cell r="C107" t="str">
            <v/>
          </cell>
          <cell r="D107" t="str">
            <v/>
          </cell>
          <cell r="E107" t="str">
            <v>L.      </v>
          </cell>
          <cell r="M107" t="str">
            <v>PHy</v>
          </cell>
          <cell r="N107">
            <v>7</v>
          </cell>
          <cell r="O107" t="str">
            <v>HYD</v>
          </cell>
          <cell r="P107" t="str">
            <v/>
          </cell>
        </row>
        <row r="108">
          <cell r="A108" t="str">
            <v>CAL.PLA</v>
          </cell>
          <cell r="B108" t="str">
            <v>Callitriche platycarpa</v>
          </cell>
          <cell r="C108">
            <v>10</v>
          </cell>
          <cell r="D108">
            <v>1</v>
          </cell>
          <cell r="E108" t="str">
            <v>Kützing      </v>
          </cell>
          <cell r="M108" t="str">
            <v>PHy</v>
          </cell>
          <cell r="N108">
            <v>7</v>
          </cell>
          <cell r="O108" t="str">
            <v>HYD</v>
          </cell>
          <cell r="P108" t="str">
            <v>IBMR</v>
          </cell>
        </row>
        <row r="109">
          <cell r="A109" t="str">
            <v>CAL.PUL</v>
          </cell>
          <cell r="B109" t="str">
            <v>Callitriche pulchra        </v>
          </cell>
          <cell r="C109" t="str">
            <v/>
          </cell>
          <cell r="D109" t="str">
            <v/>
          </cell>
          <cell r="E109" t="str">
            <v>      </v>
          </cell>
          <cell r="M109" t="str">
            <v>PHy</v>
          </cell>
          <cell r="N109">
            <v>7</v>
          </cell>
          <cell r="O109" t="str">
            <v>HYD</v>
          </cell>
          <cell r="P109" t="str">
            <v/>
          </cell>
        </row>
        <row r="110">
          <cell r="A110" t="str">
            <v>CAL.REG</v>
          </cell>
          <cell r="B110" t="str">
            <v>Callitriche regis-jubae        </v>
          </cell>
          <cell r="C110" t="str">
            <v/>
          </cell>
          <cell r="D110" t="str">
            <v/>
          </cell>
          <cell r="E110" t="str">
            <v>      </v>
          </cell>
          <cell r="M110" t="str">
            <v>PHy</v>
          </cell>
          <cell r="N110">
            <v>7</v>
          </cell>
          <cell r="O110" t="str">
            <v>HYD</v>
          </cell>
          <cell r="P110" t="str">
            <v/>
          </cell>
        </row>
        <row r="111">
          <cell r="A111" t="str">
            <v>CAL.STA</v>
          </cell>
          <cell r="B111" t="str">
            <v>Callitriche stagnalis</v>
          </cell>
          <cell r="C111">
            <v>12</v>
          </cell>
          <cell r="D111">
            <v>2</v>
          </cell>
          <cell r="E111" t="str">
            <v>Scop.      </v>
          </cell>
          <cell r="M111" t="str">
            <v>PHy</v>
          </cell>
          <cell r="N111">
            <v>7</v>
          </cell>
          <cell r="O111" t="str">
            <v>HYD</v>
          </cell>
          <cell r="P111" t="str">
            <v>IBMR</v>
          </cell>
        </row>
        <row r="112">
          <cell r="A112" t="str">
            <v>CAL.FIM</v>
          </cell>
          <cell r="B112" t="str">
            <v>Callitriche truncata subsp. fimbriata      </v>
          </cell>
          <cell r="C112" t="str">
            <v/>
          </cell>
          <cell r="D112" t="str">
            <v/>
          </cell>
          <cell r="E112" t="str">
            <v>      </v>
          </cell>
          <cell r="M112" t="str">
            <v>PHy</v>
          </cell>
          <cell r="N112">
            <v>7</v>
          </cell>
          <cell r="O112" t="str">
            <v>HYD</v>
          </cell>
          <cell r="P112" t="str">
            <v/>
          </cell>
        </row>
        <row r="113">
          <cell r="A113" t="str">
            <v>CAL.OCC</v>
          </cell>
          <cell r="B113" t="str">
            <v>Callitriche truncata subsp. occidentalis</v>
          </cell>
          <cell r="C113">
            <v>10</v>
          </cell>
          <cell r="D113">
            <v>2</v>
          </cell>
          <cell r="E113" t="str">
            <v>      </v>
          </cell>
          <cell r="F113" t="str">
            <v>Callitriche truncata subsp. truncata</v>
          </cell>
          <cell r="M113" t="str">
            <v>PHy</v>
          </cell>
          <cell r="N113">
            <v>7</v>
          </cell>
          <cell r="O113" t="str">
            <v>HYD</v>
          </cell>
          <cell r="P113" t="str">
            <v>IBMR</v>
          </cell>
        </row>
        <row r="114">
          <cell r="A114" t="str">
            <v>CAL.VIG</v>
          </cell>
          <cell r="B114" t="str">
            <v>Callitriche x vigens       </v>
          </cell>
          <cell r="C114" t="str">
            <v/>
          </cell>
          <cell r="D114" t="str">
            <v/>
          </cell>
          <cell r="E114" t="str">
            <v>      </v>
          </cell>
          <cell r="M114" t="str">
            <v>PHy</v>
          </cell>
          <cell r="N114">
            <v>7</v>
          </cell>
          <cell r="O114" t="str">
            <v>HYD</v>
          </cell>
          <cell r="P114" t="str">
            <v/>
          </cell>
        </row>
        <row r="115">
          <cell r="A115" t="str">
            <v>CAH.MIN</v>
          </cell>
          <cell r="B115" t="str">
            <v>Caltha minor</v>
          </cell>
          <cell r="C115" t="str">
            <v/>
          </cell>
          <cell r="D115" t="str">
            <v/>
          </cell>
          <cell r="E115" t="str">
            <v>auct. non Mill.    </v>
          </cell>
          <cell r="M115" t="str">
            <v>PHe</v>
          </cell>
          <cell r="N115">
            <v>8</v>
          </cell>
          <cell r="O115" t="str">
            <v>HYD/HEL</v>
          </cell>
          <cell r="P115" t="str">
            <v/>
          </cell>
        </row>
        <row r="116">
          <cell r="A116" t="str">
            <v>CAH.PAL</v>
          </cell>
          <cell r="B116" t="str">
            <v>Caltha palustris</v>
          </cell>
          <cell r="C116" t="str">
            <v/>
          </cell>
          <cell r="D116" t="str">
            <v/>
          </cell>
          <cell r="E116" t="str">
            <v>L.      </v>
          </cell>
          <cell r="M116" t="str">
            <v>PHe</v>
          </cell>
          <cell r="N116">
            <v>8</v>
          </cell>
          <cell r="O116" t="str">
            <v>HYD/HEL</v>
          </cell>
          <cell r="P116" t="str">
            <v/>
          </cell>
        </row>
        <row r="117">
          <cell r="A117" t="str">
            <v>CAY.ARG</v>
          </cell>
          <cell r="B117" t="str">
            <v>Calypogeia arguta</v>
          </cell>
          <cell r="C117" t="str">
            <v/>
          </cell>
          <cell r="D117" t="str">
            <v/>
          </cell>
          <cell r="E117" t="str">
            <v>Nees &amp; Mont.    </v>
          </cell>
          <cell r="F117" t="str">
            <v>Cincinnulus argutus (Nees &amp; Mont.) Dumort.</v>
          </cell>
          <cell r="G117" t="str">
            <v>Kantia arguta (Nees &amp; Mont.) Lindb.</v>
          </cell>
          <cell r="M117" t="str">
            <v>BRh</v>
          </cell>
          <cell r="N117">
            <v>4</v>
          </cell>
          <cell r="P117" t="str">
            <v/>
          </cell>
        </row>
        <row r="118">
          <cell r="A118" t="str">
            <v>CAY.FIS</v>
          </cell>
          <cell r="B118" t="str">
            <v>Calypogeia fissa</v>
          </cell>
          <cell r="C118" t="str">
            <v/>
          </cell>
          <cell r="D118" t="str">
            <v/>
          </cell>
          <cell r="E118" t="str">
            <v> (L.) Raddi       </v>
          </cell>
          <cell r="F118" t="str">
            <v>Mnium fissum L.</v>
          </cell>
          <cell r="G118" t="str">
            <v>Jungermannia calypogeia Raddi</v>
          </cell>
          <cell r="H118" t="str">
            <v>Jungermannia fissa Scop.</v>
          </cell>
          <cell r="I118" t="str">
            <v>Jungermannia sprengelii Mart.</v>
          </cell>
          <cell r="J118" t="str">
            <v>Kantia calypogeia Lindb.</v>
          </cell>
          <cell r="K118" t="str">
            <v>Kantia sprengelii Pearson</v>
          </cell>
          <cell r="M118" t="str">
            <v>BRh</v>
          </cell>
          <cell r="N118">
            <v>4</v>
          </cell>
          <cell r="P118" t="str">
            <v/>
          </cell>
        </row>
        <row r="119">
          <cell r="A119" t="str">
            <v>CAY.SPX</v>
          </cell>
          <cell r="B119" t="str">
            <v>Calypogeia sp.</v>
          </cell>
          <cell r="C119" t="str">
            <v/>
          </cell>
          <cell r="D119" t="str">
            <v/>
          </cell>
          <cell r="E119" t="str">
            <v>Raddi</v>
          </cell>
          <cell r="M119" t="str">
            <v>BRh</v>
          </cell>
          <cell r="N119">
            <v>4</v>
          </cell>
          <cell r="P119" t="str">
            <v/>
          </cell>
        </row>
        <row r="120">
          <cell r="A120" t="str">
            <v>CAY.SEP</v>
          </cell>
          <cell r="B120" t="str">
            <v>Calystegia sepium</v>
          </cell>
          <cell r="C120" t="str">
            <v/>
          </cell>
          <cell r="D120" t="str">
            <v/>
          </cell>
          <cell r="E120" t="str">
            <v>(L.) R. Br.    </v>
          </cell>
          <cell r="M120" t="str">
            <v>PHg</v>
          </cell>
          <cell r="N120">
            <v>9</v>
          </cell>
          <cell r="O120" t="str">
            <v>HYG</v>
          </cell>
          <cell r="P120" t="str">
            <v/>
          </cell>
        </row>
        <row r="121">
          <cell r="A121" t="str">
            <v>CAM.AMA</v>
          </cell>
          <cell r="B121" t="str">
            <v>Cardamine amara</v>
          </cell>
          <cell r="C121" t="str">
            <v/>
          </cell>
          <cell r="D121" t="str">
            <v/>
          </cell>
          <cell r="E121" t="str">
            <v>L.      </v>
          </cell>
          <cell r="M121" t="str">
            <v>PHg</v>
          </cell>
          <cell r="N121">
            <v>9</v>
          </cell>
          <cell r="O121" t="str">
            <v>HYG/HEL</v>
          </cell>
          <cell r="P121" t="str">
            <v/>
          </cell>
        </row>
        <row r="122">
          <cell r="A122" t="str">
            <v>CAM.HIR</v>
          </cell>
          <cell r="B122" t="str">
            <v>Cardamine hirsuta</v>
          </cell>
          <cell r="C122" t="str">
            <v/>
          </cell>
          <cell r="D122" t="str">
            <v/>
          </cell>
          <cell r="E122" t="str">
            <v>L.      </v>
          </cell>
          <cell r="M122" t="str">
            <v>PHg</v>
          </cell>
          <cell r="N122">
            <v>9</v>
          </cell>
          <cell r="O122" t="str">
            <v>HYG</v>
          </cell>
          <cell r="P122" t="str">
            <v/>
          </cell>
        </row>
        <row r="123">
          <cell r="A123" t="str">
            <v>CAM.LAT</v>
          </cell>
          <cell r="B123" t="str">
            <v>Cardamine latifolia        </v>
          </cell>
          <cell r="C123" t="str">
            <v/>
          </cell>
          <cell r="D123" t="str">
            <v/>
          </cell>
          <cell r="E123" t="str">
            <v>      </v>
          </cell>
          <cell r="M123" t="str">
            <v>PHg</v>
          </cell>
          <cell r="N123">
            <v>9</v>
          </cell>
          <cell r="O123" t="str">
            <v>HYG/HEL</v>
          </cell>
          <cell r="P123" t="str">
            <v/>
          </cell>
        </row>
        <row r="124">
          <cell r="A124" t="str">
            <v>CAM.PRA</v>
          </cell>
          <cell r="B124" t="str">
            <v>Cardamine pratensis</v>
          </cell>
          <cell r="C124" t="str">
            <v/>
          </cell>
          <cell r="D124" t="str">
            <v/>
          </cell>
          <cell r="E124" t="str">
            <v>L.      </v>
          </cell>
          <cell r="M124" t="str">
            <v>PHg</v>
          </cell>
          <cell r="N124">
            <v>9</v>
          </cell>
          <cell r="O124" t="str">
            <v>HYG</v>
          </cell>
          <cell r="P124" t="str">
            <v/>
          </cell>
        </row>
        <row r="125">
          <cell r="A125" t="str">
            <v>CAM.RES</v>
          </cell>
          <cell r="B125" t="str">
            <v>Cardamine resedifolia</v>
          </cell>
          <cell r="C125" t="str">
            <v/>
          </cell>
          <cell r="D125" t="str">
            <v/>
          </cell>
          <cell r="E125" t="str">
            <v>L.      </v>
          </cell>
          <cell r="M125" t="str">
            <v>PHe</v>
          </cell>
          <cell r="N125">
            <v>8</v>
          </cell>
          <cell r="O125" t="str">
            <v>HEL</v>
          </cell>
          <cell r="P125" t="str">
            <v/>
          </cell>
        </row>
        <row r="126">
          <cell r="A126" t="str">
            <v>CAM.SPX</v>
          </cell>
          <cell r="B126" t="str">
            <v>Cardamine sp.</v>
          </cell>
          <cell r="C126" t="str">
            <v/>
          </cell>
          <cell r="D126" t="str">
            <v/>
          </cell>
          <cell r="E126" t="str">
            <v>      </v>
          </cell>
          <cell r="M126" t="str">
            <v>PHg</v>
          </cell>
          <cell r="N126">
            <v>9</v>
          </cell>
          <cell r="O126" t="str">
            <v>HYG/HEL</v>
          </cell>
        </row>
        <row r="127">
          <cell r="A127" t="str">
            <v>CAR.ACU</v>
          </cell>
          <cell r="B127" t="str">
            <v>Carex acuta (Carex gracilis)    </v>
          </cell>
          <cell r="C127" t="str">
            <v/>
          </cell>
          <cell r="D127" t="str">
            <v/>
          </cell>
          <cell r="E127" t="str">
            <v>L.      </v>
          </cell>
          <cell r="F127" t="str">
            <v>Carex gracilis Curtis</v>
          </cell>
          <cell r="M127" t="str">
            <v>PHe</v>
          </cell>
          <cell r="N127">
            <v>8</v>
          </cell>
          <cell r="O127" t="str">
            <v>HEL</v>
          </cell>
          <cell r="P127" t="str">
            <v/>
          </cell>
        </row>
        <row r="128">
          <cell r="A128" t="str">
            <v>CAR.ACT</v>
          </cell>
          <cell r="B128" t="str">
            <v>Carex acutiformis</v>
          </cell>
          <cell r="C128" t="str">
            <v/>
          </cell>
          <cell r="D128" t="str">
            <v/>
          </cell>
          <cell r="E128" t="str">
            <v>Ehrh.      </v>
          </cell>
          <cell r="M128" t="str">
            <v>PHe</v>
          </cell>
          <cell r="N128">
            <v>8</v>
          </cell>
          <cell r="O128" t="str">
            <v>HEL</v>
          </cell>
          <cell r="P128" t="str">
            <v/>
          </cell>
        </row>
        <row r="129">
          <cell r="A129" t="str">
            <v>CAR.AQU</v>
          </cell>
          <cell r="B129" t="str">
            <v>Carex aquatilis        </v>
          </cell>
          <cell r="C129" t="str">
            <v/>
          </cell>
          <cell r="D129" t="str">
            <v/>
          </cell>
          <cell r="E129" t="str">
            <v>      </v>
          </cell>
          <cell r="M129" t="str">
            <v>PHe</v>
          </cell>
          <cell r="N129">
            <v>8</v>
          </cell>
          <cell r="O129" t="str">
            <v>HEL</v>
          </cell>
          <cell r="P129" t="str">
            <v/>
          </cell>
        </row>
        <row r="130">
          <cell r="A130" t="str">
            <v>CAR.BUE</v>
          </cell>
          <cell r="B130" t="str">
            <v>Carex buekii</v>
          </cell>
          <cell r="C130" t="str">
            <v/>
          </cell>
          <cell r="D130" t="str">
            <v/>
          </cell>
          <cell r="E130" t="str">
            <v>Wimm.      </v>
          </cell>
          <cell r="M130" t="str">
            <v>PHx</v>
          </cell>
          <cell r="N130">
            <v>10</v>
          </cell>
          <cell r="P130" t="str">
            <v/>
          </cell>
        </row>
        <row r="131">
          <cell r="A131" t="str">
            <v>CAR.DIA</v>
          </cell>
          <cell r="B131" t="str">
            <v>Carex diandra        </v>
          </cell>
          <cell r="C131" t="str">
            <v/>
          </cell>
          <cell r="D131" t="str">
            <v/>
          </cell>
          <cell r="E131" t="str">
            <v>      </v>
          </cell>
          <cell r="M131" t="str">
            <v>PHx</v>
          </cell>
          <cell r="N131">
            <v>10</v>
          </cell>
          <cell r="P131" t="str">
            <v/>
          </cell>
        </row>
        <row r="132">
          <cell r="A132" t="str">
            <v>CAR.DIS</v>
          </cell>
          <cell r="B132" t="str">
            <v>Carex disticha        </v>
          </cell>
          <cell r="C132" t="str">
            <v/>
          </cell>
          <cell r="D132" t="str">
            <v/>
          </cell>
          <cell r="E132" t="str">
            <v>      </v>
          </cell>
          <cell r="M132" t="str">
            <v>PHg</v>
          </cell>
          <cell r="N132">
            <v>9</v>
          </cell>
          <cell r="O132" t="str">
            <v>HYG</v>
          </cell>
          <cell r="P132" t="str">
            <v/>
          </cell>
        </row>
        <row r="133">
          <cell r="A133" t="str">
            <v>CAR.ELA</v>
          </cell>
          <cell r="B133" t="str">
            <v>Carex elata</v>
          </cell>
          <cell r="C133" t="str">
            <v/>
          </cell>
          <cell r="D133" t="str">
            <v/>
          </cell>
          <cell r="E133" t="str">
            <v>All.      </v>
          </cell>
          <cell r="M133" t="str">
            <v>PHe</v>
          </cell>
          <cell r="N133">
            <v>8</v>
          </cell>
          <cell r="O133" t="str">
            <v>HEL</v>
          </cell>
          <cell r="P133" t="str">
            <v/>
          </cell>
        </row>
        <row r="134">
          <cell r="A134" t="str">
            <v>CAR.HAL</v>
          </cell>
          <cell r="B134" t="str">
            <v>Carex halophila        </v>
          </cell>
          <cell r="C134" t="str">
            <v/>
          </cell>
          <cell r="D134" t="str">
            <v/>
          </cell>
          <cell r="E134" t="str">
            <v>      </v>
          </cell>
          <cell r="M134" t="str">
            <v>PHx</v>
          </cell>
          <cell r="N134">
            <v>10</v>
          </cell>
          <cell r="P134" t="str">
            <v/>
          </cell>
        </row>
        <row r="135">
          <cell r="A135" t="str">
            <v>CAR.HIR</v>
          </cell>
          <cell r="B135" t="str">
            <v>Carex hirta        </v>
          </cell>
          <cell r="C135" t="str">
            <v/>
          </cell>
          <cell r="D135" t="str">
            <v/>
          </cell>
          <cell r="E135" t="str">
            <v>      </v>
          </cell>
          <cell r="M135" t="str">
            <v>PHg</v>
          </cell>
          <cell r="N135">
            <v>9</v>
          </cell>
          <cell r="O135" t="str">
            <v>HYG</v>
          </cell>
          <cell r="P135" t="str">
            <v/>
          </cell>
        </row>
        <row r="136">
          <cell r="A136" t="str">
            <v>CAR.LAS</v>
          </cell>
          <cell r="B136" t="str">
            <v>Carex lasiocarpa        </v>
          </cell>
          <cell r="C136" t="str">
            <v/>
          </cell>
          <cell r="D136" t="str">
            <v/>
          </cell>
          <cell r="E136" t="str">
            <v>      </v>
          </cell>
          <cell r="M136" t="str">
            <v>PHg</v>
          </cell>
          <cell r="N136">
            <v>9</v>
          </cell>
          <cell r="O136" t="str">
            <v>HYG</v>
          </cell>
          <cell r="P136" t="str">
            <v/>
          </cell>
        </row>
        <row r="137">
          <cell r="A137" t="str">
            <v>CAR.LIM</v>
          </cell>
          <cell r="B137" t="str">
            <v>Carex limosa        </v>
          </cell>
          <cell r="C137" t="str">
            <v/>
          </cell>
          <cell r="D137" t="str">
            <v/>
          </cell>
          <cell r="E137" t="str">
            <v>      </v>
          </cell>
          <cell r="M137" t="str">
            <v>PHg</v>
          </cell>
          <cell r="N137">
            <v>9</v>
          </cell>
          <cell r="O137" t="str">
            <v>HYG</v>
          </cell>
          <cell r="P137" t="str">
            <v/>
          </cell>
        </row>
        <row r="138">
          <cell r="A138" t="str">
            <v>CAR.NIG</v>
          </cell>
          <cell r="B138" t="str">
            <v>Carex nigra</v>
          </cell>
          <cell r="C138" t="str">
            <v/>
          </cell>
          <cell r="D138" t="str">
            <v/>
          </cell>
          <cell r="E138" t="str">
            <v>(L.) Reichard     </v>
          </cell>
          <cell r="M138" t="str">
            <v>PHg</v>
          </cell>
          <cell r="N138">
            <v>9</v>
          </cell>
          <cell r="O138" t="str">
            <v>HYG/HEL</v>
          </cell>
          <cell r="P138" t="str">
            <v/>
          </cell>
        </row>
        <row r="139">
          <cell r="A139" t="str">
            <v>CAR.PAN</v>
          </cell>
          <cell r="B139" t="str">
            <v>Carex paniculata</v>
          </cell>
          <cell r="C139" t="str">
            <v/>
          </cell>
          <cell r="D139" t="str">
            <v/>
          </cell>
          <cell r="E139" t="str">
            <v>L.      </v>
          </cell>
          <cell r="M139" t="str">
            <v>PHe</v>
          </cell>
          <cell r="N139">
            <v>8</v>
          </cell>
          <cell r="O139" t="str">
            <v>HEL</v>
          </cell>
          <cell r="P139" t="str">
            <v/>
          </cell>
        </row>
        <row r="140">
          <cell r="A140" t="str">
            <v>CAR.PEN</v>
          </cell>
          <cell r="B140" t="str">
            <v>Carex pendula  </v>
          </cell>
          <cell r="C140" t="str">
            <v/>
          </cell>
          <cell r="D140" t="str">
            <v/>
          </cell>
          <cell r="E140" t="str">
            <v>Huds.      </v>
          </cell>
          <cell r="M140" t="str">
            <v>PHe</v>
          </cell>
          <cell r="N140">
            <v>8</v>
          </cell>
          <cell r="O140" t="str">
            <v>HEL</v>
          </cell>
          <cell r="P140" t="str">
            <v/>
          </cell>
        </row>
        <row r="141">
          <cell r="A141" t="str">
            <v>CAR.PSE</v>
          </cell>
          <cell r="B141" t="str">
            <v>Carex pseudocyperus</v>
          </cell>
          <cell r="C141" t="str">
            <v/>
          </cell>
          <cell r="D141" t="str">
            <v/>
          </cell>
          <cell r="E141" t="str">
            <v>L.      </v>
          </cell>
          <cell r="M141" t="str">
            <v>PHe</v>
          </cell>
          <cell r="N141">
            <v>8</v>
          </cell>
          <cell r="O141" t="str">
            <v>HEL</v>
          </cell>
          <cell r="P141" t="str">
            <v/>
          </cell>
        </row>
        <row r="142">
          <cell r="A142" t="str">
            <v>CAR.REC</v>
          </cell>
          <cell r="B142" t="str">
            <v>Carex recta        </v>
          </cell>
          <cell r="C142" t="str">
            <v/>
          </cell>
          <cell r="D142" t="str">
            <v/>
          </cell>
          <cell r="E142" t="str">
            <v>      </v>
          </cell>
          <cell r="M142" t="str">
            <v>PHx</v>
          </cell>
          <cell r="N142">
            <v>10</v>
          </cell>
          <cell r="P142" t="str">
            <v/>
          </cell>
        </row>
        <row r="143">
          <cell r="A143" t="str">
            <v>CAR.RIP</v>
          </cell>
          <cell r="B143" t="str">
            <v>Carex riparia</v>
          </cell>
          <cell r="C143" t="str">
            <v/>
          </cell>
          <cell r="D143" t="str">
            <v/>
          </cell>
          <cell r="E143" t="str">
            <v>Curtis      </v>
          </cell>
          <cell r="M143" t="str">
            <v>PHe</v>
          </cell>
          <cell r="N143">
            <v>8</v>
          </cell>
          <cell r="O143" t="str">
            <v>HEL</v>
          </cell>
          <cell r="P143" t="str">
            <v/>
          </cell>
        </row>
        <row r="144">
          <cell r="A144" t="str">
            <v>CAR.ROS</v>
          </cell>
          <cell r="B144" t="str">
            <v>Carex rostrata</v>
          </cell>
          <cell r="C144">
            <v>15</v>
          </cell>
          <cell r="D144">
            <v>3</v>
          </cell>
          <cell r="E144" t="str">
            <v>Stokes      </v>
          </cell>
          <cell r="M144" t="str">
            <v>PHe</v>
          </cell>
          <cell r="N144">
            <v>8</v>
          </cell>
          <cell r="O144" t="str">
            <v>HYD/HEL</v>
          </cell>
          <cell r="P144" t="str">
            <v>IBMR</v>
          </cell>
        </row>
        <row r="145">
          <cell r="A145" t="str">
            <v>CAR.SPX</v>
          </cell>
          <cell r="B145" t="str">
            <v>Carex sp.</v>
          </cell>
          <cell r="C145" t="str">
            <v/>
          </cell>
          <cell r="D145" t="str">
            <v/>
          </cell>
          <cell r="E145" t="str">
            <v>      </v>
          </cell>
          <cell r="M145" t="str">
            <v>PHe</v>
          </cell>
          <cell r="N145">
            <v>8</v>
          </cell>
          <cell r="O145" t="str">
            <v>HEL</v>
          </cell>
          <cell r="P145" t="str">
            <v/>
          </cell>
        </row>
        <row r="146">
          <cell r="A146" t="str">
            <v>CAR.SPI</v>
          </cell>
          <cell r="B146" t="str">
            <v>Carex spicata</v>
          </cell>
          <cell r="C146" t="str">
            <v/>
          </cell>
          <cell r="D146" t="str">
            <v/>
          </cell>
          <cell r="E146" t="str">
            <v>Huds.      </v>
          </cell>
          <cell r="M146" t="str">
            <v>PHg</v>
          </cell>
          <cell r="N146">
            <v>9</v>
          </cell>
          <cell r="O146" t="str">
            <v>HYG</v>
          </cell>
          <cell r="P146" t="str">
            <v/>
          </cell>
        </row>
        <row r="147">
          <cell r="A147" t="str">
            <v>CAR.VES</v>
          </cell>
          <cell r="B147" t="str">
            <v>Carex vesicaria</v>
          </cell>
          <cell r="C147">
            <v>12</v>
          </cell>
          <cell r="D147">
            <v>2</v>
          </cell>
          <cell r="E147" t="str">
            <v>L.      </v>
          </cell>
          <cell r="M147" t="str">
            <v>PHe</v>
          </cell>
          <cell r="N147">
            <v>8</v>
          </cell>
          <cell r="O147" t="str">
            <v>HYD/HEL</v>
          </cell>
          <cell r="P147" t="str">
            <v>IBMR</v>
          </cell>
        </row>
        <row r="148">
          <cell r="A148" t="str">
            <v>CAR.VUL</v>
          </cell>
          <cell r="B148" t="str">
            <v>Carex vulpina</v>
          </cell>
          <cell r="C148" t="str">
            <v/>
          </cell>
          <cell r="D148" t="str">
            <v/>
          </cell>
          <cell r="E148" t="str">
            <v>L.      </v>
          </cell>
          <cell r="M148" t="str">
            <v>PHe</v>
          </cell>
          <cell r="N148">
            <v>8</v>
          </cell>
          <cell r="O148" t="str">
            <v>HEL</v>
          </cell>
          <cell r="P148" t="str">
            <v/>
          </cell>
        </row>
        <row r="149">
          <cell r="A149" t="str">
            <v>CAU.VER</v>
          </cell>
          <cell r="B149" t="str">
            <v>Carum verticillatum        </v>
          </cell>
          <cell r="C149" t="str">
            <v/>
          </cell>
          <cell r="D149" t="str">
            <v/>
          </cell>
          <cell r="E149" t="str">
            <v>      </v>
          </cell>
          <cell r="M149" t="str">
            <v>PHe</v>
          </cell>
          <cell r="N149">
            <v>8</v>
          </cell>
          <cell r="O149" t="str">
            <v>HYD/HEL</v>
          </cell>
          <cell r="P149" t="str">
            <v/>
          </cell>
        </row>
        <row r="150">
          <cell r="A150" t="str">
            <v>CAT.AQU</v>
          </cell>
          <cell r="B150" t="str">
            <v>Catabrosa aquatica</v>
          </cell>
          <cell r="C150">
            <v>11</v>
          </cell>
          <cell r="D150">
            <v>2</v>
          </cell>
          <cell r="E150" t="str">
            <v>(L.) Beauv.     </v>
          </cell>
          <cell r="M150" t="str">
            <v>PHe</v>
          </cell>
          <cell r="N150">
            <v>8</v>
          </cell>
          <cell r="O150" t="str">
            <v>HYD/HEL</v>
          </cell>
          <cell r="P150" t="str">
            <v>IBMR</v>
          </cell>
        </row>
        <row r="151">
          <cell r="A151" t="str">
            <v>CER.DEM</v>
          </cell>
          <cell r="B151" t="str">
            <v>Ceratophyllum demersum    </v>
          </cell>
          <cell r="C151">
            <v>5</v>
          </cell>
          <cell r="D151">
            <v>2</v>
          </cell>
          <cell r="E151" t="str">
            <v>L.      </v>
          </cell>
          <cell r="M151" t="str">
            <v>PHy</v>
          </cell>
          <cell r="N151">
            <v>7</v>
          </cell>
          <cell r="O151" t="str">
            <v>HYD</v>
          </cell>
          <cell r="P151" t="str">
            <v>IBMR</v>
          </cell>
        </row>
        <row r="152">
          <cell r="A152" t="str">
            <v>CER.API</v>
          </cell>
          <cell r="B152" t="str">
            <v>Ceratophyllum demersum var. apiculatum      </v>
          </cell>
          <cell r="C152" t="str">
            <v/>
          </cell>
          <cell r="D152" t="str">
            <v/>
          </cell>
          <cell r="E152" t="str">
            <v>      </v>
          </cell>
          <cell r="M152" t="str">
            <v>PHy</v>
          </cell>
          <cell r="N152">
            <v>7</v>
          </cell>
          <cell r="O152" t="str">
            <v>HYD</v>
          </cell>
          <cell r="P152" t="str">
            <v/>
          </cell>
        </row>
        <row r="153">
          <cell r="A153" t="str">
            <v>CER.INE</v>
          </cell>
          <cell r="B153" t="str">
            <v>Ceratophyllum demersum var. inerme      </v>
          </cell>
          <cell r="C153" t="str">
            <v/>
          </cell>
          <cell r="D153" t="str">
            <v/>
          </cell>
          <cell r="E153" t="str">
            <v>      </v>
          </cell>
          <cell r="M153" t="str">
            <v>PHy</v>
          </cell>
          <cell r="N153">
            <v>7</v>
          </cell>
          <cell r="O153" t="str">
            <v>HYD</v>
          </cell>
          <cell r="P153" t="str">
            <v/>
          </cell>
        </row>
        <row r="154">
          <cell r="A154" t="str">
            <v>CER.MUR</v>
          </cell>
          <cell r="B154" t="str">
            <v>Ceratophyllum muricatum        </v>
          </cell>
          <cell r="C154" t="str">
            <v/>
          </cell>
          <cell r="D154" t="str">
            <v/>
          </cell>
          <cell r="E154" t="str">
            <v>      </v>
          </cell>
          <cell r="M154" t="str">
            <v>PHy</v>
          </cell>
          <cell r="N154">
            <v>7</v>
          </cell>
          <cell r="O154" t="str">
            <v>HYD</v>
          </cell>
          <cell r="P154" t="str">
            <v/>
          </cell>
        </row>
        <row r="155">
          <cell r="A155" t="str">
            <v>CER.PLA</v>
          </cell>
          <cell r="B155" t="str">
            <v>Ceratophyllum platyacanthum        </v>
          </cell>
          <cell r="C155" t="str">
            <v/>
          </cell>
          <cell r="D155" t="str">
            <v/>
          </cell>
          <cell r="E155" t="str">
            <v>      </v>
          </cell>
          <cell r="M155" t="str">
            <v>PHy</v>
          </cell>
          <cell r="N155">
            <v>7</v>
          </cell>
          <cell r="O155" t="str">
            <v>HYD</v>
          </cell>
          <cell r="P155" t="str">
            <v/>
          </cell>
        </row>
        <row r="156">
          <cell r="A156" t="str">
            <v>CER.SPX</v>
          </cell>
          <cell r="B156" t="str">
            <v>Ceratophyllum sp.</v>
          </cell>
          <cell r="C156" t="str">
            <v/>
          </cell>
          <cell r="D156" t="str">
            <v/>
          </cell>
          <cell r="E156" t="str">
            <v>      </v>
          </cell>
          <cell r="M156" t="str">
            <v>PHy</v>
          </cell>
          <cell r="N156">
            <v>7</v>
          </cell>
          <cell r="O156" t="str">
            <v>HYD</v>
          </cell>
        </row>
        <row r="157">
          <cell r="A157" t="str">
            <v>CER.SUB</v>
          </cell>
          <cell r="B157" t="str">
            <v>Ceratophyllum submersum</v>
          </cell>
          <cell r="C157">
            <v>2</v>
          </cell>
          <cell r="D157">
            <v>3</v>
          </cell>
          <cell r="E157" t="str">
            <v>L.      </v>
          </cell>
          <cell r="M157" t="str">
            <v>PHy</v>
          </cell>
          <cell r="N157">
            <v>7</v>
          </cell>
          <cell r="O157" t="str">
            <v>HYD</v>
          </cell>
          <cell r="P157" t="str">
            <v>IBMR</v>
          </cell>
        </row>
        <row r="158">
          <cell r="A158" t="str">
            <v>CEA.THA</v>
          </cell>
          <cell r="B158" t="str">
            <v>Ceratopteris thalictroides        </v>
          </cell>
          <cell r="C158" t="str">
            <v/>
          </cell>
          <cell r="D158" t="str">
            <v/>
          </cell>
          <cell r="E158" t="str">
            <v>      </v>
          </cell>
          <cell r="M158" t="str">
            <v>PTE</v>
          </cell>
          <cell r="N158">
            <v>6</v>
          </cell>
          <cell r="P158" t="str">
            <v/>
          </cell>
        </row>
        <row r="159">
          <cell r="A159" t="str">
            <v>CHE.SPX</v>
          </cell>
          <cell r="B159" t="str">
            <v>Chaetophora sp.</v>
          </cell>
          <cell r="C159">
            <v>12</v>
          </cell>
          <cell r="D159">
            <v>2</v>
          </cell>
          <cell r="E159" t="str">
            <v>Schrank      </v>
          </cell>
          <cell r="M159" t="str">
            <v>ALG</v>
          </cell>
          <cell r="N159">
            <v>2</v>
          </cell>
          <cell r="P159" t="str">
            <v>IBMR</v>
          </cell>
        </row>
        <row r="160">
          <cell r="A160" t="str">
            <v>CHA.ACU</v>
          </cell>
          <cell r="B160" t="str">
            <v>Chara aculeolata</v>
          </cell>
          <cell r="C160" t="str">
            <v/>
          </cell>
          <cell r="D160" t="str">
            <v/>
          </cell>
          <cell r="E160" t="str">
            <v>Kützing      </v>
          </cell>
          <cell r="F160" t="str">
            <v>Chara pedunculata Kûtz.</v>
          </cell>
          <cell r="G160" t="str">
            <v>Chara polyacantha A. Braun</v>
          </cell>
          <cell r="M160" t="str">
            <v>ALG</v>
          </cell>
          <cell r="N160">
            <v>2</v>
          </cell>
          <cell r="P160" t="str">
            <v/>
          </cell>
        </row>
        <row r="161">
          <cell r="A161" t="str">
            <v>CHA.ASP</v>
          </cell>
          <cell r="B161" t="str">
            <v>Chara aspera</v>
          </cell>
          <cell r="C161" t="str">
            <v/>
          </cell>
          <cell r="D161" t="str">
            <v/>
          </cell>
          <cell r="E161" t="str">
            <v>Deth. Ex Wild.    </v>
          </cell>
          <cell r="F161" t="str">
            <v>Chara delicatula Desv. non Agardh </v>
          </cell>
          <cell r="M161" t="str">
            <v>ALG</v>
          </cell>
          <cell r="N161">
            <v>2</v>
          </cell>
          <cell r="P161" t="str">
            <v/>
          </cell>
        </row>
        <row r="162">
          <cell r="A162" t="str">
            <v>CHA.BRA</v>
          </cell>
          <cell r="B162" t="str">
            <v>Chara braunii</v>
          </cell>
          <cell r="C162" t="str">
            <v/>
          </cell>
          <cell r="D162" t="str">
            <v/>
          </cell>
          <cell r="E162" t="str">
            <v>C.C.Gmelin</v>
          </cell>
          <cell r="M162" t="str">
            <v>ALG</v>
          </cell>
          <cell r="N162">
            <v>2</v>
          </cell>
          <cell r="P162" t="str">
            <v/>
          </cell>
        </row>
        <row r="163">
          <cell r="A163" t="str">
            <v>CHA.CAN</v>
          </cell>
          <cell r="B163" t="str">
            <v>Chara canescens</v>
          </cell>
          <cell r="C163" t="str">
            <v/>
          </cell>
          <cell r="D163" t="str">
            <v/>
          </cell>
          <cell r="E163" t="str">
            <v>Desv. &amp; Lois    </v>
          </cell>
          <cell r="M163" t="str">
            <v>ALG</v>
          </cell>
          <cell r="N163">
            <v>2</v>
          </cell>
          <cell r="P163" t="str">
            <v/>
          </cell>
        </row>
        <row r="164">
          <cell r="A164" t="str">
            <v>CHA.CON</v>
          </cell>
          <cell r="B164" t="str">
            <v>Chara contraria      </v>
          </cell>
          <cell r="C164" t="str">
            <v/>
          </cell>
          <cell r="D164" t="str">
            <v/>
          </cell>
          <cell r="E164" t="str">
            <v>A. Braun     </v>
          </cell>
          <cell r="M164" t="str">
            <v>ALG</v>
          </cell>
          <cell r="N164">
            <v>2</v>
          </cell>
          <cell r="P164" t="str">
            <v/>
          </cell>
        </row>
        <row r="165">
          <cell r="A165" t="str">
            <v>CHA.GLO</v>
          </cell>
          <cell r="B165" t="str">
            <v>Chara globularis        </v>
          </cell>
          <cell r="C165">
            <v>13</v>
          </cell>
          <cell r="D165">
            <v>1</v>
          </cell>
          <cell r="E165" t="str">
            <v>Thuill.      </v>
          </cell>
          <cell r="F165" t="str">
            <v>Chara fragilis Desv.</v>
          </cell>
          <cell r="M165" t="str">
            <v>ALG</v>
          </cell>
          <cell r="N165">
            <v>2</v>
          </cell>
          <cell r="P165" t="str">
            <v>IBMR</v>
          </cell>
        </row>
        <row r="166">
          <cell r="A166" t="str">
            <v>CHA.HIS</v>
          </cell>
          <cell r="B166" t="str">
            <v>Chara hispida </v>
          </cell>
          <cell r="C166">
            <v>15</v>
          </cell>
          <cell r="D166">
            <v>2</v>
          </cell>
          <cell r="E166" t="str">
            <v>(L.) Vaillant</v>
          </cell>
          <cell r="M166" t="str">
            <v>ALG</v>
          </cell>
          <cell r="N166">
            <v>2</v>
          </cell>
          <cell r="P166" t="str">
            <v>IBMR</v>
          </cell>
        </row>
        <row r="167">
          <cell r="A167" t="str">
            <v>CHA.INT</v>
          </cell>
          <cell r="B167" t="str">
            <v>Chara intermedia</v>
          </cell>
          <cell r="C167" t="str">
            <v/>
          </cell>
          <cell r="D167" t="str">
            <v/>
          </cell>
          <cell r="E167" t="str">
            <v>A. Braun     </v>
          </cell>
          <cell r="M167" t="str">
            <v>ALG</v>
          </cell>
          <cell r="N167">
            <v>2</v>
          </cell>
          <cell r="P167" t="str">
            <v/>
          </cell>
        </row>
        <row r="168">
          <cell r="A168" t="str">
            <v>CHA.SPX</v>
          </cell>
          <cell r="B168" t="str">
            <v>Chara sp. </v>
          </cell>
          <cell r="C168" t="str">
            <v/>
          </cell>
          <cell r="D168" t="str">
            <v/>
          </cell>
          <cell r="E168" t="str">
            <v>L. ex Vaillant    </v>
          </cell>
          <cell r="M168" t="str">
            <v>ALG</v>
          </cell>
          <cell r="N168">
            <v>2</v>
          </cell>
        </row>
        <row r="169">
          <cell r="A169" t="str">
            <v>CHA.VUL</v>
          </cell>
          <cell r="B169" t="str">
            <v>Chara vulgaris    </v>
          </cell>
          <cell r="C169">
            <v>13</v>
          </cell>
          <cell r="D169">
            <v>1</v>
          </cell>
          <cell r="E169" t="str">
            <v>L.      </v>
          </cell>
          <cell r="F169" t="str">
            <v>Chara foetida A. Braun</v>
          </cell>
          <cell r="M169" t="str">
            <v>ALG</v>
          </cell>
          <cell r="N169">
            <v>2</v>
          </cell>
          <cell r="P169" t="str">
            <v>IBMR</v>
          </cell>
        </row>
        <row r="170">
          <cell r="A170" t="str">
            <v>CHA.GYM</v>
          </cell>
          <cell r="B170" t="str">
            <v>Chara vulgaris var. gymnophylla  (C. gymnophylla) </v>
          </cell>
          <cell r="C170" t="str">
            <v/>
          </cell>
          <cell r="D170" t="str">
            <v/>
          </cell>
          <cell r="E170" t="str">
            <v>A. Braun     </v>
          </cell>
          <cell r="F170" t="str">
            <v>Chara gymnophylla A. Braun</v>
          </cell>
          <cell r="M170" t="str">
            <v>ALG</v>
          </cell>
          <cell r="N170">
            <v>2</v>
          </cell>
          <cell r="P170" t="str">
            <v/>
          </cell>
        </row>
        <row r="171">
          <cell r="A171" t="str">
            <v>CHI.COA</v>
          </cell>
          <cell r="B171" t="str">
            <v>Chiloscyphus coadunatus</v>
          </cell>
          <cell r="C171" t="str">
            <v/>
          </cell>
          <cell r="D171" t="str">
            <v/>
          </cell>
          <cell r="E171" t="str">
            <v>(Sw.) J.J. engel &amp; R.M. Schust.</v>
          </cell>
          <cell r="F171" t="str">
            <v>Lophocolea bidentata (L.) Dumort.</v>
          </cell>
          <cell r="G171" t="str">
            <v>Lophocolea alata (Nees) Schiffn.</v>
          </cell>
          <cell r="H171" t="str">
            <v>Lophocolea cuspidata (Nees) Limpr.</v>
          </cell>
          <cell r="I171" t="str">
            <v>Chiloscyphus cuspidatus (Nees) J.J. Engel &amp; R.M. Schust.</v>
          </cell>
          <cell r="J171" t="str">
            <v>Chiloscyphus latifolius (Nees) J.J. Engel &amp; R.M. Schust.</v>
          </cell>
          <cell r="K171" t="str">
            <v>Jungermannia coadunata Sw.</v>
          </cell>
          <cell r="L171" t="str">
            <v>Jungermannia bidentata L.</v>
          </cell>
          <cell r="M171" t="str">
            <v>BRh</v>
          </cell>
          <cell r="N171">
            <v>4</v>
          </cell>
          <cell r="P171" t="str">
            <v/>
          </cell>
        </row>
        <row r="172">
          <cell r="A172" t="str">
            <v>CHI.PAL</v>
          </cell>
          <cell r="B172" t="str">
            <v>Chiloscyphus pallescens</v>
          </cell>
          <cell r="C172">
            <v>14</v>
          </cell>
          <cell r="D172">
            <v>2</v>
          </cell>
          <cell r="E172" t="str">
            <v>(Ehrh. ex Hoffm.) Dumort.   </v>
          </cell>
          <cell r="F172" t="str">
            <v>Chiloscyphus polyanthos var. pallescens (Ehrh. ex Hoffm.) C. Hartm.</v>
          </cell>
          <cell r="G172" t="str">
            <v>Chiloscyphus polyanthos var. fragilis (Roth.) Müll. Frib.</v>
          </cell>
          <cell r="H172" t="str">
            <v>Jungermannia pallescens Ehrh. ex Hoffm.</v>
          </cell>
          <cell r="M172" t="str">
            <v>BRh</v>
          </cell>
          <cell r="N172">
            <v>4</v>
          </cell>
          <cell r="P172" t="str">
            <v>IBMR</v>
          </cell>
        </row>
        <row r="173">
          <cell r="A173" t="str">
            <v>CHI.POL</v>
          </cell>
          <cell r="B173" t="str">
            <v>Chiloscyphus polyanthos var. polyanthos (C. polyanthos)</v>
          </cell>
          <cell r="C173">
            <v>15</v>
          </cell>
          <cell r="D173">
            <v>2</v>
          </cell>
          <cell r="E173" t="str">
            <v>L. Corda</v>
          </cell>
          <cell r="F173" t="str">
            <v>Chiloscyphus polyanthos var. rivularis (Schrad.) Nees</v>
          </cell>
          <cell r="G173" t="str">
            <v>Chiloscyphus polyanthos var. polyanthos fo. rivularis L. Corda </v>
          </cell>
          <cell r="H173" t="str">
            <v>Jungermannia polyanthos L.</v>
          </cell>
          <cell r="M173" t="str">
            <v>BRh</v>
          </cell>
          <cell r="N173">
            <v>4</v>
          </cell>
          <cell r="P173" t="str">
            <v>IBMR</v>
          </cell>
        </row>
        <row r="174">
          <cell r="A174" t="str">
            <v>CHI.SPX</v>
          </cell>
          <cell r="B174" t="str">
            <v>Chiloscyphus sp.</v>
          </cell>
          <cell r="C174" t="str">
            <v/>
          </cell>
          <cell r="D174" t="str">
            <v/>
          </cell>
          <cell r="E174" t="str">
            <v>Corda</v>
          </cell>
          <cell r="M174" t="str">
            <v>BRh</v>
          </cell>
          <cell r="N174">
            <v>4</v>
          </cell>
          <cell r="P174" t="str">
            <v/>
          </cell>
        </row>
        <row r="175">
          <cell r="A175" t="str">
            <v>CHL.SPX</v>
          </cell>
          <cell r="B175" t="str">
            <v>Chlorhormidium sp.        </v>
          </cell>
          <cell r="C175" t="str">
            <v/>
          </cell>
          <cell r="D175" t="str">
            <v/>
          </cell>
          <cell r="E175" t="str">
            <v>Fott      </v>
          </cell>
          <cell r="M175" t="str">
            <v>ALG</v>
          </cell>
          <cell r="N175">
            <v>2</v>
          </cell>
          <cell r="P175" t="str">
            <v/>
          </cell>
        </row>
        <row r="176">
          <cell r="A176" t="str">
            <v>CHO.SPX</v>
          </cell>
          <cell r="B176" t="str">
            <v>Chlorotylium sp</v>
          </cell>
          <cell r="C176" t="str">
            <v/>
          </cell>
          <cell r="D176" t="str">
            <v/>
          </cell>
          <cell r="E176" t="str">
            <v>Kützing      </v>
          </cell>
          <cell r="M176" t="str">
            <v>ALG</v>
          </cell>
          <cell r="N176">
            <v>2</v>
          </cell>
          <cell r="P176" t="str">
            <v/>
          </cell>
        </row>
        <row r="177">
          <cell r="A177" t="str">
            <v>CHR.ALT</v>
          </cell>
          <cell r="B177" t="str">
            <v>Chrysosplenium alternifolium</v>
          </cell>
          <cell r="C177" t="str">
            <v/>
          </cell>
          <cell r="D177" t="str">
            <v/>
          </cell>
          <cell r="E177" t="str">
            <v>L.      </v>
          </cell>
          <cell r="M177" t="str">
            <v>PHg</v>
          </cell>
          <cell r="N177">
            <v>9</v>
          </cell>
          <cell r="O177" t="str">
            <v>HYG</v>
          </cell>
          <cell r="P177" t="str">
            <v/>
          </cell>
        </row>
        <row r="178">
          <cell r="A178" t="str">
            <v>CHR.OPP</v>
          </cell>
          <cell r="B178" t="str">
            <v>Chrysosplenium oppositifolium</v>
          </cell>
          <cell r="C178" t="str">
            <v/>
          </cell>
          <cell r="D178" t="str">
            <v/>
          </cell>
          <cell r="E178" t="str">
            <v>L.      </v>
          </cell>
          <cell r="M178" t="str">
            <v>PHg</v>
          </cell>
          <cell r="N178">
            <v>9</v>
          </cell>
          <cell r="O178" t="str">
            <v>HYG</v>
          </cell>
          <cell r="P178" t="str">
            <v/>
          </cell>
        </row>
        <row r="179">
          <cell r="A179" t="str">
            <v>CIC.VIR</v>
          </cell>
          <cell r="B179" t="str">
            <v>Cicuta virosa</v>
          </cell>
          <cell r="C179" t="str">
            <v/>
          </cell>
          <cell r="D179" t="str">
            <v/>
          </cell>
          <cell r="E179" t="str">
            <v>L.      </v>
          </cell>
          <cell r="M179" t="str">
            <v>PHe</v>
          </cell>
          <cell r="N179">
            <v>8</v>
          </cell>
          <cell r="O179" t="str">
            <v>HEL</v>
          </cell>
          <cell r="P179" t="str">
            <v/>
          </cell>
        </row>
        <row r="180">
          <cell r="A180" t="str">
            <v>CIN.AQU</v>
          </cell>
          <cell r="B180" t="str">
            <v>Cinclidotus aquaticus</v>
          </cell>
          <cell r="C180">
            <v>15</v>
          </cell>
          <cell r="D180">
            <v>2</v>
          </cell>
          <cell r="E180" t="str">
            <v> (Hedw.) B., S. &amp; G.</v>
          </cell>
          <cell r="M180" t="str">
            <v>BRm</v>
          </cell>
          <cell r="N180">
            <v>5</v>
          </cell>
          <cell r="P180" t="str">
            <v>IBMR</v>
          </cell>
        </row>
        <row r="181">
          <cell r="A181" t="str">
            <v>CIN.DAN</v>
          </cell>
          <cell r="B181" t="str">
            <v>Cinclidotus danubicus</v>
          </cell>
          <cell r="C181">
            <v>13</v>
          </cell>
          <cell r="D181">
            <v>3</v>
          </cell>
          <cell r="E181" t="str">
            <v>Schiffn. &amp; Baumg.</v>
          </cell>
          <cell r="M181" t="str">
            <v>BRm</v>
          </cell>
          <cell r="N181">
            <v>5</v>
          </cell>
          <cell r="P181" t="str">
            <v>IBMR</v>
          </cell>
        </row>
        <row r="182">
          <cell r="A182" t="str">
            <v>CIN.FON</v>
          </cell>
          <cell r="B182" t="str">
            <v>Cinclidotus fontinaloides</v>
          </cell>
          <cell r="C182">
            <v>12</v>
          </cell>
          <cell r="D182">
            <v>2</v>
          </cell>
          <cell r="E182" t="str">
            <v>(Hedw.) P. Beauv.    </v>
          </cell>
          <cell r="F182" t="str">
            <v>Cinclidotus minor Lindb.</v>
          </cell>
          <cell r="M182" t="str">
            <v>BRm</v>
          </cell>
          <cell r="N182">
            <v>5</v>
          </cell>
          <cell r="P182" t="str">
            <v>IBMR</v>
          </cell>
        </row>
        <row r="183">
          <cell r="A183" t="str">
            <v>CIN.MUC</v>
          </cell>
          <cell r="B183" t="str">
            <v>Cinclidotus mucronatus</v>
          </cell>
          <cell r="C183" t="str">
            <v/>
          </cell>
          <cell r="D183" t="str">
            <v/>
          </cell>
          <cell r="E183" t="str">
            <v>(Brid.) Mach.     </v>
          </cell>
          <cell r="F183" t="str">
            <v>Dialytrichia mucronata (Brid.) Broth.</v>
          </cell>
          <cell r="M183" t="str">
            <v>BRm</v>
          </cell>
          <cell r="N183">
            <v>5</v>
          </cell>
        </row>
        <row r="184">
          <cell r="A184" t="str">
            <v>CIN.RIP</v>
          </cell>
          <cell r="B184" t="str">
            <v>Cinclidotus riparius</v>
          </cell>
          <cell r="C184">
            <v>13</v>
          </cell>
          <cell r="D184">
            <v>2</v>
          </cell>
          <cell r="E184" t="str">
            <v>(Brid.) Arnott   </v>
          </cell>
          <cell r="F184" t="str">
            <v>Cinclidotus nigricans (Brid.) Wijk &amp; Marg.</v>
          </cell>
          <cell r="M184" t="str">
            <v>BRm</v>
          </cell>
          <cell r="N184">
            <v>5</v>
          </cell>
          <cell r="P184" t="str">
            <v>IBMR</v>
          </cell>
        </row>
        <row r="185">
          <cell r="A185" t="str">
            <v>CIN.SPX</v>
          </cell>
          <cell r="B185" t="str">
            <v>Cinclidotus sp.        </v>
          </cell>
          <cell r="C185" t="str">
            <v/>
          </cell>
          <cell r="D185" t="str">
            <v/>
          </cell>
          <cell r="E185" t="str">
            <v>P. Beauv. </v>
          </cell>
          <cell r="M185" t="str">
            <v>BRm</v>
          </cell>
          <cell r="N185">
            <v>5</v>
          </cell>
          <cell r="P185" t="str">
            <v/>
          </cell>
        </row>
        <row r="186">
          <cell r="A186" t="str">
            <v>CIS.ARV</v>
          </cell>
          <cell r="B186" t="str">
            <v>Cirsium arvense</v>
          </cell>
          <cell r="C186" t="str">
            <v/>
          </cell>
          <cell r="D186" t="str">
            <v/>
          </cell>
          <cell r="E186" t="str">
            <v>(L.) Scop.     </v>
          </cell>
          <cell r="M186" t="str">
            <v>PHx</v>
          </cell>
          <cell r="N186">
            <v>10</v>
          </cell>
          <cell r="P186" t="str">
            <v/>
          </cell>
        </row>
        <row r="187">
          <cell r="A187" t="str">
            <v>CIS.OLE</v>
          </cell>
          <cell r="B187" t="str">
            <v>Cirsium oleraceum</v>
          </cell>
          <cell r="C187" t="str">
            <v/>
          </cell>
          <cell r="D187" t="str">
            <v/>
          </cell>
          <cell r="E187" t="str">
            <v>(L.) Scop.     </v>
          </cell>
          <cell r="M187" t="str">
            <v>PHg</v>
          </cell>
          <cell r="N187">
            <v>9</v>
          </cell>
          <cell r="O187" t="str">
            <v>HYG</v>
          </cell>
          <cell r="P187" t="str">
            <v/>
          </cell>
        </row>
        <row r="188">
          <cell r="A188" t="str">
            <v>CIS.PAL</v>
          </cell>
          <cell r="B188" t="str">
            <v>Cirsium palustre</v>
          </cell>
          <cell r="C188" t="str">
            <v/>
          </cell>
          <cell r="D188" t="str">
            <v/>
          </cell>
          <cell r="E188" t="str">
            <v>(L.) Scop.     </v>
          </cell>
          <cell r="M188" t="str">
            <v>PHg</v>
          </cell>
          <cell r="N188">
            <v>9</v>
          </cell>
          <cell r="O188" t="str">
            <v>HYG</v>
          </cell>
          <cell r="P188" t="str">
            <v/>
          </cell>
        </row>
        <row r="189">
          <cell r="A189" t="str">
            <v>CLD.MAR</v>
          </cell>
          <cell r="B189" t="str">
            <v>Cladium mariscus        </v>
          </cell>
          <cell r="C189" t="str">
            <v/>
          </cell>
          <cell r="D189" t="str">
            <v/>
          </cell>
          <cell r="E189" t="str">
            <v>      </v>
          </cell>
          <cell r="M189" t="str">
            <v>PHe</v>
          </cell>
          <cell r="N189">
            <v>8</v>
          </cell>
          <cell r="O189" t="str">
            <v>HEL</v>
          </cell>
          <cell r="P189" t="str">
            <v/>
          </cell>
        </row>
        <row r="190">
          <cell r="A190" t="str">
            <v>CLA.SPX</v>
          </cell>
          <cell r="B190" t="str">
            <v>Cladophora sp. </v>
          </cell>
          <cell r="C190">
            <v>6</v>
          </cell>
          <cell r="D190">
            <v>1</v>
          </cell>
          <cell r="E190" t="str">
            <v>Kützing      </v>
          </cell>
          <cell r="M190" t="str">
            <v>ALG</v>
          </cell>
          <cell r="N190">
            <v>2</v>
          </cell>
          <cell r="P190" t="str">
            <v>IBMR</v>
          </cell>
        </row>
        <row r="191">
          <cell r="A191" t="str">
            <v>CLI.DEN</v>
          </cell>
          <cell r="B191" t="str">
            <v>Climacium dendroides  </v>
          </cell>
          <cell r="C191" t="str">
            <v/>
          </cell>
          <cell r="D191" t="str">
            <v/>
          </cell>
          <cell r="E191" t="str">
            <v>(Hedw.) Web. &amp; Mohr  </v>
          </cell>
          <cell r="F191" t="str">
            <v>Calliergon solitarium (Möll.) Broth.</v>
          </cell>
          <cell r="M191" t="str">
            <v>BRm</v>
          </cell>
          <cell r="N191">
            <v>5</v>
          </cell>
          <cell r="P191" t="str">
            <v/>
          </cell>
        </row>
        <row r="192">
          <cell r="A192" t="str">
            <v>COI.LAC</v>
          </cell>
          <cell r="B192" t="str">
            <v>Coix lacryma-jobi        </v>
          </cell>
          <cell r="C192" t="str">
            <v/>
          </cell>
          <cell r="D192" t="str">
            <v/>
          </cell>
          <cell r="E192" t="str">
            <v>      </v>
          </cell>
          <cell r="M192" t="str">
            <v>PHx</v>
          </cell>
          <cell r="N192">
            <v>10</v>
          </cell>
          <cell r="P192" t="str">
            <v/>
          </cell>
        </row>
        <row r="193">
          <cell r="A193" t="str">
            <v>COL.FLU</v>
          </cell>
          <cell r="B193" t="str">
            <v>Collema fluviatile</v>
          </cell>
          <cell r="C193">
            <v>17</v>
          </cell>
          <cell r="D193">
            <v>3</v>
          </cell>
          <cell r="E193" t="str">
            <v>      </v>
          </cell>
          <cell r="M193" t="str">
            <v>LIC</v>
          </cell>
          <cell r="N193">
            <v>3</v>
          </cell>
          <cell r="P193" t="str">
            <v>IBMR</v>
          </cell>
        </row>
        <row r="194">
          <cell r="A194" t="str">
            <v>COL.SPX</v>
          </cell>
          <cell r="B194" t="str">
            <v>Collema sp.</v>
          </cell>
          <cell r="C194" t="str">
            <v/>
          </cell>
          <cell r="D194" t="str">
            <v/>
          </cell>
          <cell r="E194" t="str">
            <v>      </v>
          </cell>
          <cell r="M194" t="str">
            <v>LIC</v>
          </cell>
          <cell r="N194">
            <v>3</v>
          </cell>
        </row>
        <row r="195">
          <cell r="A195" t="str">
            <v>COM.SPX</v>
          </cell>
          <cell r="B195" t="str">
            <v>Compsopogon sp.</v>
          </cell>
          <cell r="C195" t="str">
            <v/>
          </cell>
          <cell r="D195" t="str">
            <v/>
          </cell>
          <cell r="E195" t="str">
            <v>Mont.  emend. Rintoul, Sheath et Vis</v>
          </cell>
          <cell r="F195" t="str">
            <v>Pericystis J. Agardh</v>
          </cell>
          <cell r="M195" t="str">
            <v>ALG</v>
          </cell>
          <cell r="N195">
            <v>2</v>
          </cell>
        </row>
        <row r="196">
          <cell r="A196" t="str">
            <v>CON.CON</v>
          </cell>
          <cell r="B196" t="str">
            <v>Conocephalum conicum</v>
          </cell>
          <cell r="C196" t="str">
            <v/>
          </cell>
          <cell r="D196" t="str">
            <v/>
          </cell>
          <cell r="E196" t="str">
            <v>(L.) Dumort.     </v>
          </cell>
          <cell r="F196" t="str">
            <v>Marchantia conica L.</v>
          </cell>
          <cell r="G196" t="str">
            <v>Conocephalum Kiaeri (Kaal.) Grolle</v>
          </cell>
          <cell r="H196" t="str">
            <v>Conocephalum officinale Trevis</v>
          </cell>
          <cell r="I196" t="str">
            <v>Conocephalum trioicum F. Weber</v>
          </cell>
          <cell r="J196" t="str">
            <v>Fegatella conica (L.) Corda</v>
          </cell>
          <cell r="K196" t="str">
            <v>Fegatella officinalis Raddi</v>
          </cell>
          <cell r="M196" t="str">
            <v>BRh</v>
          </cell>
          <cell r="N196">
            <v>4</v>
          </cell>
          <cell r="P196" t="str">
            <v/>
          </cell>
        </row>
        <row r="197">
          <cell r="A197" t="str">
            <v>COR.LIT</v>
          </cell>
          <cell r="B197" t="str">
            <v>Corrigiola litoralis        </v>
          </cell>
          <cell r="C197" t="str">
            <v/>
          </cell>
          <cell r="D197" t="str">
            <v/>
          </cell>
          <cell r="E197" t="str">
            <v>      </v>
          </cell>
          <cell r="M197" t="str">
            <v>PHg</v>
          </cell>
          <cell r="N197">
            <v>9</v>
          </cell>
          <cell r="O197" t="str">
            <v>HYG</v>
          </cell>
          <cell r="P197" t="str">
            <v/>
          </cell>
        </row>
        <row r="198">
          <cell r="A198" t="str">
            <v>COT.COR</v>
          </cell>
          <cell r="B198" t="str">
            <v>Cotula coronopifolia        </v>
          </cell>
          <cell r="C198" t="str">
            <v/>
          </cell>
          <cell r="D198" t="str">
            <v/>
          </cell>
          <cell r="E198" t="str">
            <v>      </v>
          </cell>
          <cell r="M198" t="str">
            <v>PHe</v>
          </cell>
          <cell r="N198">
            <v>8</v>
          </cell>
          <cell r="O198" t="str">
            <v>HEL</v>
          </cell>
          <cell r="P198" t="str">
            <v/>
          </cell>
        </row>
        <row r="199">
          <cell r="A199" t="str">
            <v>CRS.AQU</v>
          </cell>
          <cell r="B199" t="str">
            <v>Crassula aquatica        </v>
          </cell>
          <cell r="C199" t="str">
            <v/>
          </cell>
          <cell r="D199" t="str">
            <v/>
          </cell>
          <cell r="E199" t="str">
            <v>      </v>
          </cell>
          <cell r="M199" t="str">
            <v>PHe</v>
          </cell>
          <cell r="N199">
            <v>8</v>
          </cell>
          <cell r="O199" t="str">
            <v>HEL</v>
          </cell>
          <cell r="P199" t="str">
            <v/>
          </cell>
        </row>
        <row r="200">
          <cell r="A200" t="str">
            <v>CRS.HEL</v>
          </cell>
          <cell r="B200" t="str">
            <v>Crassula helmsii</v>
          </cell>
          <cell r="C200" t="str">
            <v/>
          </cell>
          <cell r="D200" t="str">
            <v/>
          </cell>
          <cell r="E200" t="str">
            <v>(Kirk) Cockayne     </v>
          </cell>
          <cell r="M200" t="str">
            <v>PHe</v>
          </cell>
          <cell r="N200">
            <v>8</v>
          </cell>
          <cell r="O200" t="str">
            <v>HEL</v>
          </cell>
          <cell r="P200" t="str">
            <v/>
          </cell>
        </row>
        <row r="201">
          <cell r="A201" t="str">
            <v>CRA.COM</v>
          </cell>
          <cell r="B201" t="str">
            <v>Cratoneuron commutatum</v>
          </cell>
          <cell r="C201">
            <v>15</v>
          </cell>
          <cell r="D201">
            <v>2</v>
          </cell>
          <cell r="E201" t="str">
            <v>(Hedw.) G. Roth   </v>
          </cell>
          <cell r="F201" t="str">
            <v>Cratoneuron falcatum (Brid.) G. Roth</v>
          </cell>
          <cell r="M201" t="str">
            <v>BRm</v>
          </cell>
          <cell r="N201">
            <v>5</v>
          </cell>
          <cell r="P201" t="str">
            <v>IBMR</v>
          </cell>
        </row>
        <row r="202">
          <cell r="A202" t="str">
            <v>CRA.FIL</v>
          </cell>
          <cell r="B202" t="str">
            <v>Cratoneuron filicinum</v>
          </cell>
          <cell r="C202">
            <v>18</v>
          </cell>
          <cell r="D202">
            <v>3</v>
          </cell>
          <cell r="E202" t="str">
            <v>(Hedw.) Spruce</v>
          </cell>
          <cell r="F202" t="str">
            <v>Amblystegium boreale Dix.</v>
          </cell>
          <cell r="G202" t="str">
            <v>Cratoneuron articum Steere</v>
          </cell>
          <cell r="M202" t="str">
            <v>BRm</v>
          </cell>
          <cell r="N202">
            <v>5</v>
          </cell>
          <cell r="P202" t="str">
            <v>IBMR</v>
          </cell>
        </row>
        <row r="203">
          <cell r="A203" t="str">
            <v>CRA.SPX</v>
          </cell>
          <cell r="B203" t="str">
            <v>Cratoneuron sp.        </v>
          </cell>
          <cell r="C203" t="str">
            <v/>
          </cell>
          <cell r="D203" t="str">
            <v/>
          </cell>
          <cell r="E203" t="str">
            <v>(Sull.) Spruce </v>
          </cell>
          <cell r="M203" t="str">
            <v>BRm</v>
          </cell>
          <cell r="N203">
            <v>5</v>
          </cell>
          <cell r="P203" t="str">
            <v/>
          </cell>
        </row>
        <row r="204">
          <cell r="A204" t="str">
            <v>CTE.MOL</v>
          </cell>
          <cell r="B204" t="str">
            <v>Ctenidium molluscum</v>
          </cell>
          <cell r="C204" t="str">
            <v/>
          </cell>
          <cell r="D204" t="str">
            <v/>
          </cell>
          <cell r="E204" t="str">
            <v>(Hedw.) Mitt.     </v>
          </cell>
          <cell r="F204" t="str">
            <v>Hypnum balearicum Dix.</v>
          </cell>
          <cell r="M204" t="str">
            <v>BRm</v>
          </cell>
          <cell r="N204">
            <v>5</v>
          </cell>
          <cell r="P204" t="str">
            <v/>
          </cell>
        </row>
        <row r="205">
          <cell r="A205" t="str">
            <v>CYL.SPX</v>
          </cell>
          <cell r="B205" t="str">
            <v>Cylindrospermum sp.</v>
          </cell>
          <cell r="C205" t="str">
            <v/>
          </cell>
          <cell r="D205" t="str">
            <v/>
          </cell>
          <cell r="E205" t="str">
            <v>Kützing      </v>
          </cell>
          <cell r="M205" t="str">
            <v>ALG</v>
          </cell>
          <cell r="N205">
            <v>2</v>
          </cell>
          <cell r="P205" t="str">
            <v/>
          </cell>
        </row>
        <row r="206">
          <cell r="A206" t="str">
            <v>CYP.ERA</v>
          </cell>
          <cell r="B206" t="str">
            <v>Cyperus eragrostis        </v>
          </cell>
          <cell r="C206" t="str">
            <v/>
          </cell>
          <cell r="D206" t="str">
            <v/>
          </cell>
          <cell r="E206" t="str">
            <v>      </v>
          </cell>
          <cell r="M206" t="str">
            <v>PHg</v>
          </cell>
          <cell r="N206">
            <v>9</v>
          </cell>
          <cell r="O206" t="str">
            <v>HYG</v>
          </cell>
          <cell r="P206" t="str">
            <v/>
          </cell>
        </row>
        <row r="207">
          <cell r="A207" t="str">
            <v>CYP.FUS</v>
          </cell>
          <cell r="B207" t="str">
            <v>Cyperus fuscus</v>
          </cell>
          <cell r="C207" t="str">
            <v/>
          </cell>
          <cell r="D207" t="str">
            <v/>
          </cell>
          <cell r="E207" t="str">
            <v>L.      </v>
          </cell>
          <cell r="M207" t="str">
            <v>PHe</v>
          </cell>
          <cell r="N207">
            <v>8</v>
          </cell>
          <cell r="O207" t="str">
            <v>HEL</v>
          </cell>
          <cell r="P207" t="str">
            <v/>
          </cell>
        </row>
        <row r="208">
          <cell r="A208" t="str">
            <v>CYP.LON</v>
          </cell>
          <cell r="B208" t="str">
            <v>Cyperus longus</v>
          </cell>
          <cell r="C208" t="str">
            <v/>
          </cell>
          <cell r="D208" t="str">
            <v/>
          </cell>
          <cell r="E208" t="str">
            <v>L.      </v>
          </cell>
          <cell r="M208" t="str">
            <v>PHg</v>
          </cell>
          <cell r="N208">
            <v>9</v>
          </cell>
          <cell r="O208" t="str">
            <v>HYG</v>
          </cell>
          <cell r="P208" t="str">
            <v/>
          </cell>
        </row>
        <row r="209">
          <cell r="A209" t="str">
            <v>CYP.SER</v>
          </cell>
          <cell r="B209" t="str">
            <v>Cyperus serotinus</v>
          </cell>
          <cell r="C209" t="str">
            <v/>
          </cell>
          <cell r="D209" t="str">
            <v/>
          </cell>
          <cell r="E209" t="str">
            <v>Rottb.      </v>
          </cell>
          <cell r="M209" t="str">
            <v>PHg</v>
          </cell>
          <cell r="N209">
            <v>9</v>
          </cell>
          <cell r="O209" t="str">
            <v>HYG</v>
          </cell>
          <cell r="P209" t="str">
            <v/>
          </cell>
        </row>
        <row r="210">
          <cell r="A210" t="str">
            <v>CYP.SPX</v>
          </cell>
          <cell r="B210" t="str">
            <v>Cyperus sp.</v>
          </cell>
          <cell r="C210" t="str">
            <v/>
          </cell>
          <cell r="D210" t="str">
            <v/>
          </cell>
          <cell r="E210" t="str">
            <v>      </v>
          </cell>
          <cell r="M210" t="str">
            <v>PHg</v>
          </cell>
          <cell r="N210">
            <v>9</v>
          </cell>
          <cell r="O210" t="str">
            <v>HYG</v>
          </cell>
        </row>
        <row r="211">
          <cell r="A211" t="str">
            <v>DAM.ALI</v>
          </cell>
          <cell r="B211" t="str">
            <v>Damasonium alisma</v>
          </cell>
          <cell r="C211" t="str">
            <v/>
          </cell>
          <cell r="D211" t="str">
            <v/>
          </cell>
          <cell r="E211" t="str">
            <v>Miller      </v>
          </cell>
          <cell r="M211" t="str">
            <v>PHe</v>
          </cell>
          <cell r="N211">
            <v>8</v>
          </cell>
          <cell r="O211" t="str">
            <v>HYD/HEL</v>
          </cell>
          <cell r="P211" t="str">
            <v/>
          </cell>
        </row>
        <row r="212">
          <cell r="A212" t="str">
            <v>DAM.BOU</v>
          </cell>
          <cell r="B212" t="str">
            <v>Damasonium bourgaei        </v>
          </cell>
          <cell r="C212" t="str">
            <v/>
          </cell>
          <cell r="D212" t="str">
            <v/>
          </cell>
          <cell r="E212" t="str">
            <v>      </v>
          </cell>
          <cell r="M212" t="str">
            <v>PHx</v>
          </cell>
          <cell r="N212">
            <v>10</v>
          </cell>
          <cell r="P212" t="str">
            <v/>
          </cell>
        </row>
        <row r="213">
          <cell r="A213" t="str">
            <v>DAM.POL</v>
          </cell>
          <cell r="B213" t="str">
            <v>Damasonium polyspermum</v>
          </cell>
          <cell r="C213" t="str">
            <v/>
          </cell>
          <cell r="D213" t="str">
            <v/>
          </cell>
          <cell r="E213" t="str">
            <v>Cosson      </v>
          </cell>
          <cell r="M213" t="str">
            <v>PHx</v>
          </cell>
          <cell r="N213">
            <v>10</v>
          </cell>
          <cell r="P213" t="str">
            <v/>
          </cell>
        </row>
        <row r="214">
          <cell r="A214" t="str">
            <v>DER.SPX</v>
          </cell>
          <cell r="B214" t="str">
            <v>Dermatocarpon sp.</v>
          </cell>
          <cell r="C214" t="str">
            <v/>
          </cell>
          <cell r="D214" t="str">
            <v/>
          </cell>
          <cell r="E214" t="str">
            <v>      </v>
          </cell>
          <cell r="M214" t="str">
            <v>LIC</v>
          </cell>
          <cell r="N214">
            <v>3</v>
          </cell>
        </row>
        <row r="215">
          <cell r="A215" t="str">
            <v>DER.WEB</v>
          </cell>
          <cell r="B215" t="str">
            <v>Dermatocarpon weberi</v>
          </cell>
          <cell r="C215">
            <v>16</v>
          </cell>
          <cell r="D215">
            <v>3</v>
          </cell>
          <cell r="E215" t="str">
            <v>      </v>
          </cell>
          <cell r="M215" t="str">
            <v>LIC</v>
          </cell>
          <cell r="N215">
            <v>3</v>
          </cell>
          <cell r="P215" t="str">
            <v>IBMR</v>
          </cell>
        </row>
        <row r="216">
          <cell r="A216" t="str">
            <v>DES.CES</v>
          </cell>
          <cell r="B216" t="str">
            <v>Deschampsia cespitosa</v>
          </cell>
          <cell r="C216" t="str">
            <v/>
          </cell>
          <cell r="D216" t="str">
            <v/>
          </cell>
          <cell r="E216" t="str">
            <v>(L.) P. Beauv    </v>
          </cell>
          <cell r="M216" t="str">
            <v>PHg</v>
          </cell>
          <cell r="N216">
            <v>9</v>
          </cell>
          <cell r="O216" t="str">
            <v>HYG</v>
          </cell>
          <cell r="P216" t="str">
            <v/>
          </cell>
        </row>
        <row r="217">
          <cell r="A217" t="str">
            <v>DIA.SPX</v>
          </cell>
          <cell r="B217" t="str">
            <v>Diatoma sp.</v>
          </cell>
          <cell r="C217">
            <v>12</v>
          </cell>
          <cell r="D217">
            <v>2</v>
          </cell>
          <cell r="E217" t="str">
            <v>Bory de St Vincent   </v>
          </cell>
          <cell r="M217" t="str">
            <v>ALG</v>
          </cell>
          <cell r="N217">
            <v>2</v>
          </cell>
          <cell r="P217" t="str">
            <v>IBMR</v>
          </cell>
        </row>
        <row r="218">
          <cell r="A218" t="str">
            <v>DIH.FLA</v>
          </cell>
          <cell r="B218" t="str">
            <v>Dichodontium flavescens</v>
          </cell>
          <cell r="C218" t="str">
            <v/>
          </cell>
          <cell r="D218" t="str">
            <v/>
          </cell>
          <cell r="E218" t="str">
            <v>(Dicks.) Lindb.  </v>
          </cell>
          <cell r="F218" t="str">
            <v>Dichodontium pellucidum (Hedw.) Schimp. var. flavescens (With.) Husnot</v>
          </cell>
          <cell r="M218" t="str">
            <v>BRm</v>
          </cell>
          <cell r="N218">
            <v>5</v>
          </cell>
          <cell r="P218" t="str">
            <v/>
          </cell>
        </row>
        <row r="219">
          <cell r="A219" t="str">
            <v>DIH.PEL</v>
          </cell>
          <cell r="B219" t="str">
            <v>Dichodontium pellucidum</v>
          </cell>
          <cell r="C219" t="str">
            <v/>
          </cell>
          <cell r="D219" t="str">
            <v/>
          </cell>
          <cell r="E219" t="str">
            <v>(Hedw.) Schimp.     </v>
          </cell>
          <cell r="M219" t="str">
            <v>BRm</v>
          </cell>
          <cell r="N219">
            <v>5</v>
          </cell>
          <cell r="P219" t="str">
            <v/>
          </cell>
        </row>
        <row r="220">
          <cell r="A220" t="str">
            <v>DIH.SPX</v>
          </cell>
          <cell r="B220" t="str">
            <v>Dichodontium sp.</v>
          </cell>
          <cell r="C220" t="str">
            <v/>
          </cell>
          <cell r="D220" t="str">
            <v/>
          </cell>
          <cell r="E220" t="str">
            <v>Schimp.</v>
          </cell>
          <cell r="M220" t="str">
            <v>BRm</v>
          </cell>
          <cell r="N220">
            <v>5</v>
          </cell>
        </row>
        <row r="221">
          <cell r="A221" t="str">
            <v>DIC.PAL</v>
          </cell>
          <cell r="B221" t="str">
            <v>Dicranella palustris</v>
          </cell>
          <cell r="C221" t="str">
            <v/>
          </cell>
          <cell r="D221" t="str">
            <v/>
          </cell>
          <cell r="E221" t="str">
            <v>(Dicks.) Crundw. ex Warb.      </v>
          </cell>
          <cell r="F221" t="str">
            <v>Dicranella squarrosa (Schrad.) Schimp.</v>
          </cell>
          <cell r="G221" t="str">
            <v>Anisothecium palustre (Dicks.) I.Hag.</v>
          </cell>
          <cell r="H221" t="str">
            <v>Anisothecium squarrosum (Schrad.) Lindb.</v>
          </cell>
          <cell r="I221" t="str">
            <v>Diobelon squarrosum (Schrad.) Hampe</v>
          </cell>
          <cell r="M221" t="str">
            <v>BRm</v>
          </cell>
          <cell r="N221">
            <v>5</v>
          </cell>
          <cell r="P221" t="str">
            <v/>
          </cell>
        </row>
        <row r="222">
          <cell r="A222" t="str">
            <v>DIC.SPX</v>
          </cell>
          <cell r="B222" t="str">
            <v>Dicranella sp.</v>
          </cell>
          <cell r="C222" t="str">
            <v/>
          </cell>
          <cell r="D222" t="str">
            <v/>
          </cell>
          <cell r="E222" t="str">
            <v>(C. Müll.) Schimp.</v>
          </cell>
          <cell r="M222" t="str">
            <v>BRm</v>
          </cell>
          <cell r="N222">
            <v>5</v>
          </cell>
          <cell r="P222" t="str">
            <v/>
          </cell>
        </row>
        <row r="223">
          <cell r="A223" t="str">
            <v>DIR.SCO</v>
          </cell>
          <cell r="B223" t="str">
            <v>Dicranum scottianum       </v>
          </cell>
          <cell r="C223" t="str">
            <v/>
          </cell>
          <cell r="D223" t="str">
            <v/>
          </cell>
          <cell r="E223" t="str">
            <v>Turn.      </v>
          </cell>
          <cell r="F223" t="str">
            <v>Orthodicranum scottianum (Turn.) G. Roth ex Cas.-Gil</v>
          </cell>
          <cell r="M223" t="str">
            <v>BRm</v>
          </cell>
          <cell r="N223">
            <v>5</v>
          </cell>
          <cell r="P223" t="str">
            <v/>
          </cell>
        </row>
        <row r="224">
          <cell r="A224" t="str">
            <v>DRA.SPX</v>
          </cell>
          <cell r="B224" t="str">
            <v>Draparnaldia sp.  </v>
          </cell>
          <cell r="C224">
            <v>18</v>
          </cell>
          <cell r="D224">
            <v>3</v>
          </cell>
          <cell r="E224" t="str">
            <v>Bory de St Vincent   </v>
          </cell>
          <cell r="M224" t="str">
            <v>ALG</v>
          </cell>
          <cell r="N224">
            <v>2</v>
          </cell>
          <cell r="P224" t="str">
            <v>IBMR</v>
          </cell>
        </row>
        <row r="225">
          <cell r="A225" t="str">
            <v>DRE.ADU</v>
          </cell>
          <cell r="B225" t="str">
            <v>Drepanocladus aduncus</v>
          </cell>
          <cell r="C225">
            <v>15</v>
          </cell>
          <cell r="D225">
            <v>3</v>
          </cell>
          <cell r="E225" t="str">
            <v>(Hedw.) Warnst.</v>
          </cell>
          <cell r="F225" t="str">
            <v>Drepanocladus kneiffii (B., S. &amp; G.) Warnst.</v>
          </cell>
          <cell r="G225" t="str">
            <v>Drepanocladus polycarpus (Voit) Warnst.</v>
          </cell>
          <cell r="H225" t="str">
            <v>Drepanocladus simplicissimus Warnst.</v>
          </cell>
          <cell r="M225" t="str">
            <v>BRm</v>
          </cell>
          <cell r="N225">
            <v>5</v>
          </cell>
          <cell r="P225" t="str">
            <v>IBMR</v>
          </cell>
        </row>
        <row r="226">
          <cell r="A226" t="str">
            <v>DRE.EXA</v>
          </cell>
          <cell r="B226" t="str">
            <v>Drepanocladus exannulatus</v>
          </cell>
          <cell r="C226" t="str">
            <v/>
          </cell>
          <cell r="D226" t="str">
            <v/>
          </cell>
          <cell r="E226" t="str">
            <v>(B., S. &amp; G.) Warnst.     </v>
          </cell>
          <cell r="F226" t="str">
            <v>Warnstorfia exannulata (B., S. &amp; G.) Loeske      </v>
          </cell>
          <cell r="G226" t="str">
            <v>Drepanocladus procerus (Ren. &amp; H. Arn.) Warnst.</v>
          </cell>
          <cell r="H226" t="str">
            <v>Drepanocladus prupurascens (Schimp.) Loeske</v>
          </cell>
          <cell r="M226" t="str">
            <v>BRm</v>
          </cell>
          <cell r="N226">
            <v>5</v>
          </cell>
        </row>
        <row r="227">
          <cell r="A227" t="str">
            <v>DRE.FLU</v>
          </cell>
          <cell r="B227" t="str">
            <v>Drepanocladus fluitans</v>
          </cell>
          <cell r="C227">
            <v>14</v>
          </cell>
          <cell r="D227">
            <v>2</v>
          </cell>
          <cell r="E227" t="str">
            <v>(Hedw.) Warnst.</v>
          </cell>
          <cell r="F227" t="str">
            <v>Warnstorfia fluitans (Hedw.) Loeske</v>
          </cell>
          <cell r="G227" t="str">
            <v>Campylium brachycarpum G. Roth</v>
          </cell>
          <cell r="H227" t="str">
            <v>Drepanocladus h-schulzei (Limpr.) Loeske</v>
          </cell>
          <cell r="I227" t="str">
            <v>Drepanocladus schulzei G. Roth</v>
          </cell>
          <cell r="M227" t="str">
            <v>BRm</v>
          </cell>
          <cell r="N227">
            <v>5</v>
          </cell>
          <cell r="P227" t="str">
            <v>IBMR</v>
          </cell>
        </row>
        <row r="228">
          <cell r="A228" t="str">
            <v>DRE.SPX</v>
          </cell>
          <cell r="B228" t="str">
            <v>Drepanocladus sp.        </v>
          </cell>
          <cell r="C228" t="str">
            <v/>
          </cell>
          <cell r="D228" t="str">
            <v/>
          </cell>
          <cell r="E228" t="str">
            <v>(C. Müll.) G. Roth</v>
          </cell>
          <cell r="M228" t="str">
            <v>BRm</v>
          </cell>
          <cell r="N228">
            <v>5</v>
          </cell>
          <cell r="P228" t="str">
            <v/>
          </cell>
        </row>
        <row r="229">
          <cell r="A229" t="str">
            <v>DRO.ROT</v>
          </cell>
          <cell r="B229" t="str">
            <v>Drosera rotundifolia        </v>
          </cell>
          <cell r="C229" t="str">
            <v/>
          </cell>
          <cell r="D229" t="str">
            <v/>
          </cell>
          <cell r="E229" t="str">
            <v>      </v>
          </cell>
          <cell r="M229" t="str">
            <v>PHe</v>
          </cell>
          <cell r="N229">
            <v>8</v>
          </cell>
          <cell r="O229" t="str">
            <v>HEL</v>
          </cell>
          <cell r="P229" t="str">
            <v/>
          </cell>
        </row>
        <row r="230">
          <cell r="A230" t="str">
            <v>DRY.CAR</v>
          </cell>
          <cell r="B230" t="str">
            <v>Dryopteris carthusiana</v>
          </cell>
          <cell r="C230" t="str">
            <v/>
          </cell>
          <cell r="D230" t="str">
            <v/>
          </cell>
          <cell r="E230" t="str">
            <v>(Villar) H.P. Fuschs    </v>
          </cell>
          <cell r="M230" t="str">
            <v>PTE</v>
          </cell>
          <cell r="N230">
            <v>6</v>
          </cell>
          <cell r="P230" t="str">
            <v/>
          </cell>
        </row>
        <row r="231">
          <cell r="A231" t="str">
            <v>DUM.HIR</v>
          </cell>
          <cell r="B231" t="str">
            <v>Dumortiera hirsuta</v>
          </cell>
          <cell r="C231" t="str">
            <v/>
          </cell>
          <cell r="D231" t="str">
            <v/>
          </cell>
          <cell r="E231" t="str">
            <v>(Sw.) Nees     </v>
          </cell>
          <cell r="F231" t="str">
            <v>Marchantia hirsuta Sw.</v>
          </cell>
          <cell r="G231" t="str">
            <v>Dumortiera irrigua (Taylor) Nees</v>
          </cell>
          <cell r="H231" t="str">
            <v>Hygrophila irrigua Taylor</v>
          </cell>
          <cell r="I231" t="str">
            <v>Marchantia irrigua (Taylor) Wilson</v>
          </cell>
          <cell r="M231" t="str">
            <v>BRh</v>
          </cell>
          <cell r="N231">
            <v>4</v>
          </cell>
          <cell r="P231" t="str">
            <v/>
          </cell>
        </row>
        <row r="232">
          <cell r="A232" t="str">
            <v>ECH.ORY</v>
          </cell>
          <cell r="B232" t="str">
            <v>Echinocloa oryzoides        </v>
          </cell>
          <cell r="C232" t="str">
            <v/>
          </cell>
          <cell r="D232" t="str">
            <v/>
          </cell>
          <cell r="E232" t="str">
            <v>      </v>
          </cell>
          <cell r="M232" t="str">
            <v>PHg</v>
          </cell>
          <cell r="N232">
            <v>9</v>
          </cell>
          <cell r="O232" t="str">
            <v>HYG</v>
          </cell>
          <cell r="P232" t="str">
            <v/>
          </cell>
        </row>
        <row r="233">
          <cell r="A233" t="str">
            <v>ECL.PRO</v>
          </cell>
          <cell r="B233" t="str">
            <v>Eclipta prostrata        </v>
          </cell>
          <cell r="C233" t="str">
            <v/>
          </cell>
          <cell r="D233" t="str">
            <v/>
          </cell>
          <cell r="E233" t="str">
            <v>      </v>
          </cell>
          <cell r="M233" t="str">
            <v>PHx</v>
          </cell>
          <cell r="N233">
            <v>10</v>
          </cell>
          <cell r="P233" t="str">
            <v/>
          </cell>
        </row>
        <row r="234">
          <cell r="A234" t="str">
            <v>EGE.DEN</v>
          </cell>
          <cell r="B234" t="str">
            <v>Egeria densa       </v>
          </cell>
          <cell r="C234" t="str">
            <v/>
          </cell>
          <cell r="D234" t="str">
            <v/>
          </cell>
          <cell r="E234" t="str">
            <v>Planch      </v>
          </cell>
          <cell r="M234" t="str">
            <v>PHy</v>
          </cell>
          <cell r="N234">
            <v>7</v>
          </cell>
          <cell r="O234" t="str">
            <v>HYD</v>
          </cell>
          <cell r="P234" t="str">
            <v/>
          </cell>
        </row>
        <row r="235">
          <cell r="A235" t="str">
            <v>EIC.CRA</v>
          </cell>
          <cell r="B235" t="str">
            <v>Eichhornia crassipes        </v>
          </cell>
          <cell r="C235" t="str">
            <v/>
          </cell>
          <cell r="D235" t="str">
            <v/>
          </cell>
          <cell r="E235" t="str">
            <v>      </v>
          </cell>
          <cell r="M235" t="str">
            <v>PHy</v>
          </cell>
          <cell r="N235">
            <v>7</v>
          </cell>
          <cell r="O235" t="str">
            <v>HYD</v>
          </cell>
          <cell r="P235" t="str">
            <v/>
          </cell>
        </row>
        <row r="236">
          <cell r="A236" t="str">
            <v>EIC.SPX</v>
          </cell>
          <cell r="B236" t="str">
            <v>Eichhornia sp.</v>
          </cell>
          <cell r="C236" t="str">
            <v/>
          </cell>
          <cell r="D236" t="str">
            <v/>
          </cell>
          <cell r="E236" t="str">
            <v>      </v>
          </cell>
          <cell r="M236" t="str">
            <v>PHy</v>
          </cell>
          <cell r="N236">
            <v>7</v>
          </cell>
          <cell r="O236" t="str">
            <v>HYD</v>
          </cell>
        </row>
        <row r="237">
          <cell r="A237" t="str">
            <v>ELA.ALS</v>
          </cell>
          <cell r="B237" t="str">
            <v>Elatine alsinastrum</v>
          </cell>
          <cell r="C237" t="str">
            <v/>
          </cell>
          <cell r="D237" t="str">
            <v/>
          </cell>
          <cell r="E237" t="str">
            <v>L.      </v>
          </cell>
          <cell r="M237" t="str">
            <v>PHg</v>
          </cell>
          <cell r="N237">
            <v>9</v>
          </cell>
          <cell r="O237" t="str">
            <v>HYG</v>
          </cell>
          <cell r="P237" t="str">
            <v/>
          </cell>
        </row>
        <row r="238">
          <cell r="A238" t="str">
            <v>ELA.AMB</v>
          </cell>
          <cell r="B238" t="str">
            <v>Elatine ambigua        </v>
          </cell>
          <cell r="C238" t="str">
            <v/>
          </cell>
          <cell r="D238" t="str">
            <v/>
          </cell>
          <cell r="E238" t="str">
            <v>      </v>
          </cell>
          <cell r="M238" t="str">
            <v>PHg</v>
          </cell>
          <cell r="N238">
            <v>9</v>
          </cell>
          <cell r="O238" t="str">
            <v>HYG</v>
          </cell>
          <cell r="P238" t="str">
            <v/>
          </cell>
        </row>
        <row r="239">
          <cell r="A239" t="str">
            <v>ELA.BRO</v>
          </cell>
          <cell r="B239" t="str">
            <v>Elatine brochonii        </v>
          </cell>
          <cell r="C239" t="str">
            <v/>
          </cell>
          <cell r="D239" t="str">
            <v/>
          </cell>
          <cell r="E239" t="str">
            <v>      </v>
          </cell>
          <cell r="M239" t="str">
            <v>PHg</v>
          </cell>
          <cell r="N239">
            <v>9</v>
          </cell>
          <cell r="O239" t="str">
            <v>HYG</v>
          </cell>
          <cell r="P239" t="str">
            <v/>
          </cell>
        </row>
        <row r="240">
          <cell r="A240" t="str">
            <v>ELA.HEX</v>
          </cell>
          <cell r="B240" t="str">
            <v>Elatine hexandra</v>
          </cell>
          <cell r="C240" t="str">
            <v/>
          </cell>
          <cell r="D240" t="str">
            <v/>
          </cell>
          <cell r="E240" t="str">
            <v>(Lapierre) DC     </v>
          </cell>
          <cell r="M240" t="str">
            <v>PHg</v>
          </cell>
          <cell r="N240">
            <v>9</v>
          </cell>
          <cell r="O240" t="str">
            <v>HYG</v>
          </cell>
          <cell r="P240" t="str">
            <v/>
          </cell>
        </row>
        <row r="241">
          <cell r="A241" t="str">
            <v>ELA.HUN</v>
          </cell>
          <cell r="B241" t="str">
            <v>Elatine hungarica        </v>
          </cell>
          <cell r="C241" t="str">
            <v/>
          </cell>
          <cell r="D241" t="str">
            <v/>
          </cell>
          <cell r="E241" t="str">
            <v>      </v>
          </cell>
          <cell r="M241" t="str">
            <v>PHg</v>
          </cell>
          <cell r="N241">
            <v>9</v>
          </cell>
          <cell r="O241" t="str">
            <v>HYG</v>
          </cell>
          <cell r="P241" t="str">
            <v/>
          </cell>
        </row>
        <row r="242">
          <cell r="A242" t="str">
            <v>ELA.HYD</v>
          </cell>
          <cell r="B242" t="str">
            <v>Elatine hydropiper</v>
          </cell>
          <cell r="C242" t="str">
            <v/>
          </cell>
          <cell r="D242" t="str">
            <v/>
          </cell>
          <cell r="E242" t="str">
            <v>L.      </v>
          </cell>
          <cell r="M242" t="str">
            <v>PHg</v>
          </cell>
          <cell r="N242">
            <v>9</v>
          </cell>
          <cell r="O242" t="str">
            <v>HYG</v>
          </cell>
          <cell r="P242" t="str">
            <v/>
          </cell>
        </row>
        <row r="243">
          <cell r="A243" t="str">
            <v>ELA.MAC</v>
          </cell>
          <cell r="B243" t="str">
            <v>Elatine macropoda</v>
          </cell>
          <cell r="C243" t="str">
            <v/>
          </cell>
          <cell r="D243" t="str">
            <v/>
          </cell>
          <cell r="E243" t="str">
            <v>Guss.      </v>
          </cell>
          <cell r="M243" t="str">
            <v>PHg</v>
          </cell>
          <cell r="N243">
            <v>9</v>
          </cell>
          <cell r="O243" t="str">
            <v>HYG</v>
          </cell>
          <cell r="P243" t="str">
            <v/>
          </cell>
        </row>
        <row r="244">
          <cell r="A244" t="str">
            <v>ELA.ORT</v>
          </cell>
          <cell r="B244" t="str">
            <v>Elatine orthosperma        </v>
          </cell>
          <cell r="C244" t="str">
            <v/>
          </cell>
          <cell r="D244" t="str">
            <v/>
          </cell>
          <cell r="E244" t="str">
            <v>      </v>
          </cell>
          <cell r="M244" t="str">
            <v>PHg</v>
          </cell>
          <cell r="N244">
            <v>9</v>
          </cell>
          <cell r="O244" t="str">
            <v>HYG</v>
          </cell>
          <cell r="P244" t="str">
            <v/>
          </cell>
        </row>
        <row r="245">
          <cell r="A245" t="str">
            <v>ELA.SPX</v>
          </cell>
          <cell r="B245" t="str">
            <v>Elatine sp.</v>
          </cell>
          <cell r="C245" t="str">
            <v/>
          </cell>
          <cell r="D245" t="str">
            <v/>
          </cell>
          <cell r="E245" t="str">
            <v>      </v>
          </cell>
          <cell r="M245" t="str">
            <v>PHg</v>
          </cell>
          <cell r="N245">
            <v>9</v>
          </cell>
          <cell r="O245" t="str">
            <v>HYG</v>
          </cell>
        </row>
        <row r="246">
          <cell r="A246" t="str">
            <v>ELA.TRI</v>
          </cell>
          <cell r="B246" t="str">
            <v>Elatine triandra</v>
          </cell>
          <cell r="C246" t="str">
            <v/>
          </cell>
          <cell r="D246" t="str">
            <v/>
          </cell>
          <cell r="E246" t="str">
            <v>Schkuhr      </v>
          </cell>
          <cell r="M246" t="str">
            <v>PHg</v>
          </cell>
          <cell r="N246">
            <v>9</v>
          </cell>
          <cell r="O246" t="str">
            <v>HYG</v>
          </cell>
          <cell r="P246" t="str">
            <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row>
        <row r="248">
          <cell r="A248" t="str">
            <v>ELE.AUS</v>
          </cell>
          <cell r="B248" t="str">
            <v>Eleocharis austriaca</v>
          </cell>
          <cell r="C248" t="str">
            <v/>
          </cell>
          <cell r="D248" t="str">
            <v/>
          </cell>
          <cell r="E248" t="str">
            <v>Hayek      </v>
          </cell>
          <cell r="M248" t="str">
            <v>PHe</v>
          </cell>
          <cell r="N248">
            <v>8</v>
          </cell>
          <cell r="O248" t="str">
            <v>HYD/HEL</v>
          </cell>
          <cell r="P248" t="str">
            <v/>
          </cell>
        </row>
        <row r="249">
          <cell r="A249" t="str">
            <v>ELE.MAM</v>
          </cell>
          <cell r="B249" t="str">
            <v>Eleocharis mamillata        </v>
          </cell>
          <cell r="C249" t="str">
            <v/>
          </cell>
          <cell r="D249" t="str">
            <v/>
          </cell>
          <cell r="E249" t="str">
            <v>      </v>
          </cell>
          <cell r="M249" t="str">
            <v>PHx</v>
          </cell>
          <cell r="N249">
            <v>10</v>
          </cell>
          <cell r="P249" t="str">
            <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row>
        <row r="252">
          <cell r="A252" t="str">
            <v>ELE.PAP</v>
          </cell>
          <cell r="B252" t="str">
            <v>Eleocharis palustris subsp. palustris      </v>
          </cell>
          <cell r="C252" t="str">
            <v/>
          </cell>
          <cell r="D252" t="str">
            <v/>
          </cell>
          <cell r="E252" t="str">
            <v>      </v>
          </cell>
          <cell r="M252" t="str">
            <v>PHe</v>
          </cell>
          <cell r="N252">
            <v>8</v>
          </cell>
          <cell r="O252" t="str">
            <v>HEL</v>
          </cell>
          <cell r="P252" t="str">
            <v/>
          </cell>
        </row>
        <row r="253">
          <cell r="A253" t="str">
            <v>ELE.VUL</v>
          </cell>
          <cell r="B253" t="str">
            <v>Eleocharis palustris subsp. vulgaris      </v>
          </cell>
          <cell r="C253" t="str">
            <v/>
          </cell>
          <cell r="D253" t="str">
            <v/>
          </cell>
          <cell r="E253" t="str">
            <v>      </v>
          </cell>
          <cell r="M253" t="str">
            <v>PHe</v>
          </cell>
          <cell r="N253">
            <v>8</v>
          </cell>
          <cell r="O253" t="str">
            <v>HEL</v>
          </cell>
          <cell r="P253" t="str">
            <v/>
          </cell>
        </row>
        <row r="254">
          <cell r="A254" t="str">
            <v>ELE.PAR</v>
          </cell>
          <cell r="B254" t="str">
            <v>Eleocharis parvula        </v>
          </cell>
          <cell r="C254" t="str">
            <v/>
          </cell>
          <cell r="D254" t="str">
            <v/>
          </cell>
          <cell r="E254" t="str">
            <v>      </v>
          </cell>
          <cell r="M254" t="str">
            <v>PHg</v>
          </cell>
          <cell r="N254">
            <v>9</v>
          </cell>
          <cell r="O254" t="str">
            <v>HYG/HEL</v>
          </cell>
          <cell r="P254" t="str">
            <v/>
          </cell>
        </row>
        <row r="255">
          <cell r="A255" t="str">
            <v>ELE.QUI</v>
          </cell>
          <cell r="B255" t="str">
            <v>Eleocharis quinqueflora</v>
          </cell>
          <cell r="C255" t="str">
            <v/>
          </cell>
          <cell r="D255" t="str">
            <v/>
          </cell>
          <cell r="E255" t="str">
            <v>(F. X. Hartman) O. Schwarz  </v>
          </cell>
          <cell r="M255" t="str">
            <v>PHx</v>
          </cell>
          <cell r="N255">
            <v>10</v>
          </cell>
          <cell r="P255" t="str">
            <v/>
          </cell>
        </row>
        <row r="256">
          <cell r="A256" t="str">
            <v>ELE.SPX</v>
          </cell>
          <cell r="B256" t="str">
            <v>Eleocharis sp.</v>
          </cell>
          <cell r="C256" t="str">
            <v/>
          </cell>
          <cell r="D256" t="str">
            <v/>
          </cell>
          <cell r="E256" t="str">
            <v>      </v>
          </cell>
          <cell r="M256" t="str">
            <v>PHe</v>
          </cell>
          <cell r="N256">
            <v>8</v>
          </cell>
          <cell r="O256" t="str">
            <v>HEL</v>
          </cell>
        </row>
        <row r="257">
          <cell r="A257" t="str">
            <v>ELE.STR</v>
          </cell>
          <cell r="B257" t="str">
            <v>Eleocharis striatulus</v>
          </cell>
          <cell r="C257" t="str">
            <v/>
          </cell>
          <cell r="D257" t="str">
            <v/>
          </cell>
          <cell r="E257" t="str">
            <v>Desv.      </v>
          </cell>
          <cell r="M257" t="str">
            <v>PHx</v>
          </cell>
          <cell r="N257">
            <v>10</v>
          </cell>
          <cell r="P257" t="str">
            <v/>
          </cell>
        </row>
        <row r="258">
          <cell r="A258" t="str">
            <v>ELE.UNI</v>
          </cell>
          <cell r="B258" t="str">
            <v>Eleocharis uniglumis</v>
          </cell>
          <cell r="C258" t="str">
            <v/>
          </cell>
          <cell r="D258" t="str">
            <v/>
          </cell>
          <cell r="E258" t="str">
            <v>(Link) Schultes     </v>
          </cell>
          <cell r="M258" t="str">
            <v>PHg</v>
          </cell>
          <cell r="N258">
            <v>9</v>
          </cell>
          <cell r="O258" t="str">
            <v>HYG</v>
          </cell>
          <cell r="P258" t="str">
            <v/>
          </cell>
        </row>
        <row r="259">
          <cell r="A259" t="str">
            <v>ELO.CAL</v>
          </cell>
          <cell r="B259" t="str">
            <v>Elodea callitrichoides        </v>
          </cell>
          <cell r="C259" t="str">
            <v/>
          </cell>
          <cell r="D259" t="str">
            <v/>
          </cell>
          <cell r="E259" t="str">
            <v>      </v>
          </cell>
          <cell r="M259" t="str">
            <v>PHy</v>
          </cell>
          <cell r="N259">
            <v>7</v>
          </cell>
          <cell r="O259" t="str">
            <v>HYD</v>
          </cell>
          <cell r="P259" t="str">
            <v/>
          </cell>
        </row>
        <row r="260">
          <cell r="A260" t="str">
            <v>ELO.CAN</v>
          </cell>
          <cell r="B260" t="str">
            <v>Elodea canadensis</v>
          </cell>
          <cell r="C260">
            <v>10</v>
          </cell>
          <cell r="D260">
            <v>2</v>
          </cell>
          <cell r="E260" t="str">
            <v>Michx      </v>
          </cell>
          <cell r="M260" t="str">
            <v>PHy</v>
          </cell>
          <cell r="N260">
            <v>7</v>
          </cell>
          <cell r="O260" t="str">
            <v>HYD</v>
          </cell>
          <cell r="P260" t="str">
            <v>IBMR</v>
          </cell>
        </row>
        <row r="261">
          <cell r="A261" t="str">
            <v>ELO.ERN</v>
          </cell>
          <cell r="B261" t="str">
            <v>Elodea ernstiae        </v>
          </cell>
          <cell r="C261" t="str">
            <v/>
          </cell>
          <cell r="D261" t="str">
            <v/>
          </cell>
          <cell r="E261" t="str">
            <v>      </v>
          </cell>
          <cell r="M261" t="str">
            <v>PHy</v>
          </cell>
          <cell r="N261">
            <v>7</v>
          </cell>
          <cell r="O261" t="str">
            <v>HYD</v>
          </cell>
          <cell r="P261" t="str">
            <v/>
          </cell>
        </row>
        <row r="262">
          <cell r="A262" t="str">
            <v>ELO.NUT</v>
          </cell>
          <cell r="B262" t="str">
            <v>Elodea nuttallii</v>
          </cell>
          <cell r="C262">
            <v>8</v>
          </cell>
          <cell r="D262">
            <v>2</v>
          </cell>
          <cell r="E262" t="str">
            <v>(Planchon) St John    </v>
          </cell>
          <cell r="M262" t="str">
            <v>PHy</v>
          </cell>
          <cell r="N262">
            <v>7</v>
          </cell>
          <cell r="O262" t="str">
            <v>HYD</v>
          </cell>
          <cell r="P262" t="str">
            <v>IBMR</v>
          </cell>
        </row>
        <row r="263">
          <cell r="A263" t="str">
            <v>ELO.SPX</v>
          </cell>
          <cell r="B263" t="str">
            <v>Elodea sp.</v>
          </cell>
          <cell r="C263" t="str">
            <v/>
          </cell>
          <cell r="D263" t="str">
            <v/>
          </cell>
          <cell r="E263" t="str">
            <v>      </v>
          </cell>
          <cell r="M263" t="str">
            <v>PHy</v>
          </cell>
          <cell r="N263">
            <v>7</v>
          </cell>
          <cell r="O263" t="str">
            <v>HYD</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row>
        <row r="265">
          <cell r="A265" t="str">
            <v>EPI.CIL</v>
          </cell>
          <cell r="B265" t="str">
            <v>Epilobium ciliatum</v>
          </cell>
          <cell r="C265" t="str">
            <v/>
          </cell>
          <cell r="D265" t="str">
            <v/>
          </cell>
          <cell r="E265" t="str">
            <v>Rafin.      </v>
          </cell>
          <cell r="M265" t="str">
            <v>PHg</v>
          </cell>
          <cell r="N265">
            <v>9</v>
          </cell>
          <cell r="O265" t="str">
            <v>HYG</v>
          </cell>
          <cell r="P265" t="str">
            <v/>
          </cell>
        </row>
        <row r="266">
          <cell r="A266" t="str">
            <v>EPI.HIR</v>
          </cell>
          <cell r="B266" t="str">
            <v>Epilobium hirsutum</v>
          </cell>
          <cell r="C266" t="str">
            <v/>
          </cell>
          <cell r="D266" t="str">
            <v/>
          </cell>
          <cell r="E266" t="str">
            <v>L.      </v>
          </cell>
          <cell r="M266" t="str">
            <v>PHg</v>
          </cell>
          <cell r="N266">
            <v>9</v>
          </cell>
          <cell r="O266" t="str">
            <v>HYG</v>
          </cell>
          <cell r="P266" t="str">
            <v/>
          </cell>
        </row>
        <row r="267">
          <cell r="A267" t="str">
            <v>EPI.LAN</v>
          </cell>
          <cell r="B267" t="str">
            <v>Epilobium lanceolatum</v>
          </cell>
          <cell r="C267" t="str">
            <v/>
          </cell>
          <cell r="D267" t="str">
            <v/>
          </cell>
          <cell r="E267" t="str">
            <v>Sebast. &amp; Mauri    </v>
          </cell>
          <cell r="M267" t="str">
            <v>PHg</v>
          </cell>
          <cell r="N267">
            <v>9</v>
          </cell>
          <cell r="O267" t="str">
            <v>HYG</v>
          </cell>
          <cell r="P267" t="str">
            <v/>
          </cell>
        </row>
        <row r="268">
          <cell r="A268" t="str">
            <v>EPI.PAL</v>
          </cell>
          <cell r="B268" t="str">
            <v>Epilobium palustre</v>
          </cell>
          <cell r="C268" t="str">
            <v/>
          </cell>
          <cell r="D268" t="str">
            <v/>
          </cell>
          <cell r="E268" t="str">
            <v>L.      </v>
          </cell>
          <cell r="M268" t="str">
            <v>PHg</v>
          </cell>
          <cell r="N268">
            <v>9</v>
          </cell>
          <cell r="O268" t="str">
            <v>HYG</v>
          </cell>
          <cell r="P268" t="str">
            <v/>
          </cell>
        </row>
        <row r="269">
          <cell r="A269" t="str">
            <v>EPI.PAR</v>
          </cell>
          <cell r="B269" t="str">
            <v>Epilobium parviflorum</v>
          </cell>
          <cell r="C269" t="str">
            <v/>
          </cell>
          <cell r="D269" t="str">
            <v/>
          </cell>
          <cell r="E269" t="str">
            <v>Schreb.      </v>
          </cell>
          <cell r="M269" t="str">
            <v>PHg</v>
          </cell>
          <cell r="N269">
            <v>9</v>
          </cell>
          <cell r="O269" t="str">
            <v>HYG</v>
          </cell>
          <cell r="P269" t="str">
            <v/>
          </cell>
        </row>
        <row r="270">
          <cell r="A270" t="str">
            <v>EPI.ROS</v>
          </cell>
          <cell r="B270" t="str">
            <v>Epilobium roseum</v>
          </cell>
          <cell r="C270" t="str">
            <v/>
          </cell>
          <cell r="D270" t="str">
            <v/>
          </cell>
          <cell r="E270" t="str">
            <v>Schreb.      </v>
          </cell>
          <cell r="M270" t="str">
            <v>PHg</v>
          </cell>
          <cell r="N270">
            <v>9</v>
          </cell>
          <cell r="O270" t="str">
            <v>HYG</v>
          </cell>
          <cell r="P270" t="str">
            <v/>
          </cell>
        </row>
        <row r="271">
          <cell r="A271" t="str">
            <v>EPI.TET</v>
          </cell>
          <cell r="B271" t="str">
            <v>Epilobium tetragonum</v>
          </cell>
          <cell r="C271" t="str">
            <v/>
          </cell>
          <cell r="D271" t="str">
            <v/>
          </cell>
          <cell r="E271" t="str">
            <v>L.      </v>
          </cell>
          <cell r="M271" t="str">
            <v>PHg</v>
          </cell>
          <cell r="N271">
            <v>9</v>
          </cell>
          <cell r="O271" t="str">
            <v>HYG</v>
          </cell>
          <cell r="P271" t="str">
            <v/>
          </cell>
        </row>
        <row r="272">
          <cell r="A272" t="str">
            <v>EQU.ARV</v>
          </cell>
          <cell r="B272" t="str">
            <v>Equisetum arvense   </v>
          </cell>
          <cell r="C272" t="str">
            <v/>
          </cell>
          <cell r="D272" t="str">
            <v/>
          </cell>
          <cell r="E272" t="str">
            <v>L.      </v>
          </cell>
          <cell r="M272" t="str">
            <v>PTE</v>
          </cell>
          <cell r="N272">
            <v>6</v>
          </cell>
          <cell r="P272" t="str">
            <v/>
          </cell>
        </row>
        <row r="273">
          <cell r="A273" t="str">
            <v>EQU.FLU</v>
          </cell>
          <cell r="B273" t="str">
            <v>Equisetum fluviatile</v>
          </cell>
          <cell r="C273">
            <v>12</v>
          </cell>
          <cell r="D273">
            <v>2</v>
          </cell>
          <cell r="E273" t="str">
            <v>L.      </v>
          </cell>
          <cell r="F273" t="str">
            <v>Equisetum limosum</v>
          </cell>
          <cell r="M273" t="str">
            <v>PTE</v>
          </cell>
          <cell r="N273">
            <v>6</v>
          </cell>
          <cell r="P273" t="str">
            <v>IBMR</v>
          </cell>
        </row>
        <row r="274">
          <cell r="A274" t="str">
            <v>EQU.MAX</v>
          </cell>
          <cell r="B274" t="str">
            <v>Equisetum maximum</v>
          </cell>
          <cell r="C274" t="str">
            <v/>
          </cell>
          <cell r="D274" t="str">
            <v/>
          </cell>
          <cell r="E274" t="str">
            <v>Lam.      </v>
          </cell>
          <cell r="M274" t="str">
            <v>PTE</v>
          </cell>
          <cell r="N274">
            <v>6</v>
          </cell>
          <cell r="P274" t="str">
            <v/>
          </cell>
        </row>
        <row r="275">
          <cell r="A275" t="str">
            <v>EQU.PAL</v>
          </cell>
          <cell r="B275" t="str">
            <v>Equisetum palustre</v>
          </cell>
          <cell r="C275">
            <v>10</v>
          </cell>
          <cell r="D275">
            <v>1</v>
          </cell>
          <cell r="E275" t="str">
            <v>L.      </v>
          </cell>
          <cell r="M275" t="str">
            <v>PTE</v>
          </cell>
          <cell r="N275">
            <v>6</v>
          </cell>
          <cell r="P275" t="str">
            <v>IBMR</v>
          </cell>
        </row>
        <row r="276">
          <cell r="A276" t="str">
            <v>EQU.PRA</v>
          </cell>
          <cell r="B276" t="str">
            <v>Equisetum pratense        </v>
          </cell>
          <cell r="C276" t="str">
            <v/>
          </cell>
          <cell r="D276" t="str">
            <v/>
          </cell>
          <cell r="E276" t="str">
            <v>      </v>
          </cell>
          <cell r="M276" t="str">
            <v>PTE</v>
          </cell>
          <cell r="N276">
            <v>6</v>
          </cell>
          <cell r="P276" t="str">
            <v/>
          </cell>
        </row>
        <row r="277">
          <cell r="A277" t="str">
            <v>EQU.SPX</v>
          </cell>
          <cell r="B277" t="str">
            <v>Equisetum sp.</v>
          </cell>
          <cell r="C277" t="str">
            <v/>
          </cell>
          <cell r="D277" t="str">
            <v/>
          </cell>
          <cell r="E277" t="str">
            <v>      </v>
          </cell>
          <cell r="M277" t="str">
            <v>PTE</v>
          </cell>
          <cell r="N277">
            <v>6</v>
          </cell>
        </row>
        <row r="278">
          <cell r="A278" t="str">
            <v>EQU.LIT</v>
          </cell>
          <cell r="B278" t="str">
            <v>Equisetum x litorale</v>
          </cell>
          <cell r="C278" t="str">
            <v/>
          </cell>
          <cell r="D278" t="str">
            <v/>
          </cell>
          <cell r="E278" t="str">
            <v>Kuhlew ex Rupr.    </v>
          </cell>
          <cell r="M278" t="str">
            <v>PTE</v>
          </cell>
          <cell r="N278">
            <v>6</v>
          </cell>
        </row>
        <row r="279">
          <cell r="A279" t="str">
            <v>ERI.AQU</v>
          </cell>
          <cell r="B279" t="str">
            <v>Eriocaulon aquaticum        </v>
          </cell>
          <cell r="C279" t="str">
            <v/>
          </cell>
          <cell r="D279" t="str">
            <v/>
          </cell>
          <cell r="E279" t="str">
            <v>      </v>
          </cell>
          <cell r="M279" t="str">
            <v>PHx</v>
          </cell>
          <cell r="N279">
            <v>10</v>
          </cell>
          <cell r="P279" t="str">
            <v/>
          </cell>
        </row>
        <row r="280">
          <cell r="A280" t="str">
            <v>ERI.CIN</v>
          </cell>
          <cell r="B280" t="str">
            <v>Eriocaulon cinereum        </v>
          </cell>
          <cell r="C280" t="str">
            <v/>
          </cell>
          <cell r="D280" t="str">
            <v/>
          </cell>
          <cell r="E280" t="str">
            <v>      </v>
          </cell>
          <cell r="M280" t="str">
            <v>PHx</v>
          </cell>
          <cell r="N280">
            <v>10</v>
          </cell>
          <cell r="P280" t="str">
            <v/>
          </cell>
        </row>
        <row r="281">
          <cell r="A281" t="str">
            <v>ERI.ANG</v>
          </cell>
          <cell r="B281" t="str">
            <v>Eriophorum angustifolium       </v>
          </cell>
          <cell r="C281" t="str">
            <v/>
          </cell>
          <cell r="D281" t="str">
            <v/>
          </cell>
          <cell r="E281" t="str">
            <v>Honckeny      </v>
          </cell>
          <cell r="M281" t="str">
            <v>PHg</v>
          </cell>
          <cell r="N281">
            <v>9</v>
          </cell>
          <cell r="O281" t="str">
            <v>HYG/HEL</v>
          </cell>
          <cell r="P281" t="str">
            <v/>
          </cell>
        </row>
        <row r="282">
          <cell r="A282" t="str">
            <v>ERY.COR</v>
          </cell>
          <cell r="B282" t="str">
            <v>Eryngium corniculatum        </v>
          </cell>
          <cell r="C282" t="str">
            <v/>
          </cell>
          <cell r="D282" t="str">
            <v/>
          </cell>
          <cell r="E282" t="str">
            <v>      </v>
          </cell>
          <cell r="M282" t="str">
            <v>PHe</v>
          </cell>
          <cell r="N282">
            <v>8</v>
          </cell>
          <cell r="O282" t="str">
            <v>HYD/HEL</v>
          </cell>
          <cell r="P282" t="str">
            <v/>
          </cell>
        </row>
        <row r="283">
          <cell r="A283" t="str">
            <v>ERY.GAL</v>
          </cell>
          <cell r="B283" t="str">
            <v>Eryngium galioides        </v>
          </cell>
          <cell r="C283" t="str">
            <v/>
          </cell>
          <cell r="D283" t="str">
            <v/>
          </cell>
          <cell r="E283" t="str">
            <v>      </v>
          </cell>
          <cell r="M283" t="str">
            <v>PHe</v>
          </cell>
          <cell r="N283">
            <v>8</v>
          </cell>
          <cell r="O283" t="str">
            <v>HYD/HEL</v>
          </cell>
          <cell r="P283" t="str">
            <v/>
          </cell>
        </row>
        <row r="284">
          <cell r="A284" t="str">
            <v>ERY.VIV</v>
          </cell>
          <cell r="B284" t="str">
            <v>Eryngium viviparum        </v>
          </cell>
          <cell r="C284" t="str">
            <v/>
          </cell>
          <cell r="D284" t="str">
            <v/>
          </cell>
          <cell r="E284" t="str">
            <v>      </v>
          </cell>
          <cell r="M284" t="str">
            <v>PHe</v>
          </cell>
          <cell r="N284">
            <v>8</v>
          </cell>
          <cell r="O284" t="str">
            <v>HYD/HEL</v>
          </cell>
          <cell r="P284" t="str">
            <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row>
        <row r="286">
          <cell r="A286" t="str">
            <v>EUP.CAN</v>
          </cell>
          <cell r="B286" t="str">
            <v>Eupatorium cannabinum</v>
          </cell>
          <cell r="C286" t="str">
            <v/>
          </cell>
          <cell r="D286" t="str">
            <v/>
          </cell>
          <cell r="E286" t="str">
            <v>L.      </v>
          </cell>
          <cell r="M286" t="str">
            <v>PHe</v>
          </cell>
          <cell r="N286">
            <v>8</v>
          </cell>
          <cell r="O286" t="str">
            <v>HEL</v>
          </cell>
          <cell r="P286" t="str">
            <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row>
        <row r="289">
          <cell r="A289" t="str">
            <v>EUR.STO</v>
          </cell>
          <cell r="B289" t="str">
            <v>Eurhynchium praelongum var. stokesii (E. stokesii)</v>
          </cell>
          <cell r="C289" t="str">
            <v/>
          </cell>
          <cell r="D289" t="str">
            <v/>
          </cell>
          <cell r="E289" t="str">
            <v>(Turn.) Dix.   </v>
          </cell>
          <cell r="F289" t="str">
            <v>Bryhnia stokesii (Turn.) Robins.</v>
          </cell>
          <cell r="G289" t="str">
            <v>Eurhynchium stockesii (Turn.) B., S. &amp; G.</v>
          </cell>
          <cell r="H289" t="str">
            <v>Oxyrrhynchium praelongum (Hedw.) Warnst. var. stokesii (Turn.) Podp.</v>
          </cell>
          <cell r="I289" t="str">
            <v>Stokesiella praelonga (Hedw.) Robins. var. stokesii (Turn.) Crum.</v>
          </cell>
          <cell r="M289" t="str">
            <v>BRm</v>
          </cell>
          <cell r="N289">
            <v>5</v>
          </cell>
          <cell r="P289" t="str">
            <v/>
          </cell>
        </row>
        <row r="290">
          <cell r="A290" t="str">
            <v>EUR.SPX</v>
          </cell>
          <cell r="B290" t="str">
            <v>Eurhynchium sp.</v>
          </cell>
          <cell r="C290" t="str">
            <v/>
          </cell>
          <cell r="D290" t="str">
            <v/>
          </cell>
          <cell r="E290" t="str">
            <v>B., S. &amp; G.</v>
          </cell>
          <cell r="M290" t="str">
            <v>BRm</v>
          </cell>
          <cell r="N290">
            <v>5</v>
          </cell>
        </row>
        <row r="291">
          <cell r="A291" t="str">
            <v>FAL.DUM</v>
          </cell>
          <cell r="B291" t="str">
            <v>Fallopia dumetorum        </v>
          </cell>
          <cell r="C291" t="str">
            <v/>
          </cell>
          <cell r="D291" t="str">
            <v/>
          </cell>
          <cell r="E291" t="str">
            <v>      </v>
          </cell>
          <cell r="M291" t="str">
            <v>PHg</v>
          </cell>
          <cell r="N291">
            <v>9</v>
          </cell>
          <cell r="O291" t="str">
            <v>HYG</v>
          </cell>
          <cell r="P291" t="str">
            <v/>
          </cell>
        </row>
        <row r="292">
          <cell r="A292" t="str">
            <v>FIL.ULM</v>
          </cell>
          <cell r="B292" t="str">
            <v>Filipendula ulmaria</v>
          </cell>
          <cell r="C292" t="str">
            <v/>
          </cell>
          <cell r="D292" t="str">
            <v/>
          </cell>
          <cell r="E292" t="str">
            <v>(L.) Maxim.     </v>
          </cell>
          <cell r="M292" t="str">
            <v>PHg</v>
          </cell>
          <cell r="N292">
            <v>9</v>
          </cell>
          <cell r="O292" t="str">
            <v>HYG</v>
          </cell>
          <cell r="P292" t="str">
            <v/>
          </cell>
        </row>
        <row r="293">
          <cell r="A293" t="str">
            <v>FIM.ANN</v>
          </cell>
          <cell r="B293" t="str">
            <v>Fimbristylis annua        </v>
          </cell>
          <cell r="C293" t="str">
            <v/>
          </cell>
          <cell r="D293" t="str">
            <v/>
          </cell>
          <cell r="E293" t="str">
            <v>      </v>
          </cell>
          <cell r="M293" t="str">
            <v>PHe</v>
          </cell>
          <cell r="N293">
            <v>8</v>
          </cell>
          <cell r="O293" t="str">
            <v>HEL</v>
          </cell>
          <cell r="P293" t="str">
            <v/>
          </cell>
        </row>
        <row r="294">
          <cell r="A294" t="str">
            <v>FIM.BIS</v>
          </cell>
          <cell r="B294" t="str">
            <v>Fimbristylis bisumbellata        </v>
          </cell>
          <cell r="C294" t="str">
            <v/>
          </cell>
          <cell r="D294" t="str">
            <v/>
          </cell>
          <cell r="E294" t="str">
            <v>      </v>
          </cell>
          <cell r="M294" t="str">
            <v>PHe</v>
          </cell>
          <cell r="N294">
            <v>8</v>
          </cell>
          <cell r="O294" t="str">
            <v>HEL</v>
          </cell>
          <cell r="P294" t="str">
            <v/>
          </cell>
        </row>
        <row r="295">
          <cell r="A295" t="str">
            <v>FIM.SQU</v>
          </cell>
          <cell r="B295" t="str">
            <v>Fimbristylis squarrosa        </v>
          </cell>
          <cell r="C295" t="str">
            <v/>
          </cell>
          <cell r="D295" t="str">
            <v/>
          </cell>
          <cell r="E295" t="str">
            <v>      </v>
          </cell>
          <cell r="M295" t="str">
            <v>PHe</v>
          </cell>
          <cell r="N295">
            <v>8</v>
          </cell>
          <cell r="O295" t="str">
            <v>HEL</v>
          </cell>
          <cell r="P295" t="str">
            <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row>
        <row r="298">
          <cell r="A298" t="str">
            <v>FIS.CUR</v>
          </cell>
          <cell r="B298" t="str">
            <v>Fissidens curnovii       </v>
          </cell>
          <cell r="C298" t="str">
            <v/>
          </cell>
          <cell r="D298" t="str">
            <v/>
          </cell>
          <cell r="E298" t="str">
            <v>Mitt.      </v>
          </cell>
          <cell r="F298" t="str">
            <v>Fissidens bryoides Hedw. var. caespitans Schimp.</v>
          </cell>
          <cell r="M298" t="str">
            <v>BRm</v>
          </cell>
          <cell r="N298">
            <v>5</v>
          </cell>
          <cell r="P298" t="str">
            <v/>
          </cell>
        </row>
        <row r="299">
          <cell r="A299" t="str">
            <v>FIS.GRA</v>
          </cell>
          <cell r="B299" t="str">
            <v>Fissidens gracilifolius (F. minutulus)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row>
        <row r="300">
          <cell r="A300" t="str">
            <v>FIS.GRN</v>
          </cell>
          <cell r="B300" t="str">
            <v>Fissidens grandifrons  (Pachyfissidens grandifrons)</v>
          </cell>
          <cell r="C300">
            <v>15</v>
          </cell>
          <cell r="D300">
            <v>3</v>
          </cell>
          <cell r="E300" t="str">
            <v>Brid.</v>
          </cell>
          <cell r="F300" t="str">
            <v>Pachyfissidens grandifrons (Brid.) Limpr.</v>
          </cell>
          <cell r="M300" t="str">
            <v>BRm</v>
          </cell>
          <cell r="N300">
            <v>5</v>
          </cell>
          <cell r="P300" t="str">
            <v>IBMR</v>
          </cell>
        </row>
        <row r="301">
          <cell r="A301" t="str">
            <v>FIS.MON</v>
          </cell>
          <cell r="B301" t="str">
            <v>Fissidens monguillonii</v>
          </cell>
          <cell r="C301" t="str">
            <v/>
          </cell>
          <cell r="D301" t="str">
            <v/>
          </cell>
          <cell r="E301" t="str">
            <v>Thér.      </v>
          </cell>
          <cell r="M301" t="str">
            <v>BRm</v>
          </cell>
          <cell r="N301">
            <v>5</v>
          </cell>
          <cell r="P301" t="str">
            <v/>
          </cell>
        </row>
        <row r="302">
          <cell r="A302" t="str">
            <v>FIS.OSM</v>
          </cell>
          <cell r="B302" t="str">
            <v>Fissidens osmundoides       </v>
          </cell>
          <cell r="C302" t="str">
            <v/>
          </cell>
          <cell r="D302" t="str">
            <v/>
          </cell>
          <cell r="E302" t="str">
            <v>Hedw.      </v>
          </cell>
          <cell r="M302" t="str">
            <v>BRm</v>
          </cell>
          <cell r="N302">
            <v>5</v>
          </cell>
          <cell r="P302" t="str">
            <v/>
          </cell>
        </row>
        <row r="303">
          <cell r="A303" t="str">
            <v>FIS.POL</v>
          </cell>
          <cell r="B303" t="str">
            <v>Fissidens polyphyllus</v>
          </cell>
          <cell r="C303">
            <v>20</v>
          </cell>
          <cell r="D303">
            <v>3</v>
          </cell>
          <cell r="E303" t="str">
            <v>Wils. ex B., S. &amp; G.</v>
          </cell>
          <cell r="M303" t="str">
            <v>BRm</v>
          </cell>
          <cell r="N303">
            <v>5</v>
          </cell>
          <cell r="P303" t="str">
            <v>IBMR</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row>
        <row r="305">
          <cell r="A305" t="str">
            <v>FIS.RIV</v>
          </cell>
          <cell r="B305" t="str">
            <v>Fissidens rivularis</v>
          </cell>
          <cell r="C305" t="str">
            <v/>
          </cell>
          <cell r="D305" t="str">
            <v/>
          </cell>
          <cell r="E305" t="str">
            <v>(Spruce) B., S. &amp; G.    </v>
          </cell>
          <cell r="M305" t="str">
            <v>BRm</v>
          </cell>
          <cell r="N305">
            <v>5</v>
          </cell>
          <cell r="P305" t="str">
            <v/>
          </cell>
        </row>
        <row r="306">
          <cell r="A306" t="str">
            <v>FIS.RUF</v>
          </cell>
          <cell r="B306" t="str">
            <v>Fissidens rufulus</v>
          </cell>
          <cell r="C306">
            <v>14</v>
          </cell>
          <cell r="D306">
            <v>3</v>
          </cell>
          <cell r="E306" t="str">
            <v>B., S. &amp; G.</v>
          </cell>
          <cell r="M306" t="str">
            <v>BRm</v>
          </cell>
          <cell r="N306">
            <v>5</v>
          </cell>
          <cell r="P306" t="str">
            <v>IBMR</v>
          </cell>
        </row>
        <row r="307">
          <cell r="A307" t="str">
            <v>FIS.SPX</v>
          </cell>
          <cell r="B307" t="str">
            <v>Fissidens sp.</v>
          </cell>
          <cell r="C307" t="str">
            <v/>
          </cell>
          <cell r="D307" t="str">
            <v/>
          </cell>
          <cell r="E307" t="str">
            <v>Hedw.      </v>
          </cell>
          <cell r="M307" t="str">
            <v>BRm</v>
          </cell>
          <cell r="N307">
            <v>5</v>
          </cell>
          <cell r="P307" t="str">
            <v/>
          </cell>
        </row>
        <row r="308">
          <cell r="A308" t="str">
            <v>FIS.TAX</v>
          </cell>
          <cell r="B308" t="str">
            <v>Fissidens taxifolius</v>
          </cell>
          <cell r="E308" t="str">
            <v>Hedw.</v>
          </cell>
          <cell r="M308" t="str">
            <v>BRm</v>
          </cell>
          <cell r="N308">
            <v>5</v>
          </cell>
        </row>
        <row r="309">
          <cell r="A309" t="str">
            <v>FIS.VIR</v>
          </cell>
          <cell r="B309" t="str">
            <v>Fissidens viridulus   </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row>
        <row r="311">
          <cell r="A311" t="str">
            <v>FON.HYP</v>
          </cell>
          <cell r="B311" t="str">
            <v>Fontinalis hypnoides</v>
          </cell>
          <cell r="C311" t="str">
            <v/>
          </cell>
          <cell r="D311" t="str">
            <v/>
          </cell>
          <cell r="E311" t="str">
            <v>Hartm      </v>
          </cell>
          <cell r="F311" t="str">
            <v>Fontinalis camusii Card.</v>
          </cell>
          <cell r="G311" t="str">
            <v>Fontinalis seriata Lindb.</v>
          </cell>
          <cell r="H311" t="str">
            <v>Fontinalis hypnoides Hartm. var. hypnoides Hartm.</v>
          </cell>
          <cell r="M311" t="str">
            <v>BRm</v>
          </cell>
          <cell r="N311">
            <v>5</v>
          </cell>
          <cell r="P311" t="str">
            <v/>
          </cell>
        </row>
        <row r="312">
          <cell r="A312" t="str">
            <v>FON.DUR</v>
          </cell>
          <cell r="B312" t="str">
            <v>Fontinalis hypnoides var. duriaei (F. duriaei)</v>
          </cell>
          <cell r="C312">
            <v>14</v>
          </cell>
          <cell r="D312">
            <v>3</v>
          </cell>
          <cell r="E312" t="str">
            <v>Schimp.      </v>
          </cell>
          <cell r="F312" t="str">
            <v>Fontinalis duriaei Schimp.</v>
          </cell>
          <cell r="M312" t="str">
            <v>BRm</v>
          </cell>
          <cell r="N312">
            <v>5</v>
          </cell>
          <cell r="P312" t="str">
            <v>IBMR</v>
          </cell>
        </row>
        <row r="313">
          <cell r="A313" t="str">
            <v>FON.SPX</v>
          </cell>
          <cell r="B313" t="str">
            <v>Fontinalis sp.</v>
          </cell>
          <cell r="C313" t="str">
            <v/>
          </cell>
          <cell r="D313" t="str">
            <v/>
          </cell>
          <cell r="E313" t="str">
            <v>Hedw.      </v>
          </cell>
          <cell r="M313" t="str">
            <v>BRm</v>
          </cell>
          <cell r="N313">
            <v>5</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row>
        <row r="315">
          <cell r="A315" t="str">
            <v>FUI.PUB</v>
          </cell>
          <cell r="B315" t="str">
            <v>Fuirena pubescens     </v>
          </cell>
          <cell r="C315" t="str">
            <v/>
          </cell>
          <cell r="D315" t="str">
            <v/>
          </cell>
          <cell r="E315" t="str">
            <v>(Poiret) Kunth     </v>
          </cell>
          <cell r="M315" t="str">
            <v>PHe</v>
          </cell>
          <cell r="N315">
            <v>8</v>
          </cell>
          <cell r="O315" t="str">
            <v>HEL</v>
          </cell>
          <cell r="P315" t="str">
            <v/>
          </cell>
        </row>
        <row r="316">
          <cell r="A316" t="str">
            <v>GAL.APA</v>
          </cell>
          <cell r="B316" t="str">
            <v>Galium aparine</v>
          </cell>
          <cell r="C316" t="str">
            <v/>
          </cell>
          <cell r="D316" t="str">
            <v/>
          </cell>
          <cell r="E316" t="str">
            <v>L.      </v>
          </cell>
          <cell r="M316" t="str">
            <v>PHx</v>
          </cell>
          <cell r="N316">
            <v>10</v>
          </cell>
          <cell r="O316" t="str">
            <v>NA</v>
          </cell>
          <cell r="P316" t="str">
            <v/>
          </cell>
        </row>
        <row r="317">
          <cell r="A317" t="str">
            <v>GAL.MOL</v>
          </cell>
          <cell r="B317" t="str">
            <v>Galium mollugo</v>
          </cell>
          <cell r="C317" t="str">
            <v/>
          </cell>
          <cell r="D317" t="str">
            <v/>
          </cell>
          <cell r="E317" t="str">
            <v>L.      </v>
          </cell>
          <cell r="M317" t="str">
            <v>PHx</v>
          </cell>
          <cell r="N317">
            <v>10</v>
          </cell>
          <cell r="O317" t="str">
            <v>NA</v>
          </cell>
          <cell r="P317" t="str">
            <v/>
          </cell>
        </row>
        <row r="318">
          <cell r="A318" t="str">
            <v>GAL.NEG</v>
          </cell>
          <cell r="B318" t="str">
            <v>Galium neglectum        </v>
          </cell>
          <cell r="C318" t="str">
            <v/>
          </cell>
          <cell r="D318" t="str">
            <v/>
          </cell>
          <cell r="E318" t="str">
            <v>      </v>
          </cell>
          <cell r="M318" t="str">
            <v>PHg</v>
          </cell>
          <cell r="N318">
            <v>9</v>
          </cell>
          <cell r="O318" t="str">
            <v>HYG</v>
          </cell>
          <cell r="P318" t="str">
            <v/>
          </cell>
        </row>
        <row r="319">
          <cell r="A319" t="str">
            <v>GAL.PAL</v>
          </cell>
          <cell r="B319" t="str">
            <v>Galium palustre</v>
          </cell>
          <cell r="C319" t="str">
            <v/>
          </cell>
          <cell r="D319" t="str">
            <v/>
          </cell>
          <cell r="E319" t="str">
            <v>L.      </v>
          </cell>
          <cell r="M319" t="str">
            <v>PHg</v>
          </cell>
          <cell r="N319">
            <v>9</v>
          </cell>
          <cell r="O319" t="str">
            <v>HYG/HEL</v>
          </cell>
          <cell r="P319" t="str">
            <v/>
          </cell>
        </row>
        <row r="320">
          <cell r="A320" t="str">
            <v>GAL.SPX</v>
          </cell>
          <cell r="B320" t="str">
            <v>Galium sp.</v>
          </cell>
          <cell r="C320" t="str">
            <v/>
          </cell>
          <cell r="D320" t="str">
            <v/>
          </cell>
          <cell r="E320" t="str">
            <v>      </v>
          </cell>
          <cell r="M320" t="str">
            <v>PHg</v>
          </cell>
          <cell r="N320">
            <v>9</v>
          </cell>
          <cell r="O320" t="str">
            <v>HYG/HEL</v>
          </cell>
        </row>
        <row r="321">
          <cell r="A321" t="str">
            <v>GAL.TRI</v>
          </cell>
          <cell r="B321" t="str">
            <v>Galium trifidum        </v>
          </cell>
          <cell r="C321" t="str">
            <v/>
          </cell>
          <cell r="D321" t="str">
            <v/>
          </cell>
          <cell r="E321" t="str">
            <v>      </v>
          </cell>
          <cell r="M321" t="str">
            <v>PHg</v>
          </cell>
          <cell r="N321">
            <v>9</v>
          </cell>
          <cell r="O321" t="str">
            <v>HYG</v>
          </cell>
          <cell r="P321" t="str">
            <v/>
          </cell>
        </row>
        <row r="322">
          <cell r="A322" t="str">
            <v>GAL.ULI</v>
          </cell>
          <cell r="B322" t="str">
            <v>Galium uliginosum</v>
          </cell>
          <cell r="C322" t="str">
            <v/>
          </cell>
          <cell r="D322" t="str">
            <v/>
          </cell>
          <cell r="E322" t="str">
            <v>L.      </v>
          </cell>
          <cell r="M322" t="str">
            <v>PHg</v>
          </cell>
          <cell r="N322">
            <v>9</v>
          </cell>
          <cell r="O322" t="str">
            <v>HYG</v>
          </cell>
          <cell r="P322" t="str">
            <v/>
          </cell>
        </row>
        <row r="323">
          <cell r="A323" t="str">
            <v>GLE.HED</v>
          </cell>
          <cell r="B323" t="str">
            <v>Glechoma hederacea</v>
          </cell>
          <cell r="C323" t="str">
            <v/>
          </cell>
          <cell r="D323" t="str">
            <v/>
          </cell>
          <cell r="E323" t="str">
            <v>L.      </v>
          </cell>
          <cell r="M323" t="str">
            <v>PHg</v>
          </cell>
          <cell r="N323">
            <v>9</v>
          </cell>
          <cell r="O323" t="str">
            <v>HYG</v>
          </cell>
          <cell r="P323" t="str">
            <v/>
          </cell>
        </row>
        <row r="324">
          <cell r="A324" t="str">
            <v>GLY.AQU</v>
          </cell>
          <cell r="B324" t="str">
            <v>Glyceria aquatica (G. maxima)</v>
          </cell>
          <cell r="C324" t="str">
            <v/>
          </cell>
          <cell r="D324" t="str">
            <v/>
          </cell>
          <cell r="E324" t="str">
            <v>(L.) Wahlb.     </v>
          </cell>
          <cell r="F324" t="str">
            <v>Glyceria maxima Hartm. Holmb.</v>
          </cell>
          <cell r="M324" t="str">
            <v>PHe</v>
          </cell>
          <cell r="N324">
            <v>8</v>
          </cell>
          <cell r="O324" t="str">
            <v>HEL</v>
          </cell>
          <cell r="P324" t="str">
            <v/>
          </cell>
        </row>
        <row r="325">
          <cell r="A325" t="str">
            <v>GLY.DEC</v>
          </cell>
          <cell r="B325" t="str">
            <v>Glyceria declinata</v>
          </cell>
          <cell r="C325" t="str">
            <v/>
          </cell>
          <cell r="D325" t="str">
            <v/>
          </cell>
          <cell r="E325" t="str">
            <v>Bréb.      </v>
          </cell>
          <cell r="M325" t="str">
            <v>PHe</v>
          </cell>
          <cell r="N325">
            <v>8</v>
          </cell>
          <cell r="O325" t="str">
            <v>HYD/HEL</v>
          </cell>
          <cell r="P325" t="str">
            <v/>
          </cell>
        </row>
        <row r="326">
          <cell r="A326" t="str">
            <v>GLY.FLU</v>
          </cell>
          <cell r="B326" t="str">
            <v>Glyceria fluitans</v>
          </cell>
          <cell r="C326">
            <v>14</v>
          </cell>
          <cell r="D326">
            <v>2</v>
          </cell>
          <cell r="E326" t="str">
            <v>(L.) R. Br.    </v>
          </cell>
          <cell r="M326" t="str">
            <v>PHe</v>
          </cell>
          <cell r="N326">
            <v>8</v>
          </cell>
          <cell r="O326" t="str">
            <v>HYD/HEL</v>
          </cell>
          <cell r="P326" t="str">
            <v>IBMR</v>
          </cell>
        </row>
        <row r="327">
          <cell r="A327" t="str">
            <v>GLY.NOT</v>
          </cell>
          <cell r="B327" t="str">
            <v>Glyceria notata</v>
          </cell>
          <cell r="C327" t="str">
            <v/>
          </cell>
          <cell r="D327" t="str">
            <v/>
          </cell>
          <cell r="E327" t="str">
            <v>Chevall      </v>
          </cell>
          <cell r="M327" t="str">
            <v>PHe</v>
          </cell>
          <cell r="N327">
            <v>8</v>
          </cell>
          <cell r="O327" t="str">
            <v>HYD/HEL</v>
          </cell>
          <cell r="P327" t="str">
            <v/>
          </cell>
        </row>
        <row r="328">
          <cell r="A328" t="str">
            <v>GLY.SPX</v>
          </cell>
          <cell r="B328" t="str">
            <v>Glyceria sp.</v>
          </cell>
          <cell r="C328" t="str">
            <v/>
          </cell>
          <cell r="D328" t="str">
            <v/>
          </cell>
          <cell r="E328" t="str">
            <v>      </v>
          </cell>
          <cell r="M328" t="str">
            <v>PHe</v>
          </cell>
          <cell r="N328">
            <v>8</v>
          </cell>
          <cell r="O328" t="str">
            <v>HYD/HEL</v>
          </cell>
        </row>
        <row r="329">
          <cell r="A329" t="str">
            <v>GLY.PED</v>
          </cell>
          <cell r="B329" t="str">
            <v>Glyceria x pedicellata       </v>
          </cell>
          <cell r="C329" t="str">
            <v/>
          </cell>
          <cell r="D329" t="str">
            <v/>
          </cell>
          <cell r="E329" t="str">
            <v>      </v>
          </cell>
          <cell r="M329" t="str">
            <v>PHx</v>
          </cell>
          <cell r="N329">
            <v>10</v>
          </cell>
          <cell r="P329" t="str">
            <v/>
          </cell>
        </row>
        <row r="330">
          <cell r="A330" t="str">
            <v>GNA.ULI</v>
          </cell>
          <cell r="B330" t="str">
            <v>Gnaphalium uliginosum</v>
          </cell>
          <cell r="C330" t="str">
            <v/>
          </cell>
          <cell r="D330" t="str">
            <v/>
          </cell>
          <cell r="E330" t="str">
            <v>L.      </v>
          </cell>
          <cell r="M330" t="str">
            <v>PHg</v>
          </cell>
          <cell r="N330">
            <v>9</v>
          </cell>
          <cell r="O330" t="str">
            <v>HYG</v>
          </cell>
          <cell r="P330" t="str">
            <v/>
          </cell>
        </row>
        <row r="331">
          <cell r="A331" t="str">
            <v>GRA.LIN</v>
          </cell>
          <cell r="B331" t="str">
            <v>Gratiola linifolia        </v>
          </cell>
          <cell r="C331" t="str">
            <v/>
          </cell>
          <cell r="D331" t="str">
            <v/>
          </cell>
          <cell r="E331" t="str">
            <v>      </v>
          </cell>
          <cell r="M331" t="str">
            <v>PHe</v>
          </cell>
          <cell r="N331">
            <v>8</v>
          </cell>
          <cell r="O331" t="str">
            <v>HEL</v>
          </cell>
          <cell r="P331" t="str">
            <v/>
          </cell>
        </row>
        <row r="332">
          <cell r="A332" t="str">
            <v>GRA.NEG</v>
          </cell>
          <cell r="B332" t="str">
            <v>Gratiola neglecta        </v>
          </cell>
          <cell r="C332" t="str">
            <v/>
          </cell>
          <cell r="D332" t="str">
            <v/>
          </cell>
          <cell r="E332" t="str">
            <v>      </v>
          </cell>
          <cell r="M332" t="str">
            <v>PHe</v>
          </cell>
          <cell r="N332">
            <v>8</v>
          </cell>
          <cell r="O332" t="str">
            <v>HEL</v>
          </cell>
          <cell r="P332" t="str">
            <v/>
          </cell>
        </row>
        <row r="333">
          <cell r="A333" t="str">
            <v>GRA.OFF</v>
          </cell>
          <cell r="B333" t="str">
            <v>Gratiola officinalis        </v>
          </cell>
          <cell r="C333" t="str">
            <v/>
          </cell>
          <cell r="D333" t="str">
            <v/>
          </cell>
          <cell r="E333" t="str">
            <v>      </v>
          </cell>
          <cell r="M333" t="str">
            <v>PHg</v>
          </cell>
          <cell r="N333">
            <v>9</v>
          </cell>
          <cell r="O333" t="str">
            <v>HYG</v>
          </cell>
          <cell r="P333" t="str">
            <v/>
          </cell>
        </row>
        <row r="334">
          <cell r="A334" t="str">
            <v>GRO.DEN</v>
          </cell>
          <cell r="B334" t="str">
            <v>Groenlandia densa (Potamogeton densus)</v>
          </cell>
          <cell r="C334">
            <v>11</v>
          </cell>
          <cell r="D334">
            <v>2</v>
          </cell>
          <cell r="E334" t="str">
            <v>(L.) Fourr.     </v>
          </cell>
          <cell r="F334" t="str">
            <v>Potamogeton densus</v>
          </cell>
          <cell r="M334" t="str">
            <v>PHy</v>
          </cell>
          <cell r="N334">
            <v>7</v>
          </cell>
          <cell r="O334" t="str">
            <v>HYD</v>
          </cell>
          <cell r="P334" t="str">
            <v>IBMR</v>
          </cell>
        </row>
        <row r="335">
          <cell r="A335" t="str">
            <v>HEL.PAL</v>
          </cell>
          <cell r="B335" t="str">
            <v>Helodes palustris (Hypericum elodes)</v>
          </cell>
          <cell r="C335">
            <v>17</v>
          </cell>
          <cell r="D335">
            <v>3</v>
          </cell>
          <cell r="E335" t="str">
            <v>Spach      </v>
          </cell>
          <cell r="F335" t="str">
            <v>Hypericum elodes L.</v>
          </cell>
          <cell r="M335" t="str">
            <v>PHe</v>
          </cell>
          <cell r="N335">
            <v>8</v>
          </cell>
          <cell r="O335" t="str">
            <v>HYD/HEL</v>
          </cell>
          <cell r="P335" t="str">
            <v>IBMR</v>
          </cell>
        </row>
        <row r="336">
          <cell r="A336" t="str">
            <v>HEM.ALT</v>
          </cell>
          <cell r="B336" t="str">
            <v>Hemarthria altissima        </v>
          </cell>
          <cell r="C336" t="str">
            <v/>
          </cell>
          <cell r="D336" t="str">
            <v/>
          </cell>
          <cell r="E336" t="str">
            <v>      </v>
          </cell>
          <cell r="M336" t="str">
            <v>PHx</v>
          </cell>
          <cell r="N336">
            <v>10</v>
          </cell>
          <cell r="P336" t="str">
            <v/>
          </cell>
        </row>
        <row r="337">
          <cell r="A337" t="str">
            <v>HER.SPX</v>
          </cell>
          <cell r="B337" t="str">
            <v>Heribaudiella sp.</v>
          </cell>
          <cell r="C337" t="str">
            <v/>
          </cell>
          <cell r="D337" t="str">
            <v/>
          </cell>
          <cell r="E337" t="str">
            <v>Gomont      </v>
          </cell>
          <cell r="M337" t="str">
            <v>ALG</v>
          </cell>
          <cell r="N337">
            <v>2</v>
          </cell>
          <cell r="P337" t="str">
            <v/>
          </cell>
        </row>
        <row r="338">
          <cell r="A338" t="str">
            <v>HEE.REN</v>
          </cell>
          <cell r="B338" t="str">
            <v>Heteranthera reniformis        </v>
          </cell>
          <cell r="C338" t="str">
            <v/>
          </cell>
          <cell r="D338" t="str">
            <v/>
          </cell>
          <cell r="E338" t="str">
            <v>      </v>
          </cell>
          <cell r="M338" t="str">
            <v>PHy</v>
          </cell>
          <cell r="N338">
            <v>7</v>
          </cell>
          <cell r="O338" t="str">
            <v>HYD</v>
          </cell>
          <cell r="P338" t="str">
            <v/>
          </cell>
        </row>
        <row r="339">
          <cell r="A339" t="str">
            <v>HET.HET</v>
          </cell>
          <cell r="B339" t="str">
            <v>Heterocladium heteropterum        </v>
          </cell>
          <cell r="C339" t="str">
            <v/>
          </cell>
          <cell r="D339" t="str">
            <v/>
          </cell>
          <cell r="E339" t="str">
            <v>B., S. &amp; G.</v>
          </cell>
          <cell r="F339" t="str">
            <v>Heterocladium wulfsbergii I. Hag.</v>
          </cell>
          <cell r="M339" t="str">
            <v>BRm</v>
          </cell>
          <cell r="N339">
            <v>5</v>
          </cell>
          <cell r="P339" t="str">
            <v/>
          </cell>
        </row>
        <row r="340">
          <cell r="A340" t="str">
            <v>HIL.SPX</v>
          </cell>
          <cell r="B340" t="str">
            <v>Hildenbrandia rivularis</v>
          </cell>
          <cell r="C340">
            <v>15</v>
          </cell>
          <cell r="D340">
            <v>2</v>
          </cell>
          <cell r="E340" t="str">
            <v>(Liebm.) J.Agardh</v>
          </cell>
          <cell r="F340" t="str">
            <v>Erythroclathrus rivularis Liebm.</v>
          </cell>
          <cell r="M340" t="str">
            <v>ALG</v>
          </cell>
          <cell r="N340">
            <v>2</v>
          </cell>
          <cell r="P340" t="str">
            <v>IBMR</v>
          </cell>
        </row>
        <row r="341">
          <cell r="A341" t="str">
            <v>HIP.SPX</v>
          </cell>
          <cell r="B341" t="str">
            <v>Hippuris sp.</v>
          </cell>
          <cell r="C341" t="str">
            <v/>
          </cell>
          <cell r="D341" t="str">
            <v/>
          </cell>
          <cell r="E341" t="str">
            <v>      </v>
          </cell>
          <cell r="M341" t="str">
            <v>PHy</v>
          </cell>
          <cell r="N341">
            <v>7</v>
          </cell>
          <cell r="O341" t="str">
            <v>HYD</v>
          </cell>
        </row>
        <row r="342">
          <cell r="A342" t="str">
            <v>HIP.TET</v>
          </cell>
          <cell r="B342" t="str">
            <v>Hippuris tetraphylla        </v>
          </cell>
          <cell r="C342" t="str">
            <v/>
          </cell>
          <cell r="D342" t="str">
            <v/>
          </cell>
          <cell r="E342" t="str">
            <v>      </v>
          </cell>
          <cell r="M342" t="str">
            <v>PHx</v>
          </cell>
          <cell r="N342">
            <v>10</v>
          </cell>
          <cell r="P342" t="str">
            <v/>
          </cell>
        </row>
        <row r="343">
          <cell r="A343" t="str">
            <v>HIP.VUL</v>
          </cell>
          <cell r="B343" t="str">
            <v>Hippuris vulgaris</v>
          </cell>
          <cell r="C343">
            <v>12</v>
          </cell>
          <cell r="D343">
            <v>2</v>
          </cell>
          <cell r="E343" t="str">
            <v>L.      </v>
          </cell>
          <cell r="M343" t="str">
            <v>PHy</v>
          </cell>
          <cell r="N343">
            <v>7</v>
          </cell>
          <cell r="O343" t="str">
            <v>HYD</v>
          </cell>
          <cell r="P343" t="str">
            <v>IBMR</v>
          </cell>
        </row>
        <row r="344">
          <cell r="A344" t="str">
            <v>HOL.LAN</v>
          </cell>
          <cell r="B344" t="str">
            <v>Holcus lanatus</v>
          </cell>
          <cell r="C344" t="str">
            <v/>
          </cell>
          <cell r="D344" t="str">
            <v/>
          </cell>
          <cell r="E344" t="str">
            <v>L.      </v>
          </cell>
          <cell r="M344" t="str">
            <v>PHg</v>
          </cell>
          <cell r="N344">
            <v>9</v>
          </cell>
          <cell r="O344" t="str">
            <v>HYG</v>
          </cell>
          <cell r="P344" t="str">
            <v/>
          </cell>
        </row>
        <row r="345">
          <cell r="A345" t="str">
            <v>HOA.TRI</v>
          </cell>
          <cell r="B345" t="str">
            <v>Homalia trichomanoides</v>
          </cell>
          <cell r="C345" t="str">
            <v/>
          </cell>
          <cell r="D345" t="str">
            <v/>
          </cell>
          <cell r="E345" t="str">
            <v>(Hedw.) B., S. &amp; G.</v>
          </cell>
          <cell r="M345" t="str">
            <v>BRm</v>
          </cell>
          <cell r="N345">
            <v>5</v>
          </cell>
        </row>
        <row r="346">
          <cell r="A346" t="str">
            <v>HOM.SPX</v>
          </cell>
          <cell r="B346" t="str">
            <v>Homeothrix sp.</v>
          </cell>
          <cell r="C346" t="str">
            <v/>
          </cell>
          <cell r="D346" t="str">
            <v/>
          </cell>
          <cell r="E346" t="str">
            <v>(Thuret) Kirchner (janthina)</v>
          </cell>
          <cell r="M346" t="str">
            <v>ALG</v>
          </cell>
          <cell r="N346">
            <v>2</v>
          </cell>
          <cell r="P346" t="str">
            <v/>
          </cell>
        </row>
        <row r="347">
          <cell r="A347" t="str">
            <v>HOO.LUC</v>
          </cell>
          <cell r="B347" t="str">
            <v>Hookeria lucens</v>
          </cell>
          <cell r="C347" t="str">
            <v/>
          </cell>
          <cell r="D347" t="str">
            <v/>
          </cell>
          <cell r="E347" t="str">
            <v>(Hedw.) Sm.     </v>
          </cell>
          <cell r="M347" t="str">
            <v>BRm</v>
          </cell>
          <cell r="N347">
            <v>5</v>
          </cell>
          <cell r="P347" t="str">
            <v/>
          </cell>
        </row>
        <row r="348">
          <cell r="A348" t="str">
            <v>HOT.PAL</v>
          </cell>
          <cell r="B348" t="str">
            <v>Hottonia palustris</v>
          </cell>
          <cell r="C348">
            <v>12</v>
          </cell>
          <cell r="D348">
            <v>2</v>
          </cell>
          <cell r="E348" t="str">
            <v>L.      </v>
          </cell>
          <cell r="M348" t="str">
            <v>PHy</v>
          </cell>
          <cell r="N348">
            <v>7</v>
          </cell>
          <cell r="O348" t="str">
            <v>HYD</v>
          </cell>
          <cell r="P348" t="str">
            <v>IBMR</v>
          </cell>
        </row>
        <row r="349">
          <cell r="A349" t="str">
            <v>HUM.LUP</v>
          </cell>
          <cell r="B349" t="str">
            <v>Humulus lupulus</v>
          </cell>
          <cell r="C349" t="str">
            <v/>
          </cell>
          <cell r="D349" t="str">
            <v/>
          </cell>
          <cell r="E349" t="str">
            <v>L.      </v>
          </cell>
          <cell r="M349" t="str">
            <v>PHg</v>
          </cell>
          <cell r="N349">
            <v>9</v>
          </cell>
          <cell r="O349" t="str">
            <v>HYG</v>
          </cell>
          <cell r="P349" t="str">
            <v/>
          </cell>
        </row>
        <row r="350">
          <cell r="A350" t="str">
            <v>HYL.VER</v>
          </cell>
          <cell r="B350" t="str">
            <v>Hydrilla verticillata        </v>
          </cell>
          <cell r="C350" t="str">
            <v/>
          </cell>
          <cell r="D350" t="str">
            <v/>
          </cell>
          <cell r="E350" t="str">
            <v>      </v>
          </cell>
          <cell r="M350" t="str">
            <v>PHy</v>
          </cell>
          <cell r="N350">
            <v>7</v>
          </cell>
          <cell r="O350" t="str">
            <v>HYD</v>
          </cell>
          <cell r="P350" t="str">
            <v/>
          </cell>
        </row>
        <row r="351">
          <cell r="A351" t="str">
            <v>HYD.MOR</v>
          </cell>
          <cell r="B351" t="str">
            <v>Hydrocharis morsus-ranae  </v>
          </cell>
          <cell r="C351">
            <v>11</v>
          </cell>
          <cell r="D351">
            <v>3</v>
          </cell>
          <cell r="E351" t="str">
            <v>L.      </v>
          </cell>
          <cell r="M351" t="str">
            <v>PHy</v>
          </cell>
          <cell r="N351">
            <v>7</v>
          </cell>
          <cell r="O351" t="str">
            <v>HYD</v>
          </cell>
          <cell r="P351" t="str">
            <v>IBMR</v>
          </cell>
        </row>
        <row r="352">
          <cell r="A352" t="str">
            <v>HYR.RAN</v>
          </cell>
          <cell r="B352" t="str">
            <v>Hydrocotyle ranunculoides        </v>
          </cell>
          <cell r="C352" t="str">
            <v/>
          </cell>
          <cell r="D352" t="str">
            <v/>
          </cell>
          <cell r="E352" t="str">
            <v>      </v>
          </cell>
          <cell r="M352" t="str">
            <v>PHy</v>
          </cell>
          <cell r="N352">
            <v>7</v>
          </cell>
          <cell r="O352" t="str">
            <v>HYD</v>
          </cell>
          <cell r="P352" t="str">
            <v/>
          </cell>
        </row>
        <row r="353">
          <cell r="A353" t="str">
            <v>HYR.SPX</v>
          </cell>
          <cell r="B353" t="str">
            <v>Hydrocotyle sp.</v>
          </cell>
          <cell r="C353" t="str">
            <v/>
          </cell>
          <cell r="D353" t="str">
            <v/>
          </cell>
          <cell r="E353" t="str">
            <v>      </v>
          </cell>
          <cell r="M353" t="str">
            <v>PHe</v>
          </cell>
          <cell r="N353">
            <v>8</v>
          </cell>
          <cell r="O353" t="str">
            <v>HYD/HEL</v>
          </cell>
        </row>
        <row r="354">
          <cell r="A354" t="str">
            <v>HYR.VUL</v>
          </cell>
          <cell r="B354" t="str">
            <v>Hydrocotyle vulgaris</v>
          </cell>
          <cell r="C354">
            <v>14</v>
          </cell>
          <cell r="D354">
            <v>2</v>
          </cell>
          <cell r="E354" t="str">
            <v>L. fo aq.    </v>
          </cell>
          <cell r="M354" t="str">
            <v>PHe</v>
          </cell>
          <cell r="N354">
            <v>8</v>
          </cell>
          <cell r="O354" t="str">
            <v>HYD/HEL</v>
          </cell>
          <cell r="P354" t="str">
            <v>IBMR</v>
          </cell>
        </row>
        <row r="355">
          <cell r="A355" t="str">
            <v>HYI.SPX</v>
          </cell>
          <cell r="B355" t="str">
            <v>Hydrodictyon reticulatum</v>
          </cell>
          <cell r="C355">
            <v>6</v>
          </cell>
          <cell r="D355">
            <v>2</v>
          </cell>
          <cell r="E355" t="str">
            <v>Roth      </v>
          </cell>
          <cell r="M355" t="str">
            <v>ALG</v>
          </cell>
          <cell r="N355">
            <v>2</v>
          </cell>
          <cell r="P355" t="str">
            <v>IBMR</v>
          </cell>
        </row>
        <row r="356">
          <cell r="A356" t="str">
            <v>HYU.SPX</v>
          </cell>
          <cell r="B356" t="str">
            <v>Hydrurus foetidus</v>
          </cell>
          <cell r="C356">
            <v>16</v>
          </cell>
          <cell r="D356">
            <v>2</v>
          </cell>
          <cell r="E356" t="str">
            <v>C. Agardh     </v>
          </cell>
          <cell r="M356" t="str">
            <v>ALG</v>
          </cell>
          <cell r="N356">
            <v>2</v>
          </cell>
          <cell r="P356" t="str">
            <v>IBMR</v>
          </cell>
        </row>
        <row r="357">
          <cell r="A357" t="str">
            <v>HYG.DUR</v>
          </cell>
          <cell r="B357" t="str">
            <v>Hygrohypnum duriusculum (H. dilatatum)</v>
          </cell>
          <cell r="C357">
            <v>19</v>
          </cell>
          <cell r="D357">
            <v>3</v>
          </cell>
          <cell r="E357" t="str">
            <v>(De Not.) Jamieson    </v>
          </cell>
          <cell r="F357" t="str">
            <v>Hygrohypnum dilatatum (Wils. ex Schimp.) Loeske</v>
          </cell>
          <cell r="M357" t="str">
            <v>BRm</v>
          </cell>
          <cell r="N357">
            <v>5</v>
          </cell>
          <cell r="P357" t="str">
            <v>IBMR</v>
          </cell>
        </row>
        <row r="358">
          <cell r="A358" t="str">
            <v>HYG.LUR</v>
          </cell>
          <cell r="B358" t="str">
            <v>Hygrohypnum luridum</v>
          </cell>
          <cell r="C358">
            <v>19</v>
          </cell>
          <cell r="D358">
            <v>3</v>
          </cell>
          <cell r="E358" t="str">
            <v>(Hedw.) Jenn.     </v>
          </cell>
          <cell r="F358" t="str">
            <v>Hygrohypnum palustre Loeske</v>
          </cell>
          <cell r="M358" t="str">
            <v>BRm</v>
          </cell>
          <cell r="N358">
            <v>5</v>
          </cell>
          <cell r="P358" t="str">
            <v>IBMR</v>
          </cell>
        </row>
        <row r="359">
          <cell r="A359" t="str">
            <v>HYG.MOL</v>
          </cell>
          <cell r="B359" t="str">
            <v>Hygrohypnum molle</v>
          </cell>
          <cell r="C359" t="str">
            <v/>
          </cell>
          <cell r="D359" t="str">
            <v/>
          </cell>
          <cell r="E359" t="str">
            <v>(Hedw.) Loeske</v>
          </cell>
          <cell r="M359" t="str">
            <v>BRm</v>
          </cell>
          <cell r="N359">
            <v>5</v>
          </cell>
        </row>
        <row r="360">
          <cell r="A360" t="str">
            <v>HYG.OCH</v>
          </cell>
          <cell r="B360" t="str">
            <v>Hygrohypnum ochraceum</v>
          </cell>
          <cell r="C360">
            <v>19</v>
          </cell>
          <cell r="D360">
            <v>3</v>
          </cell>
          <cell r="E360" t="str">
            <v>(Turn. ex Wils.) Loeske</v>
          </cell>
          <cell r="M360" t="str">
            <v>BRm</v>
          </cell>
          <cell r="N360">
            <v>5</v>
          </cell>
          <cell r="P360" t="str">
            <v>IBMR</v>
          </cell>
        </row>
        <row r="361">
          <cell r="A361" t="str">
            <v>HYG.POL</v>
          </cell>
          <cell r="B361" t="str">
            <v>Hygrohypnum polare</v>
          </cell>
          <cell r="C361" t="str">
            <v/>
          </cell>
          <cell r="D361" t="str">
            <v/>
          </cell>
          <cell r="E361" t="str">
            <v>(Lindb.) Loeske     </v>
          </cell>
          <cell r="M361" t="str">
            <v>BRm</v>
          </cell>
          <cell r="N361">
            <v>5</v>
          </cell>
        </row>
        <row r="362">
          <cell r="A362" t="str">
            <v>HYG.SMI</v>
          </cell>
          <cell r="B362" t="str">
            <v>Hygrohypnum smithii</v>
          </cell>
          <cell r="C362" t="str">
            <v/>
          </cell>
          <cell r="D362" t="str">
            <v/>
          </cell>
          <cell r="E362" t="str">
            <v>(Sw.) Broth.     </v>
          </cell>
          <cell r="M362" t="str">
            <v>BRm</v>
          </cell>
          <cell r="N362">
            <v>5</v>
          </cell>
        </row>
        <row r="363">
          <cell r="A363" t="str">
            <v>HYG.SPX</v>
          </cell>
          <cell r="B363" t="str">
            <v>Hygrohypnum sp.</v>
          </cell>
          <cell r="C363" t="str">
            <v/>
          </cell>
          <cell r="D363" t="str">
            <v/>
          </cell>
          <cell r="E363" t="str">
            <v>Lindb.      </v>
          </cell>
          <cell r="M363" t="str">
            <v>BRm</v>
          </cell>
          <cell r="N363">
            <v>5</v>
          </cell>
        </row>
        <row r="364">
          <cell r="A364" t="str">
            <v>HYO.ARM</v>
          </cell>
          <cell r="B364" t="str">
            <v>Hyocomium armoricum (H. flagellare)      </v>
          </cell>
          <cell r="C364">
            <v>20</v>
          </cell>
          <cell r="D364">
            <v>3</v>
          </cell>
          <cell r="E364" t="str">
            <v>(Brid.) Wijk &amp; Marg.   </v>
          </cell>
          <cell r="F364" t="str">
            <v>Hyocomium flagellare B., S. &amp; G.</v>
          </cell>
          <cell r="M364" t="str">
            <v>BRm</v>
          </cell>
          <cell r="N364">
            <v>5</v>
          </cell>
          <cell r="P364" t="str">
            <v>IBMR</v>
          </cell>
        </row>
        <row r="365">
          <cell r="A365" t="str">
            <v>HYP.MAC</v>
          </cell>
          <cell r="B365" t="str">
            <v>Hypericum maculatum</v>
          </cell>
          <cell r="C365" t="str">
            <v/>
          </cell>
          <cell r="D365" t="str">
            <v/>
          </cell>
          <cell r="E365" t="str">
            <v>Crantz.      </v>
          </cell>
          <cell r="M365" t="str">
            <v>PHg</v>
          </cell>
          <cell r="N365">
            <v>9</v>
          </cell>
          <cell r="O365" t="str">
            <v>HYG</v>
          </cell>
          <cell r="P365" t="str">
            <v/>
          </cell>
        </row>
        <row r="366">
          <cell r="A366" t="str">
            <v>IMP.GLA</v>
          </cell>
          <cell r="B366" t="str">
            <v>Impatiens glandulifera</v>
          </cell>
          <cell r="C366" t="str">
            <v/>
          </cell>
          <cell r="D366" t="str">
            <v/>
          </cell>
          <cell r="E366" t="str">
            <v>Royle      </v>
          </cell>
          <cell r="M366" t="str">
            <v>PHg</v>
          </cell>
          <cell r="N366">
            <v>9</v>
          </cell>
          <cell r="O366" t="str">
            <v>HYG</v>
          </cell>
          <cell r="P366" t="str">
            <v/>
          </cell>
        </row>
        <row r="367">
          <cell r="A367" t="str">
            <v>IMP.NOL</v>
          </cell>
          <cell r="B367" t="str">
            <v>Impatiens noli-tangere</v>
          </cell>
          <cell r="C367" t="str">
            <v/>
          </cell>
          <cell r="D367" t="str">
            <v/>
          </cell>
          <cell r="E367" t="str">
            <v>L.      </v>
          </cell>
          <cell r="M367" t="str">
            <v>PHg</v>
          </cell>
          <cell r="N367">
            <v>9</v>
          </cell>
          <cell r="O367" t="str">
            <v>HYG</v>
          </cell>
          <cell r="P367" t="str">
            <v/>
          </cell>
        </row>
        <row r="368">
          <cell r="A368" t="str">
            <v>IRI.PSE</v>
          </cell>
          <cell r="B368" t="str">
            <v>Iris pseudacorus</v>
          </cell>
          <cell r="C368">
            <v>10</v>
          </cell>
          <cell r="D368">
            <v>1</v>
          </cell>
          <cell r="E368" t="str">
            <v>L.      </v>
          </cell>
          <cell r="M368" t="str">
            <v>PHe</v>
          </cell>
          <cell r="N368">
            <v>8</v>
          </cell>
          <cell r="O368" t="str">
            <v>HEL</v>
          </cell>
          <cell r="P368" t="str">
            <v>IBMR</v>
          </cell>
        </row>
        <row r="369">
          <cell r="A369" t="str">
            <v>IRI.SIN</v>
          </cell>
          <cell r="B369" t="str">
            <v>Iris sintenisii subsp. brandzae      </v>
          </cell>
          <cell r="C369" t="str">
            <v/>
          </cell>
          <cell r="D369" t="str">
            <v/>
          </cell>
          <cell r="E369" t="str">
            <v>      </v>
          </cell>
          <cell r="M369" t="str">
            <v>PHx</v>
          </cell>
          <cell r="N369">
            <v>10</v>
          </cell>
          <cell r="P369" t="str">
            <v/>
          </cell>
        </row>
        <row r="370">
          <cell r="A370" t="str">
            <v>IRI.SPX</v>
          </cell>
          <cell r="B370" t="str">
            <v>Iris sp.</v>
          </cell>
          <cell r="C370" t="str">
            <v/>
          </cell>
          <cell r="D370" t="str">
            <v/>
          </cell>
          <cell r="E370" t="str">
            <v>      </v>
          </cell>
          <cell r="M370" t="str">
            <v>PHe</v>
          </cell>
          <cell r="N370">
            <v>8</v>
          </cell>
          <cell r="O370" t="str">
            <v>HEL</v>
          </cell>
        </row>
        <row r="371">
          <cell r="A371" t="str">
            <v>IRI.SPU</v>
          </cell>
          <cell r="B371" t="str">
            <v>Iris spuria        </v>
          </cell>
          <cell r="C371" t="str">
            <v/>
          </cell>
          <cell r="D371" t="str">
            <v/>
          </cell>
          <cell r="E371" t="str">
            <v>      </v>
          </cell>
          <cell r="M371" t="str">
            <v>PHx</v>
          </cell>
          <cell r="N371">
            <v>10</v>
          </cell>
          <cell r="P371" t="str">
            <v/>
          </cell>
        </row>
        <row r="372">
          <cell r="A372" t="str">
            <v>IRI.VER</v>
          </cell>
          <cell r="B372" t="str">
            <v>Iris versicolor        </v>
          </cell>
          <cell r="C372" t="str">
            <v/>
          </cell>
          <cell r="D372" t="str">
            <v/>
          </cell>
          <cell r="E372" t="str">
            <v>      </v>
          </cell>
          <cell r="M372" t="str">
            <v>PHx</v>
          </cell>
          <cell r="N372">
            <v>10</v>
          </cell>
          <cell r="P372" t="str">
            <v/>
          </cell>
        </row>
        <row r="373">
          <cell r="A373" t="str">
            <v>ISN.PAL</v>
          </cell>
          <cell r="B373" t="str">
            <v>Isnardia palustris (Ludwigia palustris)</v>
          </cell>
          <cell r="C373" t="str">
            <v/>
          </cell>
          <cell r="D373" t="str">
            <v/>
          </cell>
          <cell r="E373" t="str">
            <v>L.      </v>
          </cell>
          <cell r="F373" t="str">
            <v>Ludwigia palustris (L.) Elliot </v>
          </cell>
          <cell r="M373" t="str">
            <v>PHe</v>
          </cell>
          <cell r="N373">
            <v>8</v>
          </cell>
          <cell r="O373" t="str">
            <v>HYD/HEL</v>
          </cell>
          <cell r="P373" t="str">
            <v/>
          </cell>
        </row>
        <row r="374">
          <cell r="A374" t="str">
            <v>ISO.AZO</v>
          </cell>
          <cell r="B374" t="str">
            <v>Isoetes azorica        </v>
          </cell>
          <cell r="C374" t="str">
            <v/>
          </cell>
          <cell r="D374" t="str">
            <v/>
          </cell>
          <cell r="E374" t="str">
            <v>      </v>
          </cell>
          <cell r="M374" t="str">
            <v>PTE</v>
          </cell>
          <cell r="N374">
            <v>6</v>
          </cell>
          <cell r="P374" t="str">
            <v/>
          </cell>
        </row>
        <row r="375">
          <cell r="A375" t="str">
            <v>ISO.BOR</v>
          </cell>
          <cell r="B375" t="str">
            <v>Isoetes boryana        </v>
          </cell>
          <cell r="C375" t="str">
            <v/>
          </cell>
          <cell r="D375" t="str">
            <v/>
          </cell>
          <cell r="E375" t="str">
            <v>      </v>
          </cell>
          <cell r="M375" t="str">
            <v>PTE</v>
          </cell>
          <cell r="N375">
            <v>6</v>
          </cell>
          <cell r="P375" t="str">
            <v/>
          </cell>
        </row>
        <row r="376">
          <cell r="A376" t="str">
            <v>ISO.BRO</v>
          </cell>
          <cell r="B376" t="str">
            <v>Isoetes brochonii        </v>
          </cell>
          <cell r="C376" t="str">
            <v/>
          </cell>
          <cell r="D376" t="str">
            <v/>
          </cell>
          <cell r="E376" t="str">
            <v>      </v>
          </cell>
          <cell r="M376" t="str">
            <v>PTE</v>
          </cell>
          <cell r="N376">
            <v>6</v>
          </cell>
          <cell r="P376" t="str">
            <v/>
          </cell>
        </row>
        <row r="377">
          <cell r="A377" t="str">
            <v>ISO.ECH</v>
          </cell>
          <cell r="B377" t="str">
            <v>Isoetes echinospora       </v>
          </cell>
          <cell r="C377" t="str">
            <v/>
          </cell>
          <cell r="D377" t="str">
            <v/>
          </cell>
          <cell r="E377" t="str">
            <v>Durieu      </v>
          </cell>
          <cell r="M377" t="str">
            <v>PTE</v>
          </cell>
          <cell r="N377">
            <v>6</v>
          </cell>
          <cell r="P377" t="str">
            <v/>
          </cell>
        </row>
        <row r="378">
          <cell r="A378" t="str">
            <v>ISO.LAC</v>
          </cell>
          <cell r="B378" t="str">
            <v>Isoetes lacustris.       </v>
          </cell>
          <cell r="C378" t="str">
            <v/>
          </cell>
          <cell r="D378" t="str">
            <v/>
          </cell>
          <cell r="E378" t="str">
            <v>L.      </v>
          </cell>
          <cell r="M378" t="str">
            <v>PTE</v>
          </cell>
          <cell r="N378">
            <v>6</v>
          </cell>
          <cell r="P378" t="str">
            <v/>
          </cell>
        </row>
        <row r="379">
          <cell r="A379" t="str">
            <v>ISO.LON</v>
          </cell>
          <cell r="B379" t="str">
            <v>Isoetes longissima        </v>
          </cell>
          <cell r="C379" t="str">
            <v/>
          </cell>
          <cell r="D379" t="str">
            <v/>
          </cell>
          <cell r="E379" t="str">
            <v>      </v>
          </cell>
          <cell r="M379" t="str">
            <v>PTE</v>
          </cell>
          <cell r="N379">
            <v>6</v>
          </cell>
          <cell r="P379" t="str">
            <v/>
          </cell>
        </row>
        <row r="380">
          <cell r="A380" t="str">
            <v>ISO.MAL</v>
          </cell>
          <cell r="B380" t="str">
            <v>Isoetes malinverniana        </v>
          </cell>
          <cell r="C380" t="str">
            <v/>
          </cell>
          <cell r="D380" t="str">
            <v/>
          </cell>
          <cell r="E380" t="str">
            <v>      </v>
          </cell>
          <cell r="M380" t="str">
            <v>PTE</v>
          </cell>
          <cell r="N380">
            <v>6</v>
          </cell>
          <cell r="P380" t="str">
            <v/>
          </cell>
        </row>
        <row r="381">
          <cell r="A381" t="str">
            <v>ISO.SPX</v>
          </cell>
          <cell r="B381" t="str">
            <v>Isoetes sp.</v>
          </cell>
          <cell r="C381" t="str">
            <v/>
          </cell>
          <cell r="D381" t="str">
            <v/>
          </cell>
          <cell r="E381" t="str">
            <v>      </v>
          </cell>
          <cell r="M381" t="str">
            <v>PTE</v>
          </cell>
          <cell r="N381">
            <v>6</v>
          </cell>
        </row>
        <row r="382">
          <cell r="A382" t="str">
            <v>ISO.VEL</v>
          </cell>
          <cell r="B382" t="str">
            <v>Isoetes velata        </v>
          </cell>
          <cell r="C382" t="str">
            <v/>
          </cell>
          <cell r="D382" t="str">
            <v/>
          </cell>
          <cell r="E382" t="str">
            <v>      </v>
          </cell>
          <cell r="M382" t="str">
            <v>PTE</v>
          </cell>
          <cell r="N382">
            <v>6</v>
          </cell>
          <cell r="P382" t="str">
            <v/>
          </cell>
        </row>
        <row r="383">
          <cell r="A383" t="str">
            <v>ISO.AST</v>
          </cell>
          <cell r="B383" t="str">
            <v>Isoetes velata subsp. asturicense      </v>
          </cell>
          <cell r="C383" t="str">
            <v/>
          </cell>
          <cell r="D383" t="str">
            <v/>
          </cell>
          <cell r="E383" t="str">
            <v>      </v>
          </cell>
          <cell r="M383" t="str">
            <v>PTE</v>
          </cell>
          <cell r="N383">
            <v>6</v>
          </cell>
          <cell r="P383" t="str">
            <v/>
          </cell>
        </row>
        <row r="384">
          <cell r="A384" t="str">
            <v>ISO.TEG</v>
          </cell>
          <cell r="B384" t="str">
            <v>Isoetes velata subsp. tegulensis      </v>
          </cell>
          <cell r="C384" t="str">
            <v/>
          </cell>
          <cell r="D384" t="str">
            <v/>
          </cell>
          <cell r="E384" t="str">
            <v>      </v>
          </cell>
          <cell r="M384" t="str">
            <v>PTE</v>
          </cell>
          <cell r="N384">
            <v>6</v>
          </cell>
          <cell r="P384" t="str">
            <v/>
          </cell>
        </row>
        <row r="385">
          <cell r="A385" t="str">
            <v>ISO.TEN</v>
          </cell>
          <cell r="B385" t="str">
            <v>Isoetes velata subsp. tenuissima      </v>
          </cell>
          <cell r="C385" t="str">
            <v/>
          </cell>
          <cell r="D385" t="str">
            <v/>
          </cell>
          <cell r="E385" t="str">
            <v>      </v>
          </cell>
          <cell r="M385" t="str">
            <v>PTE</v>
          </cell>
          <cell r="N385">
            <v>6</v>
          </cell>
          <cell r="P385" t="str">
            <v/>
          </cell>
        </row>
        <row r="386">
          <cell r="A386" t="str">
            <v>ISO.VEV</v>
          </cell>
          <cell r="B386" t="str">
            <v>Isoetes velata subsp. velata      </v>
          </cell>
          <cell r="C386" t="str">
            <v/>
          </cell>
          <cell r="D386" t="str">
            <v/>
          </cell>
          <cell r="E386" t="str">
            <v>      </v>
          </cell>
          <cell r="M386" t="str">
            <v>PTE</v>
          </cell>
          <cell r="N386">
            <v>6</v>
          </cell>
          <cell r="P386" t="str">
            <v/>
          </cell>
        </row>
        <row r="387">
          <cell r="A387" t="str">
            <v>ISL.CER</v>
          </cell>
          <cell r="B387" t="str">
            <v>Isolepis cernua (Scirpus cermuus)</v>
          </cell>
          <cell r="C387" t="str">
            <v/>
          </cell>
          <cell r="D387" t="str">
            <v/>
          </cell>
          <cell r="E387" t="str">
            <v>      </v>
          </cell>
          <cell r="F387" t="str">
            <v>Scirpus cernuus</v>
          </cell>
          <cell r="M387" t="str">
            <v>PHx</v>
          </cell>
          <cell r="N387">
            <v>10</v>
          </cell>
          <cell r="P387" t="str">
            <v/>
          </cell>
        </row>
        <row r="388">
          <cell r="A388" t="str">
            <v>ISL.SET</v>
          </cell>
          <cell r="B388" t="str">
            <v>Isolepis setacea (Scirpus setaccus)</v>
          </cell>
          <cell r="C388" t="str">
            <v/>
          </cell>
          <cell r="D388" t="str">
            <v/>
          </cell>
          <cell r="E388" t="str">
            <v>      </v>
          </cell>
          <cell r="F388" t="str">
            <v>Scirpus setaccus</v>
          </cell>
          <cell r="M388" t="str">
            <v>PHx</v>
          </cell>
          <cell r="N388">
            <v>10</v>
          </cell>
          <cell r="P388" t="str">
            <v/>
          </cell>
        </row>
        <row r="389">
          <cell r="A389" t="str">
            <v>JUN.ACU</v>
          </cell>
          <cell r="B389" t="str">
            <v>Juncus acutiflorus</v>
          </cell>
          <cell r="C389" t="str">
            <v/>
          </cell>
          <cell r="D389" t="str">
            <v/>
          </cell>
          <cell r="E389" t="str">
            <v>Ehrh. Ex Hoffm    </v>
          </cell>
          <cell r="M389" t="str">
            <v>PHg</v>
          </cell>
          <cell r="N389">
            <v>9</v>
          </cell>
          <cell r="O389" t="str">
            <v>HYG</v>
          </cell>
          <cell r="P389" t="str">
            <v/>
          </cell>
        </row>
        <row r="390">
          <cell r="A390" t="str">
            <v>JUN.ALP</v>
          </cell>
          <cell r="B390" t="str">
            <v>Juncus alpinoarticulatus</v>
          </cell>
          <cell r="C390" t="str">
            <v/>
          </cell>
          <cell r="D390" t="str">
            <v/>
          </cell>
          <cell r="E390" t="str">
            <v>Chaix      </v>
          </cell>
          <cell r="M390" t="str">
            <v>PHg</v>
          </cell>
          <cell r="N390">
            <v>9</v>
          </cell>
          <cell r="O390" t="str">
            <v>HYG</v>
          </cell>
          <cell r="P390" t="str">
            <v/>
          </cell>
        </row>
        <row r="391">
          <cell r="A391" t="str">
            <v>JUN.AMB</v>
          </cell>
          <cell r="B391" t="str">
            <v>Juncus ambiguus        </v>
          </cell>
          <cell r="C391" t="str">
            <v/>
          </cell>
          <cell r="D391" t="str">
            <v/>
          </cell>
          <cell r="E391" t="str">
            <v>      </v>
          </cell>
          <cell r="M391" t="str">
            <v>PHg</v>
          </cell>
          <cell r="N391">
            <v>9</v>
          </cell>
          <cell r="O391" t="str">
            <v>HYG</v>
          </cell>
          <cell r="P391" t="str">
            <v/>
          </cell>
        </row>
        <row r="392">
          <cell r="A392" t="str">
            <v>JUN.ART</v>
          </cell>
          <cell r="B392" t="str">
            <v>Juncus articulatus</v>
          </cell>
          <cell r="C392" t="str">
            <v/>
          </cell>
          <cell r="D392" t="str">
            <v/>
          </cell>
          <cell r="E392" t="str">
            <v>L.      </v>
          </cell>
          <cell r="M392" t="str">
            <v>PHg</v>
          </cell>
          <cell r="N392">
            <v>9</v>
          </cell>
          <cell r="O392" t="str">
            <v>HYG</v>
          </cell>
          <cell r="P392" t="str">
            <v/>
          </cell>
        </row>
        <row r="393">
          <cell r="A393" t="str">
            <v>JUN.ATR</v>
          </cell>
          <cell r="B393" t="str">
            <v>Juncus atratus</v>
          </cell>
          <cell r="C393" t="str">
            <v/>
          </cell>
          <cell r="D393" t="str">
            <v/>
          </cell>
          <cell r="E393" t="str">
            <v>Krock.      </v>
          </cell>
          <cell r="M393" t="str">
            <v>PHx</v>
          </cell>
          <cell r="N393">
            <v>10</v>
          </cell>
          <cell r="P393" t="str">
            <v/>
          </cell>
        </row>
        <row r="394">
          <cell r="A394" t="str">
            <v>JUN.BUF</v>
          </cell>
          <cell r="B394" t="str">
            <v>Juncus bufonius</v>
          </cell>
          <cell r="C394" t="str">
            <v/>
          </cell>
          <cell r="D394" t="str">
            <v/>
          </cell>
          <cell r="E394" t="str">
            <v>L.      </v>
          </cell>
          <cell r="M394" t="str">
            <v>PHg</v>
          </cell>
          <cell r="N394">
            <v>9</v>
          </cell>
          <cell r="O394" t="str">
            <v>HYG</v>
          </cell>
          <cell r="P394" t="str">
            <v/>
          </cell>
        </row>
        <row r="395">
          <cell r="A395" t="str">
            <v>JUN.BUL</v>
          </cell>
          <cell r="B395" t="str">
            <v>Juncus bulbosus</v>
          </cell>
          <cell r="C395">
            <v>16</v>
          </cell>
          <cell r="D395">
            <v>3</v>
          </cell>
          <cell r="E395" t="str">
            <v>L.      </v>
          </cell>
          <cell r="M395" t="str">
            <v>PHy</v>
          </cell>
          <cell r="N395">
            <v>7</v>
          </cell>
          <cell r="O395" t="str">
            <v>HYD</v>
          </cell>
          <cell r="P395" t="str">
            <v>IBMR</v>
          </cell>
        </row>
        <row r="396">
          <cell r="A396" t="str">
            <v>JUN.CON</v>
          </cell>
          <cell r="B396" t="str">
            <v>Juncus conglomeratus</v>
          </cell>
          <cell r="C396" t="str">
            <v/>
          </cell>
          <cell r="D396" t="str">
            <v/>
          </cell>
          <cell r="E396" t="str">
            <v>L.      </v>
          </cell>
          <cell r="M396" t="str">
            <v>PHe</v>
          </cell>
          <cell r="N396">
            <v>8</v>
          </cell>
          <cell r="O396" t="str">
            <v>HEL</v>
          </cell>
          <cell r="P396" t="str">
            <v/>
          </cell>
        </row>
        <row r="397">
          <cell r="A397" t="str">
            <v>JUN.EFF</v>
          </cell>
          <cell r="B397" t="str">
            <v>Juncus effusus</v>
          </cell>
          <cell r="C397" t="str">
            <v/>
          </cell>
          <cell r="D397" t="str">
            <v/>
          </cell>
          <cell r="E397" t="str">
            <v>L.      </v>
          </cell>
          <cell r="M397" t="str">
            <v>PHe</v>
          </cell>
          <cell r="N397">
            <v>8</v>
          </cell>
          <cell r="O397" t="str">
            <v>HEL</v>
          </cell>
          <cell r="P397" t="str">
            <v/>
          </cell>
        </row>
        <row r="398">
          <cell r="A398" t="str">
            <v>JUN.FIL</v>
          </cell>
          <cell r="B398" t="str">
            <v>Juncus filiformis</v>
          </cell>
          <cell r="C398" t="str">
            <v/>
          </cell>
          <cell r="D398" t="str">
            <v/>
          </cell>
          <cell r="E398" t="str">
            <v>L.      </v>
          </cell>
          <cell r="M398" t="str">
            <v>PHe</v>
          </cell>
          <cell r="N398">
            <v>8</v>
          </cell>
          <cell r="O398" t="str">
            <v>HEL</v>
          </cell>
          <cell r="P398" t="str">
            <v/>
          </cell>
        </row>
        <row r="399">
          <cell r="A399" t="str">
            <v>JUN.HET</v>
          </cell>
          <cell r="B399" t="str">
            <v>Juncus heterophyllus</v>
          </cell>
          <cell r="C399" t="str">
            <v/>
          </cell>
          <cell r="D399" t="str">
            <v/>
          </cell>
          <cell r="E399" t="str">
            <v>Dufour      </v>
          </cell>
          <cell r="M399" t="str">
            <v>PHg</v>
          </cell>
          <cell r="N399">
            <v>9</v>
          </cell>
          <cell r="O399" t="str">
            <v>HYG/HEL</v>
          </cell>
          <cell r="P399" t="str">
            <v/>
          </cell>
        </row>
        <row r="400">
          <cell r="A400" t="str">
            <v>JUN.INF</v>
          </cell>
          <cell r="B400" t="str">
            <v>Juncus inflexus</v>
          </cell>
          <cell r="C400" t="str">
            <v/>
          </cell>
          <cell r="D400" t="str">
            <v/>
          </cell>
          <cell r="E400" t="str">
            <v>L.      </v>
          </cell>
          <cell r="M400" t="str">
            <v>PHe</v>
          </cell>
          <cell r="N400">
            <v>8</v>
          </cell>
          <cell r="O400" t="str">
            <v>HEL</v>
          </cell>
          <cell r="P400" t="str">
            <v/>
          </cell>
        </row>
        <row r="401">
          <cell r="A401" t="str">
            <v>JUN.MAR</v>
          </cell>
          <cell r="B401" t="str">
            <v>Juncus maritimus</v>
          </cell>
          <cell r="C401" t="str">
            <v/>
          </cell>
          <cell r="D401" t="str">
            <v/>
          </cell>
          <cell r="E401" t="str">
            <v>Lam.      </v>
          </cell>
          <cell r="M401" t="str">
            <v>PHe</v>
          </cell>
          <cell r="N401">
            <v>8</v>
          </cell>
          <cell r="O401" t="str">
            <v>HEL</v>
          </cell>
          <cell r="P401" t="str">
            <v/>
          </cell>
        </row>
        <row r="402">
          <cell r="A402" t="str">
            <v>JUN.SPX</v>
          </cell>
          <cell r="B402" t="str">
            <v>Juncus sp.</v>
          </cell>
          <cell r="C402" t="str">
            <v/>
          </cell>
          <cell r="D402" t="str">
            <v/>
          </cell>
          <cell r="E402" t="str">
            <v>      </v>
          </cell>
          <cell r="M402" t="str">
            <v>PHe</v>
          </cell>
          <cell r="N402">
            <v>8</v>
          </cell>
          <cell r="O402" t="str">
            <v>HEL</v>
          </cell>
        </row>
        <row r="403">
          <cell r="A403" t="str">
            <v>JUN.SUB</v>
          </cell>
          <cell r="B403" t="str">
            <v>Juncus subnodulosus (J. obtusiflorus)</v>
          </cell>
          <cell r="C403">
            <v>17</v>
          </cell>
          <cell r="D403">
            <v>3</v>
          </cell>
          <cell r="E403" t="str">
            <v>Schrank      </v>
          </cell>
          <cell r="F403" t="str">
            <v>Juncus obtusiflorus</v>
          </cell>
          <cell r="M403" t="str">
            <v>PHe</v>
          </cell>
          <cell r="N403">
            <v>8</v>
          </cell>
          <cell r="O403" t="str">
            <v>HYD/HEL</v>
          </cell>
          <cell r="P403" t="str">
            <v>IBMR</v>
          </cell>
        </row>
        <row r="404">
          <cell r="A404" t="str">
            <v>JUG.ATR</v>
          </cell>
          <cell r="B404" t="str">
            <v>Jungermannia atrovirens (Solenostoma triste)</v>
          </cell>
          <cell r="C404">
            <v>19</v>
          </cell>
          <cell r="D404">
            <v>3</v>
          </cell>
          <cell r="E404" t="str">
            <v>Dumort.      </v>
          </cell>
          <cell r="F404" t="str">
            <v>Jungermannia lanceolata L.</v>
          </cell>
          <cell r="G404" t="str">
            <v>Jungermannia tristis Nees</v>
          </cell>
          <cell r="H404" t="str">
            <v>Jungermannia riparia Taylor</v>
          </cell>
          <cell r="I404" t="str">
            <v>Solenostoma atrovirens (Dumort.) Müll. Frib. non Steph.</v>
          </cell>
          <cell r="J404" t="str">
            <v>Solenostoma triste (Nees) Müll. Frib.</v>
          </cell>
          <cell r="K404" t="str">
            <v>Aplozia atrovirens (Dumort.) Dumort.</v>
          </cell>
          <cell r="L404" t="str">
            <v>Aplozia tristis (Nees.) Dumort.</v>
          </cell>
          <cell r="M404" t="str">
            <v>BRh</v>
          </cell>
          <cell r="N404">
            <v>4</v>
          </cell>
          <cell r="P404" t="str">
            <v>IBMR</v>
          </cell>
        </row>
        <row r="405">
          <cell r="A405" t="str">
            <v>JUG.EXE</v>
          </cell>
          <cell r="B405" t="str">
            <v>Jungermannia exsertifolia subsp. cordifolia</v>
          </cell>
          <cell r="C405" t="str">
            <v/>
          </cell>
          <cell r="D405" t="str">
            <v/>
          </cell>
          <cell r="E405" t="str">
            <v>(Dumort.) Vana    </v>
          </cell>
          <cell r="F405" t="str">
            <v>Jungermannia cordifolia Hook. non Broth. nec Ehrh. ex F. Weber</v>
          </cell>
          <cell r="G405" t="str">
            <v>Jungermannia eucordifolia Schljakov</v>
          </cell>
          <cell r="H405" t="str">
            <v>Solenostoma cordifolium (Dumort.) Steph.</v>
          </cell>
          <cell r="I405" t="str">
            <v>Aplozia cordifolia Dumort.</v>
          </cell>
          <cell r="J405" t="str">
            <v>Haplozia cordifolia (Dumort.) Müll. Frib.</v>
          </cell>
          <cell r="M405" t="str">
            <v>BRh</v>
          </cell>
          <cell r="N405">
            <v>4</v>
          </cell>
          <cell r="P405" t="str">
            <v/>
          </cell>
        </row>
        <row r="406">
          <cell r="A406" t="str">
            <v>JUG.GRA</v>
          </cell>
          <cell r="B406" t="str">
            <v>Jungermannia gracillima (Solenostoma crenulatum)</v>
          </cell>
          <cell r="C406">
            <v>20</v>
          </cell>
          <cell r="D406">
            <v>3</v>
          </cell>
          <cell r="E406" t="str">
            <v>Sm.      </v>
          </cell>
          <cell r="F406" t="str">
            <v>Jungermannia crenulata Sm. non Schmidel</v>
          </cell>
          <cell r="G406" t="str">
            <v>Solenostoma crenulatum Mitt.</v>
          </cell>
          <cell r="H406" t="str">
            <v>Solenostoma gracillima (Sm.) R.M. Schust.</v>
          </cell>
          <cell r="I406" t="str">
            <v>Aplozia crenulata (Mitt.) Lindb.</v>
          </cell>
          <cell r="J406" t="str">
            <v>Aplozia gracillima (Sm.) Dumort.</v>
          </cell>
          <cell r="K406" t="str">
            <v>Nardia gracillima (Sm.) Lindb.</v>
          </cell>
          <cell r="M406" t="str">
            <v>BRh</v>
          </cell>
          <cell r="N406">
            <v>4</v>
          </cell>
          <cell r="P406" t="str">
            <v>IBMR</v>
          </cell>
        </row>
        <row r="407">
          <cell r="A407" t="str">
            <v>JUG.OBO</v>
          </cell>
          <cell r="B407" t="str">
            <v>Jungermannia obovata</v>
          </cell>
          <cell r="C407" t="str">
            <v/>
          </cell>
          <cell r="D407" t="str">
            <v/>
          </cell>
          <cell r="E407" t="str">
            <v>Nees      </v>
          </cell>
          <cell r="F407" t="str">
            <v>Jungermannia flaccida Huebener</v>
          </cell>
          <cell r="G407" t="str">
            <v>Solenostoma obovatum (Nees) C. Massal.</v>
          </cell>
          <cell r="H407" t="str">
            <v>Mesophylla obovata (Nees) Corbière</v>
          </cell>
          <cell r="I407" t="str">
            <v>Nardia obovata (Nees) Lindb.</v>
          </cell>
          <cell r="J407" t="str">
            <v>Plectocolea obovata (Nees) Lindb.</v>
          </cell>
          <cell r="K407" t="str">
            <v>Aplozia obovata (Nees.) Loeske</v>
          </cell>
          <cell r="L407" t="str">
            <v>Eucalyx obovata (Nees) Carrington</v>
          </cell>
          <cell r="M407" t="str">
            <v>BRh</v>
          </cell>
          <cell r="N407">
            <v>4</v>
          </cell>
          <cell r="P407" t="str">
            <v/>
          </cell>
        </row>
        <row r="408">
          <cell r="A408" t="str">
            <v>JUG.PUM</v>
          </cell>
          <cell r="B408" t="str">
            <v>Jungermannia pumila       </v>
          </cell>
          <cell r="C408" t="str">
            <v/>
          </cell>
          <cell r="D408" t="str">
            <v/>
          </cell>
          <cell r="E408" t="str">
            <v>With.</v>
          </cell>
          <cell r="F408" t="str">
            <v>Jungermannia karl-muelleri Grolle</v>
          </cell>
          <cell r="G408" t="str">
            <v>Jungermannia rostellata Huebener</v>
          </cell>
          <cell r="H408" t="str">
            <v>Jungermannia zeyheri Huebener</v>
          </cell>
          <cell r="I408" t="str">
            <v>Solenostoma pumilum (With.) Müll. Frib.</v>
          </cell>
          <cell r="J408" t="str">
            <v>Solenostoma oblongifolium (Müll. Frib.) Müll. Frib.</v>
          </cell>
          <cell r="K408" t="str">
            <v>Aplozia pumila (With.) Dumort.</v>
          </cell>
          <cell r="L408" t="str">
            <v>Aplozia oblongifolia (Müll. Frib.) Jörg.</v>
          </cell>
          <cell r="M408" t="str">
            <v>BRh</v>
          </cell>
          <cell r="N408">
            <v>4</v>
          </cell>
          <cell r="P408" t="str">
            <v/>
          </cell>
        </row>
        <row r="409">
          <cell r="A409" t="str">
            <v>JUG.SPX</v>
          </cell>
          <cell r="B409" t="str">
            <v>Jungermannia sp.        </v>
          </cell>
          <cell r="C409" t="str">
            <v/>
          </cell>
          <cell r="D409" t="str">
            <v/>
          </cell>
          <cell r="E409" t="str">
            <v>L.</v>
          </cell>
          <cell r="M409" t="str">
            <v>BRh</v>
          </cell>
          <cell r="N409">
            <v>4</v>
          </cell>
          <cell r="P409" t="str">
            <v/>
          </cell>
        </row>
        <row r="410">
          <cell r="A410" t="str">
            <v>JUG.SPH</v>
          </cell>
          <cell r="B410" t="str">
            <v>Jungermannia sphaerocarpa</v>
          </cell>
          <cell r="C410" t="str">
            <v/>
          </cell>
          <cell r="D410" t="str">
            <v/>
          </cell>
          <cell r="E410" t="str">
            <v>Hook.     </v>
          </cell>
          <cell r="F410" t="str">
            <v>Jungermannia amplexicaulis Dumort.</v>
          </cell>
          <cell r="G410" t="str">
            <v>Jungermannia lurida Dumort.</v>
          </cell>
          <cell r="H410" t="str">
            <v>Jungermannia nana Nees</v>
          </cell>
          <cell r="I410" t="str">
            <v>Jungermannia tersa Nees</v>
          </cell>
          <cell r="J410" t="str">
            <v>Solenostoma amplexicaule (Dumort.) Steph.</v>
          </cell>
          <cell r="K410" t="str">
            <v>Solenostoma sphaerocarpum (Hook.) Steph.</v>
          </cell>
          <cell r="L410" t="str">
            <v>Aplozia amplexicaulis (Dumort.) Dumort.</v>
          </cell>
          <cell r="M410" t="str">
            <v>BRh</v>
          </cell>
          <cell r="N410">
            <v>4</v>
          </cell>
          <cell r="P410" t="str">
            <v/>
          </cell>
        </row>
        <row r="411">
          <cell r="A411" t="str">
            <v>LAG.MAJ</v>
          </cell>
          <cell r="B411" t="str">
            <v>Lagarosiphon major</v>
          </cell>
          <cell r="C411" t="str">
            <v/>
          </cell>
          <cell r="D411" t="str">
            <v/>
          </cell>
          <cell r="E411" t="str">
            <v>(Ridley) Moss     </v>
          </cell>
          <cell r="M411" t="str">
            <v>PHy</v>
          </cell>
          <cell r="N411">
            <v>7</v>
          </cell>
          <cell r="O411" t="str">
            <v>HYD</v>
          </cell>
          <cell r="P411" t="str">
            <v/>
          </cell>
        </row>
        <row r="412">
          <cell r="A412" t="str">
            <v>LAM.ALB</v>
          </cell>
          <cell r="B412" t="str">
            <v>Lamium album</v>
          </cell>
          <cell r="C412" t="str">
            <v/>
          </cell>
          <cell r="D412" t="str">
            <v/>
          </cell>
          <cell r="E412" t="str">
            <v>L.      </v>
          </cell>
          <cell r="M412" t="str">
            <v>PHg</v>
          </cell>
          <cell r="N412">
            <v>9</v>
          </cell>
          <cell r="O412" t="str">
            <v>HYG</v>
          </cell>
          <cell r="P412" t="str">
            <v/>
          </cell>
        </row>
        <row r="413">
          <cell r="A413" t="str">
            <v>LAM.MAC</v>
          </cell>
          <cell r="B413" t="str">
            <v>Lamium maculatum</v>
          </cell>
          <cell r="C413" t="str">
            <v/>
          </cell>
          <cell r="D413" t="str">
            <v/>
          </cell>
          <cell r="E413" t="str">
            <v>L.      </v>
          </cell>
          <cell r="M413" t="str">
            <v>PHg</v>
          </cell>
          <cell r="N413">
            <v>9</v>
          </cell>
          <cell r="O413" t="str">
            <v>HYG</v>
          </cell>
          <cell r="P413" t="str">
            <v/>
          </cell>
        </row>
        <row r="414">
          <cell r="A414" t="str">
            <v>LEE.AQU</v>
          </cell>
          <cell r="B414" t="str">
            <v>Leersia aquatica        </v>
          </cell>
          <cell r="C414" t="str">
            <v/>
          </cell>
          <cell r="D414" t="str">
            <v/>
          </cell>
          <cell r="E414" t="str">
            <v>      </v>
          </cell>
          <cell r="M414" t="str">
            <v>PHy</v>
          </cell>
          <cell r="N414">
            <v>7</v>
          </cell>
          <cell r="O414" t="str">
            <v>HYD</v>
          </cell>
          <cell r="P414" t="str">
            <v/>
          </cell>
        </row>
        <row r="415">
          <cell r="A415" t="str">
            <v>LEE.ORY</v>
          </cell>
          <cell r="B415" t="str">
            <v>Leersia oryzoïdes</v>
          </cell>
          <cell r="C415" t="str">
            <v/>
          </cell>
          <cell r="D415" t="str">
            <v/>
          </cell>
          <cell r="E415" t="str">
            <v>(L.) Schwartz     </v>
          </cell>
          <cell r="M415" t="str">
            <v>PHg</v>
          </cell>
          <cell r="N415">
            <v>9</v>
          </cell>
          <cell r="O415" t="str">
            <v>HYG</v>
          </cell>
          <cell r="P415" t="str">
            <v/>
          </cell>
        </row>
        <row r="416">
          <cell r="A416" t="str">
            <v>LEJ.SPX</v>
          </cell>
          <cell r="B416" t="str">
            <v>Lejeunea sp.   </v>
          </cell>
          <cell r="C416" t="str">
            <v/>
          </cell>
          <cell r="D416" t="str">
            <v/>
          </cell>
          <cell r="E416" t="str">
            <v>Lib.</v>
          </cell>
          <cell r="F416" t="str">
            <v>Microlejeunea sp. Steph.</v>
          </cell>
          <cell r="M416" t="str">
            <v>BRh</v>
          </cell>
          <cell r="N416">
            <v>4</v>
          </cell>
          <cell r="P416" t="str">
            <v/>
          </cell>
        </row>
        <row r="417">
          <cell r="A417" t="str">
            <v>LEA.SPX</v>
          </cell>
          <cell r="B417" t="str">
            <v>Lemanea gr. fluviatilis</v>
          </cell>
          <cell r="C417">
            <v>15</v>
          </cell>
          <cell r="D417">
            <v>2</v>
          </cell>
          <cell r="E417" t="str">
            <v>(L.) C.Agardh</v>
          </cell>
          <cell r="F417" t="str">
            <v>Conferva fluviatilis  L.</v>
          </cell>
          <cell r="M417" t="str">
            <v>ALG</v>
          </cell>
          <cell r="N417">
            <v>2</v>
          </cell>
          <cell r="P417" t="str">
            <v>IBMR</v>
          </cell>
        </row>
        <row r="418">
          <cell r="A418" t="str">
            <v>LEM.AEQ</v>
          </cell>
          <cell r="B418" t="str">
            <v>Lemna aequinoctialis        </v>
          </cell>
          <cell r="C418" t="str">
            <v/>
          </cell>
          <cell r="D418" t="str">
            <v/>
          </cell>
          <cell r="E418" t="str">
            <v>      </v>
          </cell>
          <cell r="M418" t="str">
            <v>PHy</v>
          </cell>
          <cell r="N418">
            <v>7</v>
          </cell>
          <cell r="O418" t="str">
            <v>HYD</v>
          </cell>
          <cell r="P418" t="str">
            <v/>
          </cell>
        </row>
        <row r="419">
          <cell r="A419" t="str">
            <v>LEM.GIB</v>
          </cell>
          <cell r="B419" t="str">
            <v>Lemna gibba</v>
          </cell>
          <cell r="C419">
            <v>5</v>
          </cell>
          <cell r="D419">
            <v>3</v>
          </cell>
          <cell r="E419" t="str">
            <v>L.      </v>
          </cell>
          <cell r="M419" t="str">
            <v>PHy</v>
          </cell>
          <cell r="N419">
            <v>7</v>
          </cell>
          <cell r="O419" t="str">
            <v>HYD</v>
          </cell>
          <cell r="P419" t="str">
            <v>IBMR</v>
          </cell>
        </row>
        <row r="420">
          <cell r="A420" t="str">
            <v>LEM.MIN</v>
          </cell>
          <cell r="B420" t="str">
            <v>Lemna minor</v>
          </cell>
          <cell r="C420">
            <v>10</v>
          </cell>
          <cell r="D420">
            <v>1</v>
          </cell>
          <cell r="E420" t="str">
            <v>L.      </v>
          </cell>
          <cell r="M420" t="str">
            <v>PHy</v>
          </cell>
          <cell r="N420">
            <v>7</v>
          </cell>
          <cell r="O420" t="str">
            <v>HYD</v>
          </cell>
          <cell r="P420" t="str">
            <v>IBMR</v>
          </cell>
        </row>
        <row r="421">
          <cell r="A421" t="str">
            <v>LEM.MIU</v>
          </cell>
          <cell r="B421" t="str">
            <v>Lemna minuscula (L. minuta)</v>
          </cell>
          <cell r="C421" t="str">
            <v/>
          </cell>
          <cell r="D421" t="str">
            <v/>
          </cell>
          <cell r="E421" t="str">
            <v>      </v>
          </cell>
          <cell r="F421" t="str">
            <v>Lemna minuta L.</v>
          </cell>
          <cell r="M421" t="str">
            <v>PHy</v>
          </cell>
          <cell r="N421">
            <v>7</v>
          </cell>
          <cell r="O421" t="str">
            <v>HYD</v>
          </cell>
          <cell r="P421" t="str">
            <v/>
          </cell>
        </row>
        <row r="422">
          <cell r="A422" t="str">
            <v>LEM.SPX</v>
          </cell>
          <cell r="B422" t="str">
            <v>Lemna sp.</v>
          </cell>
          <cell r="C422" t="str">
            <v/>
          </cell>
          <cell r="D422" t="str">
            <v/>
          </cell>
          <cell r="E422" t="str">
            <v>      </v>
          </cell>
          <cell r="M422" t="str">
            <v>PHy</v>
          </cell>
          <cell r="N422">
            <v>7</v>
          </cell>
          <cell r="O422" t="str">
            <v>HYD</v>
          </cell>
        </row>
        <row r="423">
          <cell r="A423" t="str">
            <v>LEM.TRI</v>
          </cell>
          <cell r="B423" t="str">
            <v>Lemna trisulca</v>
          </cell>
          <cell r="C423">
            <v>12</v>
          </cell>
          <cell r="D423">
            <v>2</v>
          </cell>
          <cell r="E423" t="str">
            <v>L.      </v>
          </cell>
          <cell r="M423" t="str">
            <v>PHy</v>
          </cell>
          <cell r="N423">
            <v>7</v>
          </cell>
          <cell r="O423" t="str">
            <v>HYD</v>
          </cell>
          <cell r="P423" t="str">
            <v>IBMR</v>
          </cell>
        </row>
        <row r="424">
          <cell r="A424" t="str">
            <v>LEM.TUR</v>
          </cell>
          <cell r="B424" t="str">
            <v>Lemna turionifera       </v>
          </cell>
          <cell r="C424" t="str">
            <v/>
          </cell>
          <cell r="D424" t="str">
            <v/>
          </cell>
          <cell r="E424" t="str">
            <v>Landolt      </v>
          </cell>
          <cell r="M424" t="str">
            <v>PHy</v>
          </cell>
          <cell r="N424">
            <v>7</v>
          </cell>
          <cell r="O424" t="str">
            <v>HYD</v>
          </cell>
          <cell r="P424" t="str">
            <v/>
          </cell>
        </row>
        <row r="425">
          <cell r="A425" t="str">
            <v>LEP.SPX</v>
          </cell>
          <cell r="B425" t="str">
            <v>Leptomitus sp.        </v>
          </cell>
          <cell r="C425">
            <v>0</v>
          </cell>
          <cell r="D425">
            <v>3</v>
          </cell>
          <cell r="E425" t="str">
            <v>      </v>
          </cell>
          <cell r="M425" t="str">
            <v>HET</v>
          </cell>
          <cell r="N425">
            <v>1</v>
          </cell>
          <cell r="P425" t="str">
            <v>IBMR</v>
          </cell>
        </row>
        <row r="426">
          <cell r="A426" t="str">
            <v>LIL.SCI</v>
          </cell>
          <cell r="B426" t="str">
            <v>Lilaea scilloides        </v>
          </cell>
          <cell r="C426" t="str">
            <v/>
          </cell>
          <cell r="D426" t="str">
            <v/>
          </cell>
          <cell r="E426" t="str">
            <v>      </v>
          </cell>
          <cell r="M426" t="str">
            <v>PHe</v>
          </cell>
          <cell r="N426">
            <v>8</v>
          </cell>
          <cell r="O426" t="str">
            <v>HYD/HEL</v>
          </cell>
          <cell r="P426" t="str">
            <v/>
          </cell>
        </row>
        <row r="427">
          <cell r="A427" t="str">
            <v>LIA.ATT</v>
          </cell>
          <cell r="B427" t="str">
            <v>Lilaeopsis attenuata        </v>
          </cell>
          <cell r="C427" t="str">
            <v/>
          </cell>
          <cell r="D427" t="str">
            <v/>
          </cell>
          <cell r="E427" t="str">
            <v>      </v>
          </cell>
          <cell r="M427" t="str">
            <v>PHx</v>
          </cell>
          <cell r="N427">
            <v>10</v>
          </cell>
          <cell r="P427" t="str">
            <v/>
          </cell>
        </row>
        <row r="428">
          <cell r="A428" t="str">
            <v>LIM.AQU</v>
          </cell>
          <cell r="B428" t="str">
            <v>Limosella aquatica        </v>
          </cell>
          <cell r="C428" t="str">
            <v/>
          </cell>
          <cell r="D428" t="str">
            <v/>
          </cell>
          <cell r="E428" t="str">
            <v>      </v>
          </cell>
          <cell r="M428" t="str">
            <v>PHg</v>
          </cell>
          <cell r="N428">
            <v>9</v>
          </cell>
          <cell r="O428" t="str">
            <v>HYG/HEL</v>
          </cell>
          <cell r="P428" t="str">
            <v/>
          </cell>
        </row>
        <row r="429">
          <cell r="A429" t="str">
            <v>LIM.AUS</v>
          </cell>
          <cell r="B429" t="str">
            <v>Limosella australis        </v>
          </cell>
          <cell r="C429" t="str">
            <v/>
          </cell>
          <cell r="D429" t="str">
            <v/>
          </cell>
          <cell r="E429" t="str">
            <v>      </v>
          </cell>
          <cell r="M429" t="str">
            <v>PHg</v>
          </cell>
          <cell r="N429">
            <v>9</v>
          </cell>
          <cell r="O429" t="str">
            <v>HYG/HEL</v>
          </cell>
          <cell r="P429" t="str">
            <v/>
          </cell>
        </row>
        <row r="430">
          <cell r="A430" t="str">
            <v>LIN.DUB</v>
          </cell>
          <cell r="B430" t="str">
            <v>Lindernia dubia        </v>
          </cell>
          <cell r="C430" t="str">
            <v/>
          </cell>
          <cell r="D430" t="str">
            <v/>
          </cell>
          <cell r="E430" t="str">
            <v>      </v>
          </cell>
          <cell r="M430" t="str">
            <v>PHg</v>
          </cell>
          <cell r="N430">
            <v>9</v>
          </cell>
          <cell r="O430" t="str">
            <v>HYG/HEL</v>
          </cell>
          <cell r="P430" t="str">
            <v/>
          </cell>
        </row>
        <row r="431">
          <cell r="A431" t="str">
            <v>LIN.PRO</v>
          </cell>
          <cell r="B431" t="str">
            <v>Lindernia procumbens        </v>
          </cell>
          <cell r="C431" t="str">
            <v/>
          </cell>
          <cell r="D431" t="str">
            <v/>
          </cell>
          <cell r="E431" t="str">
            <v>      </v>
          </cell>
          <cell r="M431" t="str">
            <v>PHg</v>
          </cell>
          <cell r="N431">
            <v>9</v>
          </cell>
          <cell r="O431" t="str">
            <v>HYG/HEL</v>
          </cell>
          <cell r="P431" t="str">
            <v/>
          </cell>
        </row>
        <row r="432">
          <cell r="A432" t="str">
            <v>LIT.UNI</v>
          </cell>
          <cell r="B432" t="str">
            <v>Littorella uniflora</v>
          </cell>
          <cell r="C432">
            <v>15</v>
          </cell>
          <cell r="D432">
            <v>3</v>
          </cell>
          <cell r="E432" t="str">
            <v>(L.) Ascherson     </v>
          </cell>
          <cell r="M432" t="str">
            <v>PHy</v>
          </cell>
          <cell r="N432">
            <v>7</v>
          </cell>
          <cell r="O432" t="str">
            <v>HYD</v>
          </cell>
          <cell r="P432" t="str">
            <v>IBMR</v>
          </cell>
        </row>
        <row r="433">
          <cell r="A433" t="str">
            <v>LOB.DOR</v>
          </cell>
          <cell r="B433" t="str">
            <v>Lobelia dortmanna     </v>
          </cell>
          <cell r="C433" t="str">
            <v/>
          </cell>
          <cell r="D433" t="str">
            <v/>
          </cell>
          <cell r="E433" t="str">
            <v>L.      </v>
          </cell>
          <cell r="M433" t="str">
            <v>PHy</v>
          </cell>
          <cell r="N433">
            <v>7</v>
          </cell>
          <cell r="O433" t="str">
            <v>HYD</v>
          </cell>
          <cell r="P433" t="str">
            <v/>
          </cell>
        </row>
        <row r="434">
          <cell r="A434" t="str">
            <v>LOT.PED</v>
          </cell>
          <cell r="B434" t="str">
            <v>Lotus pedunculatus (Lotus uliginosus)</v>
          </cell>
          <cell r="C434" t="str">
            <v/>
          </cell>
          <cell r="D434" t="str">
            <v/>
          </cell>
          <cell r="E434" t="str">
            <v>      </v>
          </cell>
          <cell r="F434" t="str">
            <v>Lotus uliginosus Schkuhr</v>
          </cell>
          <cell r="M434" t="str">
            <v>PHg</v>
          </cell>
          <cell r="N434">
            <v>9</v>
          </cell>
          <cell r="O434" t="str">
            <v>HYG</v>
          </cell>
          <cell r="P434" t="str">
            <v/>
          </cell>
        </row>
        <row r="435">
          <cell r="A435" t="str">
            <v>LUD.GRA</v>
          </cell>
          <cell r="B435" t="str">
            <v>Ludwigia grandiflora        </v>
          </cell>
          <cell r="C435" t="str">
            <v/>
          </cell>
          <cell r="D435" t="str">
            <v/>
          </cell>
          <cell r="E435" t="str">
            <v>      </v>
          </cell>
          <cell r="M435" t="str">
            <v>PHe</v>
          </cell>
          <cell r="N435">
            <v>8</v>
          </cell>
          <cell r="O435" t="str">
            <v>HYD/HEL</v>
          </cell>
          <cell r="P435" t="str">
            <v/>
          </cell>
        </row>
        <row r="436">
          <cell r="A436" t="str">
            <v>LUD.PEP</v>
          </cell>
          <cell r="B436" t="str">
            <v>Ludwigia peploides </v>
          </cell>
          <cell r="C436" t="str">
            <v/>
          </cell>
          <cell r="D436" t="str">
            <v/>
          </cell>
          <cell r="E436" t="str">
            <v>(Kunth)      </v>
          </cell>
          <cell r="M436" t="str">
            <v>PHe</v>
          </cell>
          <cell r="N436">
            <v>8</v>
          </cell>
          <cell r="O436" t="str">
            <v>HYD/HEL</v>
          </cell>
          <cell r="P436" t="str">
            <v/>
          </cell>
        </row>
        <row r="437">
          <cell r="A437" t="str">
            <v>LUD.SPX</v>
          </cell>
          <cell r="B437" t="str">
            <v>Ludwigia sp.</v>
          </cell>
          <cell r="C437" t="str">
            <v/>
          </cell>
          <cell r="D437" t="str">
            <v/>
          </cell>
          <cell r="E437" t="str">
            <v>      </v>
          </cell>
          <cell r="M437" t="str">
            <v>PHe</v>
          </cell>
          <cell r="N437">
            <v>8</v>
          </cell>
          <cell r="O437" t="str">
            <v>HYD/HEL</v>
          </cell>
        </row>
        <row r="438">
          <cell r="A438" t="str">
            <v>LUN.CRU</v>
          </cell>
          <cell r="B438" t="str">
            <v>Lunularia cruciata</v>
          </cell>
          <cell r="C438" t="str">
            <v/>
          </cell>
          <cell r="D438" t="str">
            <v/>
          </cell>
          <cell r="E438" t="str">
            <v>(L.) Lindb.     </v>
          </cell>
          <cell r="F438" t="str">
            <v>Lunularia vulgaris Mich.</v>
          </cell>
          <cell r="G438" t="str">
            <v>Lunularia michelii Le Jolis</v>
          </cell>
          <cell r="H438" t="str">
            <v>Marchantia cruciata L.</v>
          </cell>
          <cell r="I438" t="str">
            <v>Marchantia dillenii Le Jolis</v>
          </cell>
          <cell r="J438" t="str">
            <v>Dichominum cruciatum (L.) Trevis.</v>
          </cell>
          <cell r="K438" t="str">
            <v>Preissia cucullata Mont. &amp; Ness</v>
          </cell>
          <cell r="L438" t="str">
            <v>Staurophora pulchella Willd.</v>
          </cell>
          <cell r="M438" t="str">
            <v>BRh</v>
          </cell>
          <cell r="N438">
            <v>4</v>
          </cell>
          <cell r="P438" t="str">
            <v/>
          </cell>
        </row>
        <row r="439">
          <cell r="A439" t="str">
            <v>LUR.NAT</v>
          </cell>
          <cell r="B439" t="str">
            <v>Luronium natans (Alisma natans)</v>
          </cell>
          <cell r="C439">
            <v>14</v>
          </cell>
          <cell r="D439">
            <v>3</v>
          </cell>
          <cell r="E439" t="str">
            <v>(L.) Rafin.     </v>
          </cell>
          <cell r="F439" t="str">
            <v>Alisma natans</v>
          </cell>
          <cell r="M439" t="str">
            <v>PHy</v>
          </cell>
          <cell r="N439">
            <v>7</v>
          </cell>
          <cell r="O439" t="str">
            <v>HYD</v>
          </cell>
          <cell r="P439" t="str">
            <v>IBMR</v>
          </cell>
        </row>
        <row r="440">
          <cell r="A440" t="str">
            <v>LYO.ESC</v>
          </cell>
          <cell r="B440" t="str">
            <v>Lycopersicon esculentum        </v>
          </cell>
          <cell r="C440" t="str">
            <v/>
          </cell>
          <cell r="D440" t="str">
            <v/>
          </cell>
          <cell r="E440" t="str">
            <v>      </v>
          </cell>
          <cell r="M440" t="str">
            <v>PHg</v>
          </cell>
          <cell r="N440">
            <v>9</v>
          </cell>
          <cell r="O440" t="str">
            <v>HYG</v>
          </cell>
          <cell r="P440" t="str">
            <v/>
          </cell>
        </row>
        <row r="441">
          <cell r="A441" t="str">
            <v>LYC.EUR</v>
          </cell>
          <cell r="B441" t="str">
            <v>Lycopus europaeus</v>
          </cell>
          <cell r="C441">
            <v>11</v>
          </cell>
          <cell r="D441">
            <v>1</v>
          </cell>
          <cell r="E441" t="str">
            <v>L.      </v>
          </cell>
          <cell r="M441" t="str">
            <v>PHe</v>
          </cell>
          <cell r="N441">
            <v>8</v>
          </cell>
          <cell r="O441" t="str">
            <v>HEL</v>
          </cell>
          <cell r="P441" t="str">
            <v>IBMR</v>
          </cell>
        </row>
        <row r="442">
          <cell r="A442" t="str">
            <v>LYN.SPX</v>
          </cell>
          <cell r="B442" t="str">
            <v>Lyngbya sp.</v>
          </cell>
          <cell r="C442">
            <v>10</v>
          </cell>
          <cell r="D442">
            <v>2</v>
          </cell>
          <cell r="E442" t="str">
            <v>C. Agardh     </v>
          </cell>
          <cell r="M442" t="str">
            <v>ALG</v>
          </cell>
          <cell r="N442">
            <v>2</v>
          </cell>
          <cell r="P442" t="str">
            <v>IBMR</v>
          </cell>
        </row>
        <row r="443">
          <cell r="A443" t="str">
            <v>LYS.NEM</v>
          </cell>
          <cell r="B443" t="str">
            <v>Lysimachia nemorum</v>
          </cell>
          <cell r="C443" t="str">
            <v/>
          </cell>
          <cell r="D443" t="str">
            <v/>
          </cell>
          <cell r="E443" t="str">
            <v>L.      </v>
          </cell>
          <cell r="M443" t="str">
            <v>PHe</v>
          </cell>
          <cell r="N443">
            <v>8</v>
          </cell>
          <cell r="O443" t="str">
            <v>HEL</v>
          </cell>
          <cell r="P443" t="str">
            <v/>
          </cell>
        </row>
        <row r="444">
          <cell r="A444" t="str">
            <v>LYS.NUM</v>
          </cell>
          <cell r="B444" t="str">
            <v>Lysimachia nummularia</v>
          </cell>
          <cell r="C444" t="str">
            <v/>
          </cell>
          <cell r="D444" t="str">
            <v/>
          </cell>
          <cell r="E444" t="str">
            <v>L.      </v>
          </cell>
          <cell r="M444" t="str">
            <v>PHe</v>
          </cell>
          <cell r="N444">
            <v>8</v>
          </cell>
          <cell r="O444" t="str">
            <v>HEL</v>
          </cell>
          <cell r="P444" t="str">
            <v/>
          </cell>
        </row>
        <row r="445">
          <cell r="A445" t="str">
            <v>LYS.SPX</v>
          </cell>
          <cell r="B445" t="str">
            <v>Lysimachia sp.</v>
          </cell>
          <cell r="C445" t="str">
            <v/>
          </cell>
          <cell r="D445" t="str">
            <v/>
          </cell>
          <cell r="E445" t="str">
            <v>      </v>
          </cell>
          <cell r="M445" t="str">
            <v>PHe</v>
          </cell>
          <cell r="N445">
            <v>8</v>
          </cell>
          <cell r="O445" t="str">
            <v>HEL</v>
          </cell>
        </row>
        <row r="446">
          <cell r="A446" t="str">
            <v>LYS.THY</v>
          </cell>
          <cell r="B446" t="str">
            <v>Lysimachia thyrsiflora</v>
          </cell>
          <cell r="C446" t="str">
            <v/>
          </cell>
          <cell r="D446" t="str">
            <v/>
          </cell>
          <cell r="E446" t="str">
            <v>L.      </v>
          </cell>
          <cell r="M446" t="str">
            <v>PHe</v>
          </cell>
          <cell r="N446">
            <v>8</v>
          </cell>
          <cell r="O446" t="str">
            <v>HEL</v>
          </cell>
          <cell r="P446" t="str">
            <v/>
          </cell>
        </row>
        <row r="447">
          <cell r="A447" t="str">
            <v>LYS.VUL</v>
          </cell>
          <cell r="B447" t="str">
            <v>Lysimachia vulgaris</v>
          </cell>
          <cell r="C447" t="str">
            <v/>
          </cell>
          <cell r="D447" t="str">
            <v/>
          </cell>
          <cell r="E447" t="str">
            <v>L.      </v>
          </cell>
          <cell r="M447" t="str">
            <v>PHe</v>
          </cell>
          <cell r="N447">
            <v>8</v>
          </cell>
          <cell r="O447" t="str">
            <v>HEL</v>
          </cell>
          <cell r="P447" t="str">
            <v/>
          </cell>
        </row>
        <row r="448">
          <cell r="A448" t="str">
            <v>LYT.POR</v>
          </cell>
          <cell r="B448" t="str">
            <v>Lythrum portula (Peplis portula)</v>
          </cell>
          <cell r="C448" t="str">
            <v/>
          </cell>
          <cell r="D448" t="str">
            <v/>
          </cell>
          <cell r="E448" t="str">
            <v>      </v>
          </cell>
          <cell r="F448" t="str">
            <v>Peplis portula L.</v>
          </cell>
          <cell r="M448" t="str">
            <v>PHe</v>
          </cell>
          <cell r="N448">
            <v>8</v>
          </cell>
          <cell r="O448" t="str">
            <v>HYD/HEL</v>
          </cell>
          <cell r="P448" t="str">
            <v/>
          </cell>
        </row>
        <row r="449">
          <cell r="A449" t="str">
            <v>LYT.LON</v>
          </cell>
          <cell r="B449" t="str">
            <v>Lythrum portula subsp. longidentata      </v>
          </cell>
          <cell r="C449" t="str">
            <v/>
          </cell>
          <cell r="D449" t="str">
            <v/>
          </cell>
          <cell r="E449" t="str">
            <v>      </v>
          </cell>
          <cell r="M449" t="str">
            <v>PHe</v>
          </cell>
          <cell r="N449">
            <v>8</v>
          </cell>
          <cell r="O449" t="str">
            <v>HYD/HEL</v>
          </cell>
          <cell r="P449" t="str">
            <v/>
          </cell>
        </row>
        <row r="450">
          <cell r="A450" t="str">
            <v>LYT.POP</v>
          </cell>
          <cell r="B450" t="str">
            <v>Lythrum portula subsp. portula      </v>
          </cell>
          <cell r="C450" t="str">
            <v/>
          </cell>
          <cell r="D450" t="str">
            <v/>
          </cell>
          <cell r="E450" t="str">
            <v>      </v>
          </cell>
          <cell r="M450" t="str">
            <v>PHe</v>
          </cell>
          <cell r="N450">
            <v>8</v>
          </cell>
          <cell r="O450" t="str">
            <v>HYD/HEL</v>
          </cell>
          <cell r="P450" t="str">
            <v/>
          </cell>
        </row>
        <row r="451">
          <cell r="A451" t="str">
            <v>LYT.SAL</v>
          </cell>
          <cell r="B451" t="str">
            <v>Lythrum salicaria</v>
          </cell>
          <cell r="C451" t="str">
            <v/>
          </cell>
          <cell r="D451" t="str">
            <v/>
          </cell>
          <cell r="E451" t="str">
            <v>L.      </v>
          </cell>
          <cell r="M451" t="str">
            <v>PHe</v>
          </cell>
          <cell r="N451">
            <v>8</v>
          </cell>
          <cell r="O451" t="str">
            <v>HEL</v>
          </cell>
          <cell r="P451" t="str">
            <v/>
          </cell>
        </row>
        <row r="452">
          <cell r="A452" t="str">
            <v>LYT.SPX</v>
          </cell>
          <cell r="B452" t="str">
            <v>Lythrum sp.</v>
          </cell>
          <cell r="C452" t="str">
            <v/>
          </cell>
          <cell r="D452" t="str">
            <v/>
          </cell>
          <cell r="E452" t="str">
            <v>      </v>
          </cell>
          <cell r="M452" t="str">
            <v>PHe</v>
          </cell>
          <cell r="N452">
            <v>8</v>
          </cell>
          <cell r="O452" t="str">
            <v>HEL</v>
          </cell>
        </row>
        <row r="453">
          <cell r="A453" t="str">
            <v>MAC.PAL</v>
          </cell>
          <cell r="B453" t="str">
            <v>Marchantia paleacea       </v>
          </cell>
          <cell r="C453" t="str">
            <v/>
          </cell>
          <cell r="D453" t="str">
            <v/>
          </cell>
          <cell r="E453" t="str">
            <v>Bertol.</v>
          </cell>
          <cell r="M453" t="str">
            <v>BRh</v>
          </cell>
          <cell r="N453">
            <v>4</v>
          </cell>
          <cell r="P453" t="str">
            <v/>
          </cell>
        </row>
        <row r="454">
          <cell r="A454" t="str">
            <v>MAC.POL</v>
          </cell>
          <cell r="B454" t="str">
            <v>Marchantia polymorpha      </v>
          </cell>
          <cell r="C454" t="str">
            <v/>
          </cell>
          <cell r="D454" t="str">
            <v/>
          </cell>
          <cell r="E454" t="str">
            <v>L.      </v>
          </cell>
          <cell r="F454" t="str">
            <v>Marchantia alpestris (Nees) Burgeff</v>
          </cell>
          <cell r="G454" t="str">
            <v>Marchantia aquatica (Nees) Burgeff</v>
          </cell>
          <cell r="H454" t="str">
            <v>Marchantia vittata Raddi</v>
          </cell>
          <cell r="M454" t="str">
            <v>BRh</v>
          </cell>
          <cell r="N454">
            <v>4</v>
          </cell>
          <cell r="P454" t="str">
            <v/>
          </cell>
        </row>
        <row r="455">
          <cell r="A455" t="str">
            <v>MAC.SPX</v>
          </cell>
          <cell r="B455" t="str">
            <v>Marchantia sp.</v>
          </cell>
          <cell r="C455" t="str">
            <v/>
          </cell>
          <cell r="D455" t="str">
            <v/>
          </cell>
          <cell r="E455" t="str">
            <v>L.      </v>
          </cell>
          <cell r="M455" t="str">
            <v>BRh</v>
          </cell>
          <cell r="N455">
            <v>4</v>
          </cell>
        </row>
        <row r="456">
          <cell r="A456" t="str">
            <v>MAS.AEG</v>
          </cell>
          <cell r="B456" t="str">
            <v>Marsilea aegyptiaca        </v>
          </cell>
          <cell r="C456" t="str">
            <v/>
          </cell>
          <cell r="D456" t="str">
            <v/>
          </cell>
          <cell r="E456" t="str">
            <v>      </v>
          </cell>
          <cell r="M456" t="str">
            <v>PHy</v>
          </cell>
          <cell r="N456">
            <v>7</v>
          </cell>
          <cell r="O456" t="str">
            <v>HYD</v>
          </cell>
          <cell r="P456" t="str">
            <v/>
          </cell>
        </row>
        <row r="457">
          <cell r="A457" t="str">
            <v>MAS.AZO</v>
          </cell>
          <cell r="B457" t="str">
            <v>Marsilea azorica        </v>
          </cell>
          <cell r="C457" t="str">
            <v/>
          </cell>
          <cell r="D457" t="str">
            <v/>
          </cell>
          <cell r="E457" t="str">
            <v>      </v>
          </cell>
          <cell r="M457" t="str">
            <v>PHy</v>
          </cell>
          <cell r="N457">
            <v>7</v>
          </cell>
          <cell r="O457" t="str">
            <v>HYD</v>
          </cell>
          <cell r="P457" t="str">
            <v/>
          </cell>
        </row>
        <row r="458">
          <cell r="A458" t="str">
            <v>MAS.QUA</v>
          </cell>
          <cell r="B458" t="str">
            <v>Marsilea quadrifolia        </v>
          </cell>
          <cell r="C458" t="str">
            <v/>
          </cell>
          <cell r="D458" t="str">
            <v/>
          </cell>
          <cell r="E458" t="str">
            <v>L.      </v>
          </cell>
          <cell r="M458" t="str">
            <v>PHy</v>
          </cell>
          <cell r="N458">
            <v>7</v>
          </cell>
          <cell r="O458" t="str">
            <v>HYD</v>
          </cell>
          <cell r="P458" t="str">
            <v/>
          </cell>
        </row>
        <row r="459">
          <cell r="A459" t="str">
            <v>MAS.STR</v>
          </cell>
          <cell r="B459" t="str">
            <v>Marsilea strigosa        </v>
          </cell>
          <cell r="C459" t="str">
            <v/>
          </cell>
          <cell r="D459" t="str">
            <v/>
          </cell>
          <cell r="E459" t="str">
            <v>      </v>
          </cell>
          <cell r="M459" t="str">
            <v>PHy</v>
          </cell>
          <cell r="N459">
            <v>7</v>
          </cell>
          <cell r="O459" t="str">
            <v>HYD</v>
          </cell>
          <cell r="P459" t="str">
            <v/>
          </cell>
        </row>
        <row r="460">
          <cell r="A460" t="str">
            <v>MAR.AQU</v>
          </cell>
          <cell r="B460" t="str">
            <v>Marsupella emarginata var. aquatica (M. aquatica)</v>
          </cell>
          <cell r="C460">
            <v>19</v>
          </cell>
          <cell r="D460">
            <v>2</v>
          </cell>
          <cell r="E460" t="str">
            <v>(Lindenb.) Dumort. </v>
          </cell>
          <cell r="F460" t="str">
            <v>Marsupella aquatica (Lindenb.) Schiffn. </v>
          </cell>
          <cell r="G460" t="str">
            <v>Marsupella robusta (De Not.) A. Evans</v>
          </cell>
          <cell r="H460" t="str">
            <v>Sarcoscyphus emarginatus var. aquatica Nees</v>
          </cell>
          <cell r="I460" t="str">
            <v>Scarcoscyphus Ehrartii var. robustus De Not.</v>
          </cell>
          <cell r="J460" t="str">
            <v>Jungermannia aquatica Schrader</v>
          </cell>
          <cell r="K460" t="str">
            <v>Jungermannia emarginata var. aquatica Lindenb.</v>
          </cell>
          <cell r="M460" t="str">
            <v>BRh</v>
          </cell>
          <cell r="N460">
            <v>4</v>
          </cell>
          <cell r="P460" t="str">
            <v>IBMR</v>
          </cell>
        </row>
        <row r="461">
          <cell r="A461" t="str">
            <v>MAR.EMA</v>
          </cell>
          <cell r="B461" t="str">
            <v>Marsupella emarginata var. emarginata (M. emarginata)</v>
          </cell>
          <cell r="C461">
            <v>20</v>
          </cell>
          <cell r="D461">
            <v>3</v>
          </cell>
          <cell r="E461" t="str">
            <v>(Ehrh.) Dumort.</v>
          </cell>
          <cell r="F461" t="str">
            <v>Marsupella emarginata (Ehrh.) Dumort.      </v>
          </cell>
          <cell r="G461" t="str">
            <v>Sarcoscyphus emarginatus (Ehrh.) C. Hartm.</v>
          </cell>
          <cell r="H461" t="str">
            <v>Jungermannia emarginata Ehrh.</v>
          </cell>
          <cell r="M461" t="str">
            <v>BRh</v>
          </cell>
          <cell r="N461">
            <v>4</v>
          </cell>
          <cell r="P461" t="str">
            <v>IBMR</v>
          </cell>
        </row>
        <row r="462">
          <cell r="A462" t="str">
            <v>MAR.SPX</v>
          </cell>
          <cell r="B462" t="str">
            <v>Marsupella sp.        </v>
          </cell>
          <cell r="C462" t="str">
            <v/>
          </cell>
          <cell r="D462" t="str">
            <v/>
          </cell>
          <cell r="E462" t="str">
            <v>Dumort.      </v>
          </cell>
          <cell r="M462" t="str">
            <v>BRh</v>
          </cell>
          <cell r="N462">
            <v>4</v>
          </cell>
        </row>
        <row r="463">
          <cell r="A463" t="str">
            <v>MAR.SPH</v>
          </cell>
          <cell r="B463" t="str">
            <v>Marsupella sphacelata</v>
          </cell>
          <cell r="C463" t="str">
            <v/>
          </cell>
          <cell r="D463" t="str">
            <v/>
          </cell>
          <cell r="E463" t="str">
            <v>(Gieseke ex Lindenb.) Dumort.</v>
          </cell>
          <cell r="F463" t="str">
            <v>Marsupella erythrorhiza Schiffn.</v>
          </cell>
          <cell r="G463" t="str">
            <v>Marsupella joergensenii Schiffn.</v>
          </cell>
          <cell r="H463" t="str">
            <v>Marsupella sullivantii (De Not.) A. Evans.</v>
          </cell>
          <cell r="I463" t="str">
            <v>Jungermannia sphacelata Giesecke ex Lindenb.</v>
          </cell>
          <cell r="J463" t="str">
            <v>Nardia sphacelata (Gieseke ex Lindenb.) Carrington</v>
          </cell>
          <cell r="K463" t="str">
            <v>Sarcoscyphus sphacelatus (Gieseke ex Lindenb.) Nees</v>
          </cell>
          <cell r="L463" t="str">
            <v>Sarcoscyphus sullivantii De Not.</v>
          </cell>
          <cell r="M463" t="str">
            <v>BRh</v>
          </cell>
          <cell r="N463">
            <v>4</v>
          </cell>
          <cell r="P463" t="str">
            <v/>
          </cell>
        </row>
        <row r="464">
          <cell r="A464" t="str">
            <v>MEL.SPX</v>
          </cell>
          <cell r="B464" t="str">
            <v>Melosira sp.</v>
          </cell>
          <cell r="C464">
            <v>10</v>
          </cell>
          <cell r="D464">
            <v>1</v>
          </cell>
          <cell r="E464" t="str">
            <v>C. Agardh     </v>
          </cell>
          <cell r="M464" t="str">
            <v>ALG</v>
          </cell>
          <cell r="N464">
            <v>2</v>
          </cell>
          <cell r="P464" t="str">
            <v>IBMR</v>
          </cell>
        </row>
        <row r="465">
          <cell r="A465" t="str">
            <v>MEN.AQU</v>
          </cell>
          <cell r="B465" t="str">
            <v>Mentha aquatica</v>
          </cell>
          <cell r="C465">
            <v>12</v>
          </cell>
          <cell r="D465">
            <v>1</v>
          </cell>
          <cell r="E465" t="str">
            <v>L.      </v>
          </cell>
          <cell r="M465" t="str">
            <v>PHe</v>
          </cell>
          <cell r="N465">
            <v>8</v>
          </cell>
          <cell r="O465" t="str">
            <v>HYD/HEL</v>
          </cell>
          <cell r="P465" t="str">
            <v>IBMR</v>
          </cell>
        </row>
        <row r="466">
          <cell r="A466" t="str">
            <v>MEN.ARV</v>
          </cell>
          <cell r="B466" t="str">
            <v>Mentha arvensis        </v>
          </cell>
          <cell r="C466" t="str">
            <v/>
          </cell>
          <cell r="D466" t="str">
            <v/>
          </cell>
          <cell r="E466" t="str">
            <v>      </v>
          </cell>
          <cell r="M466" t="str">
            <v>PHe</v>
          </cell>
          <cell r="N466">
            <v>8</v>
          </cell>
          <cell r="O466" t="str">
            <v>HEL</v>
          </cell>
          <cell r="P466" t="str">
            <v/>
          </cell>
        </row>
        <row r="467">
          <cell r="A467" t="str">
            <v>MEN.LON</v>
          </cell>
          <cell r="B467" t="str">
            <v>Mentha longifolia</v>
          </cell>
          <cell r="C467" t="str">
            <v/>
          </cell>
          <cell r="D467" t="str">
            <v/>
          </cell>
          <cell r="E467" t="str">
            <v>(L.) Huds. em. Harley   </v>
          </cell>
          <cell r="M467" t="str">
            <v>PHe</v>
          </cell>
          <cell r="N467">
            <v>8</v>
          </cell>
          <cell r="O467" t="str">
            <v>HEL</v>
          </cell>
          <cell r="P467" t="str">
            <v/>
          </cell>
        </row>
        <row r="468">
          <cell r="A468" t="str">
            <v>MEN.SPX</v>
          </cell>
          <cell r="B468" t="str">
            <v>Mentha sp.</v>
          </cell>
          <cell r="C468" t="str">
            <v/>
          </cell>
          <cell r="D468" t="str">
            <v/>
          </cell>
          <cell r="E468" t="str">
            <v>      </v>
          </cell>
          <cell r="M468" t="str">
            <v>PHe</v>
          </cell>
          <cell r="N468">
            <v>8</v>
          </cell>
          <cell r="O468" t="str">
            <v>HEL</v>
          </cell>
        </row>
        <row r="469">
          <cell r="A469" t="str">
            <v>MEN.ROT</v>
          </cell>
          <cell r="B469" t="str">
            <v>Mentha x rotundifolia</v>
          </cell>
          <cell r="C469" t="str">
            <v/>
          </cell>
          <cell r="D469" t="str">
            <v/>
          </cell>
          <cell r="E469" t="str">
            <v>(L.) Huds     </v>
          </cell>
          <cell r="M469" t="str">
            <v>PHe</v>
          </cell>
          <cell r="N469">
            <v>8</v>
          </cell>
          <cell r="O469" t="str">
            <v>HEL</v>
          </cell>
          <cell r="P469" t="str">
            <v/>
          </cell>
        </row>
        <row r="470">
          <cell r="A470" t="str">
            <v>MEN.VER</v>
          </cell>
          <cell r="B470" t="str">
            <v>Mentha x verticillata       </v>
          </cell>
          <cell r="C470" t="str">
            <v/>
          </cell>
          <cell r="D470" t="str">
            <v/>
          </cell>
          <cell r="E470" t="str">
            <v>      </v>
          </cell>
          <cell r="M470" t="str">
            <v>PHe</v>
          </cell>
          <cell r="N470">
            <v>8</v>
          </cell>
          <cell r="O470" t="str">
            <v>HEL</v>
          </cell>
          <cell r="P470" t="str">
            <v/>
          </cell>
        </row>
        <row r="471">
          <cell r="A471" t="str">
            <v>MEY.TRI</v>
          </cell>
          <cell r="B471" t="str">
            <v>Menyanthes trifoliata</v>
          </cell>
          <cell r="C471">
            <v>16</v>
          </cell>
          <cell r="D471">
            <v>3</v>
          </cell>
          <cell r="E471" t="str">
            <v>L.      </v>
          </cell>
          <cell r="M471" t="str">
            <v>PHe</v>
          </cell>
          <cell r="N471">
            <v>8</v>
          </cell>
          <cell r="O471" t="str">
            <v>HYD/HEL</v>
          </cell>
          <cell r="P471" t="str">
            <v>IBMR</v>
          </cell>
        </row>
        <row r="472">
          <cell r="A472" t="str">
            <v>MER.SPX</v>
          </cell>
          <cell r="B472" t="str">
            <v>Merismopedia sp.</v>
          </cell>
          <cell r="C472" t="str">
            <v/>
          </cell>
          <cell r="D472" t="str">
            <v/>
          </cell>
          <cell r="E472" t="str">
            <v>Meyen</v>
          </cell>
          <cell r="F472" t="str">
            <v>Agmenellum Bréb.</v>
          </cell>
          <cell r="M472" t="str">
            <v>ALG</v>
          </cell>
          <cell r="N472">
            <v>2</v>
          </cell>
        </row>
        <row r="473">
          <cell r="A473" t="str">
            <v>MIR.SPX</v>
          </cell>
          <cell r="B473" t="str">
            <v>Microcoleus sp.</v>
          </cell>
          <cell r="C473" t="str">
            <v/>
          </cell>
          <cell r="D473" t="str">
            <v/>
          </cell>
          <cell r="E473" t="str">
            <v>Desmazières      </v>
          </cell>
          <cell r="M473" t="str">
            <v>ALG</v>
          </cell>
          <cell r="N473">
            <v>2</v>
          </cell>
          <cell r="P473" t="str">
            <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row>
        <row r="475">
          <cell r="A475" t="str">
            <v>MIO.SPX</v>
          </cell>
          <cell r="B475" t="str">
            <v>Microscystis sp.</v>
          </cell>
          <cell r="C475" t="str">
            <v/>
          </cell>
          <cell r="D475" t="str">
            <v/>
          </cell>
          <cell r="E475" t="str">
            <v>Kützing      </v>
          </cell>
          <cell r="M475" t="str">
            <v>ALG</v>
          </cell>
          <cell r="N475">
            <v>2</v>
          </cell>
        </row>
        <row r="476">
          <cell r="A476" t="str">
            <v>MIC.SPX</v>
          </cell>
          <cell r="B476" t="str">
            <v>Microspora sp.</v>
          </cell>
          <cell r="C476">
            <v>12</v>
          </cell>
          <cell r="D476">
            <v>2</v>
          </cell>
          <cell r="E476" t="str">
            <v>Thuret      </v>
          </cell>
          <cell r="M476" t="str">
            <v>ALG</v>
          </cell>
          <cell r="N476">
            <v>2</v>
          </cell>
          <cell r="P476" t="str">
            <v>IBMR</v>
          </cell>
        </row>
        <row r="477">
          <cell r="A477" t="str">
            <v>MIM.GUT</v>
          </cell>
          <cell r="B477" t="str">
            <v>Mimulus guttatus</v>
          </cell>
          <cell r="C477" t="str">
            <v/>
          </cell>
          <cell r="D477" t="str">
            <v/>
          </cell>
          <cell r="E477" t="str">
            <v>DC      </v>
          </cell>
          <cell r="M477" t="str">
            <v>PHg</v>
          </cell>
          <cell r="N477">
            <v>9</v>
          </cell>
          <cell r="O477" t="str">
            <v>HYG</v>
          </cell>
          <cell r="P477" t="str">
            <v/>
          </cell>
        </row>
        <row r="478">
          <cell r="A478" t="str">
            <v>MNI.HOR</v>
          </cell>
          <cell r="B478" t="str">
            <v>Mnium hornum</v>
          </cell>
          <cell r="C478" t="str">
            <v/>
          </cell>
          <cell r="D478" t="str">
            <v/>
          </cell>
          <cell r="E478" t="str">
            <v>Hedw.      </v>
          </cell>
          <cell r="F478" t="str">
            <v>Polla horna (Hedw.) Brid.</v>
          </cell>
          <cell r="M478" t="str">
            <v>BRm</v>
          </cell>
          <cell r="N478">
            <v>5</v>
          </cell>
          <cell r="P478" t="str">
            <v/>
          </cell>
        </row>
        <row r="479">
          <cell r="A479" t="str">
            <v>MNI.SPX</v>
          </cell>
          <cell r="B479" t="str">
            <v>Mnium sp.</v>
          </cell>
          <cell r="C479" t="str">
            <v/>
          </cell>
          <cell r="D479" t="str">
            <v/>
          </cell>
          <cell r="E479" t="str">
            <v>Hedw.      </v>
          </cell>
          <cell r="M479" t="str">
            <v>BRm</v>
          </cell>
          <cell r="N479">
            <v>5</v>
          </cell>
        </row>
        <row r="480">
          <cell r="A480" t="str">
            <v>MOL.ARU</v>
          </cell>
          <cell r="B480" t="str">
            <v>Molinia arundinacea</v>
          </cell>
          <cell r="C480" t="str">
            <v/>
          </cell>
          <cell r="D480" t="str">
            <v/>
          </cell>
          <cell r="E480" t="str">
            <v>Schrank      </v>
          </cell>
          <cell r="M480" t="str">
            <v>PHx</v>
          </cell>
          <cell r="N480">
            <v>10</v>
          </cell>
          <cell r="P480" t="str">
            <v/>
          </cell>
        </row>
        <row r="481">
          <cell r="A481" t="str">
            <v>MOL.CAE</v>
          </cell>
          <cell r="B481" t="str">
            <v>Molinia caerulea</v>
          </cell>
          <cell r="C481" t="str">
            <v/>
          </cell>
          <cell r="D481" t="str">
            <v/>
          </cell>
          <cell r="E481" t="str">
            <v>(L.) Moench     </v>
          </cell>
          <cell r="M481" t="str">
            <v>PHg</v>
          </cell>
          <cell r="N481">
            <v>9</v>
          </cell>
          <cell r="O481" t="str">
            <v>HYG</v>
          </cell>
          <cell r="P481" t="str">
            <v/>
          </cell>
        </row>
        <row r="482">
          <cell r="A482" t="str">
            <v>MON.KOR</v>
          </cell>
          <cell r="B482" t="str">
            <v>Monochoria korsakowii        </v>
          </cell>
          <cell r="C482" t="str">
            <v/>
          </cell>
          <cell r="D482" t="str">
            <v/>
          </cell>
          <cell r="E482" t="str">
            <v>      </v>
          </cell>
          <cell r="M482" t="str">
            <v>PHe</v>
          </cell>
          <cell r="N482">
            <v>8</v>
          </cell>
          <cell r="O482" t="str">
            <v>HYD/HEL</v>
          </cell>
          <cell r="P482" t="str">
            <v/>
          </cell>
        </row>
        <row r="483">
          <cell r="A483" t="str">
            <v>MOO.SPX</v>
          </cell>
          <cell r="B483" t="str">
            <v>Monostroma sp.</v>
          </cell>
          <cell r="C483">
            <v>13</v>
          </cell>
          <cell r="D483">
            <v>2</v>
          </cell>
          <cell r="E483" t="str">
            <v>Thuret      </v>
          </cell>
          <cell r="M483" t="str">
            <v>ALG</v>
          </cell>
          <cell r="N483">
            <v>2</v>
          </cell>
          <cell r="P483" t="str">
            <v>IBMR</v>
          </cell>
        </row>
        <row r="484">
          <cell r="A484" t="str">
            <v>MON.FON</v>
          </cell>
          <cell r="B484" t="str">
            <v>Montia fontana</v>
          </cell>
          <cell r="C484">
            <v>15</v>
          </cell>
          <cell r="D484">
            <v>2</v>
          </cell>
          <cell r="E484" t="str">
            <v>L. agg.     </v>
          </cell>
          <cell r="M484" t="str">
            <v>PHe</v>
          </cell>
          <cell r="N484">
            <v>8</v>
          </cell>
          <cell r="O484" t="str">
            <v>HYD/HEL</v>
          </cell>
          <cell r="P484" t="str">
            <v>IBMR</v>
          </cell>
        </row>
        <row r="485">
          <cell r="A485" t="str">
            <v>MON.AMP</v>
          </cell>
          <cell r="B485" t="str">
            <v>Montia fontana subsp. amporitana      </v>
          </cell>
          <cell r="C485" t="str">
            <v/>
          </cell>
          <cell r="D485" t="str">
            <v/>
          </cell>
          <cell r="E485" t="str">
            <v>      </v>
          </cell>
          <cell r="M485" t="str">
            <v>PHe</v>
          </cell>
          <cell r="N485">
            <v>8</v>
          </cell>
          <cell r="O485" t="str">
            <v>HYD/HEL</v>
          </cell>
          <cell r="P485" t="str">
            <v/>
          </cell>
        </row>
        <row r="486">
          <cell r="A486" t="str">
            <v>MON.FOF</v>
          </cell>
          <cell r="B486" t="str">
            <v>Montia fontana subsp. fontana      </v>
          </cell>
          <cell r="C486" t="str">
            <v/>
          </cell>
          <cell r="D486" t="str">
            <v/>
          </cell>
          <cell r="E486" t="str">
            <v>      </v>
          </cell>
          <cell r="M486" t="str">
            <v>PHe</v>
          </cell>
          <cell r="N486">
            <v>8</v>
          </cell>
          <cell r="O486" t="str">
            <v>HYD/HEL</v>
          </cell>
          <cell r="P486" t="str">
            <v/>
          </cell>
        </row>
        <row r="487">
          <cell r="A487" t="str">
            <v>MON.MIN</v>
          </cell>
          <cell r="B487" t="str">
            <v>Montia fontana subsp. minor      </v>
          </cell>
          <cell r="C487" t="str">
            <v/>
          </cell>
          <cell r="D487" t="str">
            <v/>
          </cell>
          <cell r="E487" t="str">
            <v>      </v>
          </cell>
          <cell r="M487" t="str">
            <v>PHe</v>
          </cell>
          <cell r="N487">
            <v>8</v>
          </cell>
          <cell r="O487" t="str">
            <v>HYD/HEL</v>
          </cell>
        </row>
        <row r="488">
          <cell r="A488" t="str">
            <v>MON.VAR</v>
          </cell>
          <cell r="B488" t="str">
            <v>Montia fontana subsp. variabilis</v>
          </cell>
          <cell r="C488" t="str">
            <v/>
          </cell>
          <cell r="D488" t="str">
            <v/>
          </cell>
          <cell r="E488" t="str">
            <v>S. M. Walters    </v>
          </cell>
          <cell r="M488" t="str">
            <v>PHe</v>
          </cell>
          <cell r="N488">
            <v>8</v>
          </cell>
          <cell r="O488" t="str">
            <v>HYD/HEL</v>
          </cell>
          <cell r="P488" t="str">
            <v/>
          </cell>
        </row>
        <row r="489">
          <cell r="A489" t="str">
            <v>MON.SPX</v>
          </cell>
          <cell r="B489" t="str">
            <v>Montia sp.</v>
          </cell>
          <cell r="C489" t="str">
            <v/>
          </cell>
          <cell r="D489" t="str">
            <v/>
          </cell>
          <cell r="E489" t="str">
            <v>      </v>
          </cell>
          <cell r="M489" t="str">
            <v>PHe</v>
          </cell>
          <cell r="N489">
            <v>8</v>
          </cell>
          <cell r="O489" t="str">
            <v>HYD/HEL</v>
          </cell>
        </row>
        <row r="490">
          <cell r="A490" t="str">
            <v>MOU.SPX</v>
          </cell>
          <cell r="B490" t="str">
            <v>Mougeotia sp.</v>
          </cell>
          <cell r="C490">
            <v>13</v>
          </cell>
          <cell r="D490">
            <v>2</v>
          </cell>
          <cell r="E490" t="str">
            <v>C. Agardh     </v>
          </cell>
          <cell r="M490" t="str">
            <v>ALG</v>
          </cell>
          <cell r="N490">
            <v>2</v>
          </cell>
          <cell r="P490" t="str">
            <v>IBMR</v>
          </cell>
        </row>
        <row r="491">
          <cell r="A491" t="str">
            <v>MUR.BLU</v>
          </cell>
          <cell r="B491" t="str">
            <v>Murdannia blumei        </v>
          </cell>
          <cell r="C491" t="str">
            <v/>
          </cell>
          <cell r="D491" t="str">
            <v/>
          </cell>
          <cell r="E491" t="str">
            <v>      </v>
          </cell>
          <cell r="M491" t="str">
            <v>PHe</v>
          </cell>
          <cell r="N491">
            <v>8</v>
          </cell>
          <cell r="O491" t="str">
            <v>HYD/HEL</v>
          </cell>
          <cell r="P491" t="str">
            <v/>
          </cell>
        </row>
        <row r="492">
          <cell r="A492" t="str">
            <v>MYO.PAL</v>
          </cell>
          <cell r="B492" t="str">
            <v>Myosotis gr. palustris (M. scorpioïdes)</v>
          </cell>
          <cell r="C492">
            <v>12</v>
          </cell>
          <cell r="D492">
            <v>1</v>
          </cell>
          <cell r="E492" t="str">
            <v>      </v>
          </cell>
          <cell r="F492" t="str">
            <v>Myosotis scorpioïdes L.</v>
          </cell>
          <cell r="M492" t="str">
            <v>PHe</v>
          </cell>
          <cell r="N492">
            <v>8</v>
          </cell>
          <cell r="O492" t="str">
            <v>HYD/HEL</v>
          </cell>
          <cell r="P492" t="str">
            <v>IBMR</v>
          </cell>
        </row>
        <row r="493">
          <cell r="A493" t="str">
            <v>MYO.LAX</v>
          </cell>
          <cell r="B493" t="str">
            <v>Myosotis laxa        </v>
          </cell>
          <cell r="C493" t="str">
            <v/>
          </cell>
          <cell r="D493" t="str">
            <v/>
          </cell>
          <cell r="E493" t="str">
            <v>      </v>
          </cell>
          <cell r="M493" t="str">
            <v>PHe</v>
          </cell>
          <cell r="N493">
            <v>8</v>
          </cell>
          <cell r="O493" t="str">
            <v>HEL</v>
          </cell>
          <cell r="P493" t="str">
            <v/>
          </cell>
        </row>
        <row r="494">
          <cell r="A494" t="str">
            <v>MYO.SEC</v>
          </cell>
          <cell r="B494" t="str">
            <v>Myosotis secunda</v>
          </cell>
          <cell r="C494" t="str">
            <v/>
          </cell>
          <cell r="D494" t="str">
            <v/>
          </cell>
          <cell r="E494" t="str">
            <v>Murray      </v>
          </cell>
          <cell r="M494" t="str">
            <v>PHe</v>
          </cell>
          <cell r="N494">
            <v>8</v>
          </cell>
          <cell r="O494" t="str">
            <v>HEL</v>
          </cell>
          <cell r="P494" t="str">
            <v/>
          </cell>
        </row>
        <row r="495">
          <cell r="A495" t="str">
            <v>MYO.SPX</v>
          </cell>
          <cell r="B495" t="str">
            <v>Myosotis sp.</v>
          </cell>
          <cell r="C495" t="str">
            <v/>
          </cell>
          <cell r="D495" t="str">
            <v/>
          </cell>
          <cell r="E495" t="str">
            <v>      </v>
          </cell>
          <cell r="M495" t="str">
            <v>PHe</v>
          </cell>
          <cell r="N495">
            <v>8</v>
          </cell>
          <cell r="O495" t="str">
            <v>HEL</v>
          </cell>
        </row>
        <row r="496">
          <cell r="A496" t="str">
            <v>MYO.STO</v>
          </cell>
          <cell r="B496" t="str">
            <v>Myosotis stolonifera        </v>
          </cell>
          <cell r="C496" t="str">
            <v/>
          </cell>
          <cell r="D496" t="str">
            <v/>
          </cell>
          <cell r="E496" t="str">
            <v>      </v>
          </cell>
          <cell r="M496" t="str">
            <v>PHe</v>
          </cell>
          <cell r="N496">
            <v>8</v>
          </cell>
          <cell r="O496" t="str">
            <v>HEL</v>
          </cell>
          <cell r="P496" t="str">
            <v/>
          </cell>
        </row>
        <row r="497">
          <cell r="A497" t="str">
            <v>MYS.AQU</v>
          </cell>
          <cell r="B497" t="str">
            <v>Myosoton aquaticum</v>
          </cell>
          <cell r="C497" t="str">
            <v/>
          </cell>
          <cell r="D497" t="str">
            <v/>
          </cell>
          <cell r="E497" t="str">
            <v>(L.) Moench     </v>
          </cell>
          <cell r="M497" t="str">
            <v>PHg</v>
          </cell>
          <cell r="N497">
            <v>9</v>
          </cell>
          <cell r="O497" t="str">
            <v>HYG</v>
          </cell>
          <cell r="P497" t="str">
            <v/>
          </cell>
        </row>
        <row r="498">
          <cell r="A498" t="str">
            <v>MYI.GAL</v>
          </cell>
          <cell r="B498" t="str">
            <v>Myrica gale        </v>
          </cell>
          <cell r="C498" t="str">
            <v/>
          </cell>
          <cell r="D498" t="str">
            <v/>
          </cell>
          <cell r="E498" t="str">
            <v>      </v>
          </cell>
          <cell r="M498" t="str">
            <v>PHx</v>
          </cell>
          <cell r="N498">
            <v>10</v>
          </cell>
          <cell r="O498" t="str">
            <v>NA</v>
          </cell>
          <cell r="P498" t="str">
            <v/>
          </cell>
        </row>
        <row r="499">
          <cell r="A499" t="str">
            <v>MYR.ALT</v>
          </cell>
          <cell r="B499" t="str">
            <v>Myriophyllum alterniflorum</v>
          </cell>
          <cell r="C499">
            <v>13</v>
          </cell>
          <cell r="D499">
            <v>2</v>
          </cell>
          <cell r="E499" t="str">
            <v>DC.      </v>
          </cell>
          <cell r="M499" t="str">
            <v>PHy</v>
          </cell>
          <cell r="N499">
            <v>7</v>
          </cell>
          <cell r="O499" t="str">
            <v>HYD</v>
          </cell>
          <cell r="P499" t="str">
            <v>IBMR</v>
          </cell>
        </row>
        <row r="500">
          <cell r="A500" t="str">
            <v>MYR.AQU</v>
          </cell>
          <cell r="B500" t="str">
            <v>Myriophyllum aquaticum        </v>
          </cell>
          <cell r="C500" t="str">
            <v/>
          </cell>
          <cell r="D500" t="str">
            <v/>
          </cell>
          <cell r="E500" t="str">
            <v>      </v>
          </cell>
          <cell r="M500" t="str">
            <v>PHe</v>
          </cell>
          <cell r="N500">
            <v>8</v>
          </cell>
          <cell r="O500" t="str">
            <v>HYD/HEL</v>
          </cell>
          <cell r="P500" t="str">
            <v/>
          </cell>
        </row>
        <row r="501">
          <cell r="A501" t="str">
            <v>MYR.EXA</v>
          </cell>
          <cell r="B501" t="str">
            <v>Myriophyllum exalbescens        </v>
          </cell>
          <cell r="C501" t="str">
            <v/>
          </cell>
          <cell r="D501" t="str">
            <v/>
          </cell>
          <cell r="E501" t="str">
            <v>      </v>
          </cell>
          <cell r="M501" t="str">
            <v>PHy</v>
          </cell>
          <cell r="N501">
            <v>7</v>
          </cell>
          <cell r="O501" t="str">
            <v>HYD</v>
          </cell>
          <cell r="P501" t="str">
            <v/>
          </cell>
        </row>
        <row r="502">
          <cell r="A502" t="str">
            <v>MYR.HET</v>
          </cell>
          <cell r="B502" t="str">
            <v>Myriophyllum heterophyllum        </v>
          </cell>
          <cell r="C502" t="str">
            <v/>
          </cell>
          <cell r="D502" t="str">
            <v/>
          </cell>
          <cell r="E502" t="str">
            <v>      </v>
          </cell>
          <cell r="M502" t="str">
            <v>PHy</v>
          </cell>
          <cell r="N502">
            <v>7</v>
          </cell>
          <cell r="O502" t="str">
            <v>HYD</v>
          </cell>
          <cell r="P502" t="str">
            <v/>
          </cell>
        </row>
        <row r="503">
          <cell r="A503" t="str">
            <v>MYR.SPX</v>
          </cell>
          <cell r="B503" t="str">
            <v>Myriophyllum sp.</v>
          </cell>
          <cell r="C503" t="str">
            <v/>
          </cell>
          <cell r="D503" t="str">
            <v/>
          </cell>
          <cell r="E503" t="str">
            <v>      </v>
          </cell>
          <cell r="M503" t="str">
            <v>PHy</v>
          </cell>
          <cell r="N503">
            <v>7</v>
          </cell>
          <cell r="O503" t="str">
            <v>HYD</v>
          </cell>
        </row>
        <row r="504">
          <cell r="A504" t="str">
            <v>MYR.SPI</v>
          </cell>
          <cell r="B504" t="str">
            <v>Myriophyllum spicatum</v>
          </cell>
          <cell r="C504">
            <v>8</v>
          </cell>
          <cell r="D504">
            <v>2</v>
          </cell>
          <cell r="E504" t="str">
            <v>L.      </v>
          </cell>
          <cell r="M504" t="str">
            <v>PHy</v>
          </cell>
          <cell r="N504">
            <v>7</v>
          </cell>
          <cell r="O504" t="str">
            <v>HYD</v>
          </cell>
          <cell r="P504" t="str">
            <v>IBMR</v>
          </cell>
        </row>
        <row r="505">
          <cell r="A505" t="str">
            <v>MYR.VEU</v>
          </cell>
          <cell r="B505" t="str">
            <v>Myriophyllum verrucosum        </v>
          </cell>
          <cell r="C505" t="str">
            <v/>
          </cell>
          <cell r="D505" t="str">
            <v/>
          </cell>
          <cell r="E505" t="str">
            <v>      </v>
          </cell>
          <cell r="M505" t="str">
            <v>PHy</v>
          </cell>
          <cell r="N505">
            <v>7</v>
          </cell>
          <cell r="O505" t="str">
            <v>HYD</v>
          </cell>
          <cell r="P505" t="str">
            <v/>
          </cell>
        </row>
        <row r="506">
          <cell r="A506" t="str">
            <v>MYR.VER</v>
          </cell>
          <cell r="B506" t="str">
            <v>Myriophyllum verticillatum</v>
          </cell>
          <cell r="C506">
            <v>12</v>
          </cell>
          <cell r="D506">
            <v>3</v>
          </cell>
          <cell r="E506" t="str">
            <v>L.      </v>
          </cell>
          <cell r="M506" t="str">
            <v>PHy</v>
          </cell>
          <cell r="N506">
            <v>7</v>
          </cell>
          <cell r="O506" t="str">
            <v>HYD</v>
          </cell>
          <cell r="P506" t="str">
            <v>IBMR</v>
          </cell>
        </row>
        <row r="507">
          <cell r="A507" t="str">
            <v>NAJ.FLE</v>
          </cell>
          <cell r="B507" t="str">
            <v>Najas flexilis        </v>
          </cell>
          <cell r="C507" t="str">
            <v/>
          </cell>
          <cell r="D507" t="str">
            <v/>
          </cell>
          <cell r="E507" t="str">
            <v>      </v>
          </cell>
          <cell r="M507" t="str">
            <v>PHy</v>
          </cell>
          <cell r="N507">
            <v>7</v>
          </cell>
          <cell r="O507" t="str">
            <v>HYD</v>
          </cell>
          <cell r="P507" t="str">
            <v/>
          </cell>
        </row>
        <row r="508">
          <cell r="A508" t="str">
            <v>NAJ.GRA</v>
          </cell>
          <cell r="B508" t="str">
            <v>Najas gracillima        </v>
          </cell>
          <cell r="C508" t="str">
            <v/>
          </cell>
          <cell r="D508" t="str">
            <v/>
          </cell>
          <cell r="E508" t="str">
            <v>      </v>
          </cell>
          <cell r="M508" t="str">
            <v>PHy</v>
          </cell>
          <cell r="N508">
            <v>7</v>
          </cell>
          <cell r="O508" t="str">
            <v>HYD</v>
          </cell>
          <cell r="P508" t="str">
            <v/>
          </cell>
        </row>
        <row r="509">
          <cell r="A509" t="str">
            <v>NAJ.GRM</v>
          </cell>
          <cell r="B509" t="str">
            <v>Najas graminea        </v>
          </cell>
          <cell r="C509" t="str">
            <v/>
          </cell>
          <cell r="D509" t="str">
            <v/>
          </cell>
          <cell r="E509" t="str">
            <v>      </v>
          </cell>
          <cell r="M509" t="str">
            <v>PHy</v>
          </cell>
          <cell r="N509">
            <v>7</v>
          </cell>
          <cell r="O509" t="str">
            <v>HYD</v>
          </cell>
          <cell r="P509" t="str">
            <v/>
          </cell>
        </row>
        <row r="510">
          <cell r="A510" t="str">
            <v>NAJ.MAR</v>
          </cell>
          <cell r="B510" t="str">
            <v>Najas marina (N. major)</v>
          </cell>
          <cell r="C510">
            <v>5</v>
          </cell>
          <cell r="D510">
            <v>3</v>
          </cell>
          <cell r="E510" t="str">
            <v>L.      </v>
          </cell>
          <cell r="F510" t="str">
            <v>Najas major</v>
          </cell>
          <cell r="M510" t="str">
            <v>PHy</v>
          </cell>
          <cell r="N510">
            <v>7</v>
          </cell>
          <cell r="O510" t="str">
            <v>HYD</v>
          </cell>
          <cell r="P510" t="str">
            <v>IBMR</v>
          </cell>
        </row>
        <row r="511">
          <cell r="A511" t="str">
            <v>NAJ.ARM</v>
          </cell>
          <cell r="B511" t="str">
            <v>Najas marina subsp. armata      </v>
          </cell>
          <cell r="C511" t="str">
            <v/>
          </cell>
          <cell r="D511" t="str">
            <v/>
          </cell>
          <cell r="E511" t="str">
            <v>      </v>
          </cell>
          <cell r="M511" t="str">
            <v>PHy</v>
          </cell>
          <cell r="N511">
            <v>7</v>
          </cell>
          <cell r="O511" t="str">
            <v>HYD</v>
          </cell>
          <cell r="P511" t="str">
            <v/>
          </cell>
        </row>
        <row r="512">
          <cell r="A512" t="str">
            <v>NAJ.INT</v>
          </cell>
          <cell r="B512" t="str">
            <v>Najas marina subsp. intermedia      </v>
          </cell>
          <cell r="C512" t="str">
            <v/>
          </cell>
          <cell r="D512" t="str">
            <v/>
          </cell>
          <cell r="E512" t="str">
            <v>      </v>
          </cell>
          <cell r="M512" t="str">
            <v>PHy</v>
          </cell>
          <cell r="N512">
            <v>7</v>
          </cell>
          <cell r="O512" t="str">
            <v>HYD</v>
          </cell>
          <cell r="P512" t="str">
            <v/>
          </cell>
        </row>
        <row r="513">
          <cell r="A513" t="str">
            <v>NAJ.MAM</v>
          </cell>
          <cell r="B513" t="str">
            <v>Najas marina subsp. marina</v>
          </cell>
          <cell r="C513" t="str">
            <v/>
          </cell>
          <cell r="D513" t="str">
            <v/>
          </cell>
          <cell r="E513" t="str">
            <v>L.      </v>
          </cell>
          <cell r="M513" t="str">
            <v>PHy</v>
          </cell>
          <cell r="N513">
            <v>7</v>
          </cell>
          <cell r="O513" t="str">
            <v>HYD</v>
          </cell>
          <cell r="P513" t="str">
            <v/>
          </cell>
        </row>
        <row r="514">
          <cell r="A514" t="str">
            <v>NAJ.MIN</v>
          </cell>
          <cell r="B514" t="str">
            <v>Najas minor</v>
          </cell>
          <cell r="C514">
            <v>6</v>
          </cell>
          <cell r="D514">
            <v>3</v>
          </cell>
          <cell r="E514" t="str">
            <v>L.      </v>
          </cell>
          <cell r="M514" t="str">
            <v>PHy</v>
          </cell>
          <cell r="N514">
            <v>7</v>
          </cell>
          <cell r="O514" t="str">
            <v>HYD</v>
          </cell>
          <cell r="P514" t="str">
            <v>IBMR</v>
          </cell>
        </row>
        <row r="515">
          <cell r="A515" t="str">
            <v>NAJ.ORI</v>
          </cell>
          <cell r="B515" t="str">
            <v>Najas orientalis        </v>
          </cell>
          <cell r="C515" t="str">
            <v/>
          </cell>
          <cell r="D515" t="str">
            <v/>
          </cell>
          <cell r="E515" t="str">
            <v>      </v>
          </cell>
          <cell r="M515" t="str">
            <v>PHy</v>
          </cell>
          <cell r="N515">
            <v>7</v>
          </cell>
          <cell r="O515" t="str">
            <v>HYD</v>
          </cell>
          <cell r="P515" t="str">
            <v/>
          </cell>
        </row>
        <row r="516">
          <cell r="A516" t="str">
            <v>NAJ.SPX</v>
          </cell>
          <cell r="B516" t="str">
            <v>Najas sp.</v>
          </cell>
          <cell r="C516" t="str">
            <v/>
          </cell>
          <cell r="D516" t="str">
            <v/>
          </cell>
          <cell r="E516" t="str">
            <v>      </v>
          </cell>
          <cell r="M516" t="str">
            <v>PHy</v>
          </cell>
          <cell r="N516">
            <v>7</v>
          </cell>
          <cell r="O516" t="str">
            <v>HYD</v>
          </cell>
        </row>
        <row r="517">
          <cell r="A517" t="str">
            <v>NAJ.TEN</v>
          </cell>
          <cell r="B517" t="str">
            <v>Najas tenuissima        </v>
          </cell>
          <cell r="C517" t="str">
            <v/>
          </cell>
          <cell r="D517" t="str">
            <v/>
          </cell>
          <cell r="E517" t="str">
            <v>      </v>
          </cell>
          <cell r="M517" t="str">
            <v>PHy</v>
          </cell>
          <cell r="N517">
            <v>7</v>
          </cell>
          <cell r="O517" t="str">
            <v>HYD</v>
          </cell>
          <cell r="P517" t="str">
            <v/>
          </cell>
        </row>
        <row r="518">
          <cell r="A518" t="str">
            <v>NAR.COM</v>
          </cell>
          <cell r="B518" t="str">
            <v>Nardia compressa</v>
          </cell>
          <cell r="C518">
            <v>20</v>
          </cell>
          <cell r="D518">
            <v>3</v>
          </cell>
          <cell r="E518" t="str">
            <v>(Hook.) S.F. Gray     </v>
          </cell>
          <cell r="F518" t="str">
            <v>Alicularia compressa (Hook.) Gottsche et al.</v>
          </cell>
          <cell r="G518" t="str">
            <v>Alicularia pachyphylla De Not.</v>
          </cell>
          <cell r="H518" t="str">
            <v>Jungermannia compressa Hook.</v>
          </cell>
          <cell r="M518" t="str">
            <v>BRh</v>
          </cell>
          <cell r="N518">
            <v>4</v>
          </cell>
          <cell r="P518" t="str">
            <v>IBMR</v>
          </cell>
        </row>
        <row r="519">
          <cell r="A519" t="str">
            <v>NAR.SCA</v>
          </cell>
          <cell r="B519" t="str">
            <v>Nardia scalaris (N. acicularis )</v>
          </cell>
          <cell r="C519">
            <v>20</v>
          </cell>
          <cell r="D519">
            <v>3</v>
          </cell>
          <cell r="E519" t="str">
            <v>S.F. Gray     </v>
          </cell>
          <cell r="F519" t="str">
            <v>Nardia acicularis</v>
          </cell>
          <cell r="G519" t="str">
            <v>Alicularia scalaris (Gray) Corda</v>
          </cell>
          <cell r="H519" t="str">
            <v>Alicularia rotaeana De Not.</v>
          </cell>
          <cell r="I519" t="str">
            <v>Mesophylla rotaeana (De Not.) Dumort.</v>
          </cell>
          <cell r="J519" t="str">
            <v>Mesophylla scalaris (Gray) Dumort.</v>
          </cell>
          <cell r="M519" t="str">
            <v>BRh</v>
          </cell>
          <cell r="N519">
            <v>4</v>
          </cell>
          <cell r="P519" t="str">
            <v>IBMR</v>
          </cell>
        </row>
        <row r="520">
          <cell r="A520" t="str">
            <v>NAR.SPX</v>
          </cell>
          <cell r="B520" t="str">
            <v>Nardia sp.        </v>
          </cell>
          <cell r="C520" t="str">
            <v/>
          </cell>
          <cell r="D520" t="str">
            <v/>
          </cell>
          <cell r="E520" t="str">
            <v>Gray</v>
          </cell>
          <cell r="M520" t="str">
            <v>BRh</v>
          </cell>
          <cell r="N520">
            <v>4</v>
          </cell>
          <cell r="P520" t="str">
            <v/>
          </cell>
        </row>
        <row r="521">
          <cell r="A521" t="str">
            <v>NAS.OFF</v>
          </cell>
          <cell r="B521" t="str">
            <v>Nasturtium officinale (Rorippa nasturtium-aquaticum)</v>
          </cell>
          <cell r="C521">
            <v>11</v>
          </cell>
          <cell r="D521">
            <v>1</v>
          </cell>
          <cell r="E521" t="str">
            <v>sl R. Br.    </v>
          </cell>
          <cell r="F521" t="str">
            <v>Rorippa nasturtium-aquaticum L.</v>
          </cell>
          <cell r="M521" t="str">
            <v>PHe</v>
          </cell>
          <cell r="N521">
            <v>8</v>
          </cell>
          <cell r="O521" t="str">
            <v>HYD/HEL</v>
          </cell>
          <cell r="P521" t="str">
            <v>IBMR</v>
          </cell>
        </row>
        <row r="522">
          <cell r="A522" t="str">
            <v>NEL.NUC</v>
          </cell>
          <cell r="B522" t="str">
            <v>Nelumbo nucifera        </v>
          </cell>
          <cell r="C522" t="str">
            <v/>
          </cell>
          <cell r="D522" t="str">
            <v/>
          </cell>
          <cell r="E522" t="str">
            <v>      </v>
          </cell>
          <cell r="M522" t="str">
            <v>PHy</v>
          </cell>
          <cell r="N522">
            <v>7</v>
          </cell>
          <cell r="O522" t="str">
            <v>HYD</v>
          </cell>
          <cell r="P522" t="str">
            <v/>
          </cell>
        </row>
        <row r="523">
          <cell r="A523" t="str">
            <v>NIT.CAP</v>
          </cell>
          <cell r="B523" t="str">
            <v>Nitella capillaris</v>
          </cell>
          <cell r="C523" t="str">
            <v/>
          </cell>
          <cell r="D523" t="str">
            <v/>
          </cell>
          <cell r="E523" t="str">
            <v>(Krok.) J. groves &amp; Bullock Webster </v>
          </cell>
          <cell r="M523" t="str">
            <v>ALG</v>
          </cell>
          <cell r="N523">
            <v>2</v>
          </cell>
          <cell r="P523" t="str">
            <v/>
          </cell>
        </row>
        <row r="524">
          <cell r="A524" t="str">
            <v>NIT.FLE</v>
          </cell>
          <cell r="B524" t="str">
            <v>Nitella flexilis</v>
          </cell>
          <cell r="C524">
            <v>14</v>
          </cell>
          <cell r="D524">
            <v>2</v>
          </cell>
          <cell r="E524" t="str">
            <v>L., Agardh     </v>
          </cell>
          <cell r="F524" t="str">
            <v>Chara flexilis L.</v>
          </cell>
          <cell r="G524" t="str">
            <v>Nitella opaca (Bruzelius) C.Agardh</v>
          </cell>
          <cell r="M524" t="str">
            <v>ALG</v>
          </cell>
          <cell r="N524">
            <v>2</v>
          </cell>
          <cell r="P524" t="str">
            <v>IBMR</v>
          </cell>
        </row>
        <row r="525">
          <cell r="A525" t="str">
            <v>NIT.GRA</v>
          </cell>
          <cell r="B525" t="str">
            <v>Nitella gracilis</v>
          </cell>
          <cell r="C525">
            <v>14</v>
          </cell>
          <cell r="D525">
            <v>2</v>
          </cell>
          <cell r="E525" t="str">
            <v>(Smith) Agardh     </v>
          </cell>
          <cell r="F525" t="str">
            <v>Chara gracilis Sm.</v>
          </cell>
          <cell r="M525" t="str">
            <v>ALG</v>
          </cell>
          <cell r="N525">
            <v>2</v>
          </cell>
          <cell r="P525" t="str">
            <v>IBMR</v>
          </cell>
        </row>
        <row r="526">
          <cell r="A526" t="str">
            <v>NIT.MUC</v>
          </cell>
          <cell r="B526" t="str">
            <v>Nitella mucronata</v>
          </cell>
          <cell r="C526">
            <v>14</v>
          </cell>
          <cell r="D526">
            <v>2</v>
          </cell>
          <cell r="E526" t="str">
            <v>(A. Braun) Miquel    </v>
          </cell>
          <cell r="F526" t="str">
            <v>Chara mucronata A. Braun</v>
          </cell>
          <cell r="G526" t="str">
            <v>Nitella furcata subsp mucronata (A.Braun) R.D.Wood</v>
          </cell>
          <cell r="M526" t="str">
            <v>ALG</v>
          </cell>
          <cell r="N526">
            <v>2</v>
          </cell>
          <cell r="P526" t="str">
            <v>IBMR</v>
          </cell>
        </row>
        <row r="527">
          <cell r="A527" t="str">
            <v>NIT.OPA</v>
          </cell>
          <cell r="B527" t="str">
            <v>Nitella opaca</v>
          </cell>
          <cell r="C527" t="str">
            <v/>
          </cell>
          <cell r="D527" t="str">
            <v/>
          </cell>
          <cell r="E527" t="str">
            <v>(Bruzelius) C.Agardh</v>
          </cell>
          <cell r="F527" t="str">
            <v>Chara opaca Bruzelius.</v>
          </cell>
          <cell r="M527" t="str">
            <v>ALG</v>
          </cell>
          <cell r="N527">
            <v>2</v>
          </cell>
          <cell r="P527" t="str">
            <v/>
          </cell>
        </row>
        <row r="528">
          <cell r="A528" t="str">
            <v>NIT.SPX</v>
          </cell>
          <cell r="B528" t="str">
            <v>Nitella sp.      </v>
          </cell>
          <cell r="C528" t="str">
            <v/>
          </cell>
          <cell r="D528" t="str">
            <v/>
          </cell>
          <cell r="E528" t="str">
            <v>C. Agardh     </v>
          </cell>
          <cell r="M528" t="str">
            <v>ALG</v>
          </cell>
          <cell r="N528">
            <v>2</v>
          </cell>
          <cell r="P528" t="str">
            <v/>
          </cell>
        </row>
        <row r="529">
          <cell r="A529" t="str">
            <v>NIT.TEN</v>
          </cell>
          <cell r="B529" t="str">
            <v>Nitella tenuissima</v>
          </cell>
          <cell r="C529" t="str">
            <v/>
          </cell>
          <cell r="D529" t="str">
            <v/>
          </cell>
          <cell r="E529" t="str">
            <v>(Desv.) Kütz.</v>
          </cell>
          <cell r="F529" t="str">
            <v>Chara tenuissima Desv.</v>
          </cell>
          <cell r="M529" t="str">
            <v>ALG</v>
          </cell>
          <cell r="N529">
            <v>2</v>
          </cell>
          <cell r="P529" t="str">
            <v/>
          </cell>
        </row>
        <row r="530">
          <cell r="A530" t="str">
            <v>NIT.TRA</v>
          </cell>
          <cell r="B530" t="str">
            <v>Nitella translucens</v>
          </cell>
          <cell r="C530" t="str">
            <v/>
          </cell>
          <cell r="D530" t="str">
            <v/>
          </cell>
          <cell r="E530" t="str">
            <v>(Pers.) Agardh     </v>
          </cell>
          <cell r="F530" t="str">
            <v>Chara translucens Pers.</v>
          </cell>
          <cell r="M530" t="str">
            <v>ALG</v>
          </cell>
          <cell r="N530">
            <v>2</v>
          </cell>
          <cell r="P530" t="str">
            <v/>
          </cell>
        </row>
        <row r="531">
          <cell r="A531" t="str">
            <v>NIE.OBT</v>
          </cell>
          <cell r="B531" t="str">
            <v>Nitellopsis obtusa</v>
          </cell>
          <cell r="C531" t="str">
            <v/>
          </cell>
          <cell r="D531" t="str">
            <v/>
          </cell>
          <cell r="E531" t="str">
            <v>(Desv.) J. Groves    </v>
          </cell>
          <cell r="F531" t="str">
            <v>Chara obtusa Desv.</v>
          </cell>
          <cell r="M531" t="str">
            <v>ALG</v>
          </cell>
          <cell r="N531">
            <v>2</v>
          </cell>
        </row>
        <row r="532">
          <cell r="A532" t="str">
            <v>NIE.SPX</v>
          </cell>
          <cell r="B532" t="str">
            <v>Nitellopsis sp.</v>
          </cell>
          <cell r="C532" t="str">
            <v/>
          </cell>
          <cell r="D532" t="str">
            <v/>
          </cell>
          <cell r="E532" t="str">
            <v>Hy</v>
          </cell>
          <cell r="M532" t="str">
            <v>ALG</v>
          </cell>
          <cell r="N532">
            <v>2</v>
          </cell>
        </row>
        <row r="533">
          <cell r="A533" t="str">
            <v>NOS.SPX</v>
          </cell>
          <cell r="B533" t="str">
            <v>Nostoc sp.       </v>
          </cell>
          <cell r="C533">
            <v>9</v>
          </cell>
          <cell r="D533">
            <v>1</v>
          </cell>
          <cell r="E533" t="str">
            <v>Vaucher      </v>
          </cell>
          <cell r="M533" t="str">
            <v>ALG</v>
          </cell>
          <cell r="N533">
            <v>2</v>
          </cell>
          <cell r="P533" t="str">
            <v>IBMR</v>
          </cell>
        </row>
        <row r="534">
          <cell r="A534" t="str">
            <v>NUP.ADV</v>
          </cell>
          <cell r="B534" t="str">
            <v>Nuphar advena        </v>
          </cell>
          <cell r="C534" t="str">
            <v/>
          </cell>
          <cell r="D534" t="str">
            <v/>
          </cell>
          <cell r="E534" t="str">
            <v>      </v>
          </cell>
          <cell r="M534" t="str">
            <v>PHy</v>
          </cell>
          <cell r="N534">
            <v>7</v>
          </cell>
          <cell r="O534" t="str">
            <v>HYD</v>
          </cell>
          <cell r="P534" t="str">
            <v/>
          </cell>
        </row>
        <row r="535">
          <cell r="A535" t="str">
            <v>NUP.LUT</v>
          </cell>
          <cell r="B535" t="str">
            <v>Nuphar lutea</v>
          </cell>
          <cell r="C535">
            <v>9</v>
          </cell>
          <cell r="D535">
            <v>1</v>
          </cell>
          <cell r="E535" t="str">
            <v>(L.) Sibth. &amp; Sm.   </v>
          </cell>
          <cell r="M535" t="str">
            <v>PHy</v>
          </cell>
          <cell r="N535">
            <v>7</v>
          </cell>
          <cell r="O535" t="str">
            <v>HYD</v>
          </cell>
          <cell r="P535" t="str">
            <v>IBMR</v>
          </cell>
        </row>
        <row r="536">
          <cell r="A536" t="str">
            <v>NUP.LUP</v>
          </cell>
          <cell r="B536" t="str">
            <v>Nuphar lutea x pumila      </v>
          </cell>
          <cell r="C536" t="str">
            <v/>
          </cell>
          <cell r="D536" t="str">
            <v/>
          </cell>
          <cell r="E536" t="str">
            <v>      </v>
          </cell>
          <cell r="M536" t="str">
            <v>PHy</v>
          </cell>
          <cell r="N536">
            <v>7</v>
          </cell>
          <cell r="O536" t="str">
            <v>HYD</v>
          </cell>
          <cell r="P536" t="str">
            <v/>
          </cell>
        </row>
        <row r="537">
          <cell r="A537" t="str">
            <v>NUP.PUM</v>
          </cell>
          <cell r="B537" t="str">
            <v>Nuphar pumila</v>
          </cell>
          <cell r="C537" t="str">
            <v/>
          </cell>
          <cell r="D537" t="str">
            <v/>
          </cell>
          <cell r="E537" t="str">
            <v>(Timm) DC.     </v>
          </cell>
          <cell r="M537" t="str">
            <v>PHy</v>
          </cell>
          <cell r="N537">
            <v>7</v>
          </cell>
          <cell r="O537" t="str">
            <v>HYD</v>
          </cell>
          <cell r="P537" t="str">
            <v/>
          </cell>
        </row>
        <row r="538">
          <cell r="A538" t="str">
            <v>NUP.SPX</v>
          </cell>
          <cell r="B538" t="str">
            <v>Nuphar sp.</v>
          </cell>
          <cell r="C538" t="str">
            <v/>
          </cell>
          <cell r="D538" t="str">
            <v/>
          </cell>
          <cell r="E538" t="str">
            <v>      </v>
          </cell>
          <cell r="M538" t="str">
            <v>PHy</v>
          </cell>
          <cell r="N538">
            <v>7</v>
          </cell>
          <cell r="O538" t="str">
            <v>HYD</v>
          </cell>
        </row>
        <row r="539">
          <cell r="A539" t="str">
            <v>NUP.SPE</v>
          </cell>
          <cell r="B539" t="str">
            <v>Nuphar x spenneriana       </v>
          </cell>
          <cell r="C539" t="str">
            <v/>
          </cell>
          <cell r="D539" t="str">
            <v/>
          </cell>
          <cell r="E539" t="str">
            <v>      </v>
          </cell>
          <cell r="M539" t="str">
            <v>PHy</v>
          </cell>
          <cell r="N539">
            <v>7</v>
          </cell>
          <cell r="O539" t="str">
            <v>HYD</v>
          </cell>
          <cell r="P539" t="str">
            <v/>
          </cell>
        </row>
        <row r="540">
          <cell r="A540" t="str">
            <v>NYM.ALB</v>
          </cell>
          <cell r="B540" t="str">
            <v>Nymphaea alba</v>
          </cell>
          <cell r="C540">
            <v>12</v>
          </cell>
          <cell r="D540">
            <v>3</v>
          </cell>
          <cell r="E540" t="str">
            <v>L.      </v>
          </cell>
          <cell r="M540" t="str">
            <v>PHy</v>
          </cell>
          <cell r="N540">
            <v>7</v>
          </cell>
          <cell r="O540" t="str">
            <v>HYD</v>
          </cell>
          <cell r="P540" t="str">
            <v>IBMR</v>
          </cell>
        </row>
        <row r="541">
          <cell r="A541" t="str">
            <v>NYM.ALC</v>
          </cell>
          <cell r="B541" t="str">
            <v>Nymphaea alba x candida      </v>
          </cell>
          <cell r="C541" t="str">
            <v/>
          </cell>
          <cell r="D541" t="str">
            <v/>
          </cell>
          <cell r="E541" t="str">
            <v>      </v>
          </cell>
          <cell r="M541" t="str">
            <v>PHy</v>
          </cell>
          <cell r="N541">
            <v>7</v>
          </cell>
          <cell r="O541" t="str">
            <v>HYD</v>
          </cell>
          <cell r="P541" t="str">
            <v/>
          </cell>
        </row>
        <row r="542">
          <cell r="A542" t="str">
            <v>NYM.CAN</v>
          </cell>
          <cell r="B542" t="str">
            <v>Nymphaea candida        </v>
          </cell>
          <cell r="C542" t="str">
            <v/>
          </cell>
          <cell r="D542" t="str">
            <v/>
          </cell>
          <cell r="E542" t="str">
            <v>      </v>
          </cell>
          <cell r="M542" t="str">
            <v>PHy</v>
          </cell>
          <cell r="N542">
            <v>7</v>
          </cell>
          <cell r="O542" t="str">
            <v>HYD</v>
          </cell>
          <cell r="P542" t="str">
            <v/>
          </cell>
        </row>
        <row r="543">
          <cell r="A543" t="str">
            <v>NYM.LOT</v>
          </cell>
          <cell r="B543" t="str">
            <v>Nymphaea lotus        </v>
          </cell>
          <cell r="C543" t="str">
            <v/>
          </cell>
          <cell r="D543" t="str">
            <v/>
          </cell>
          <cell r="E543" t="str">
            <v>      </v>
          </cell>
          <cell r="M543" t="str">
            <v>PHy</v>
          </cell>
          <cell r="N543">
            <v>7</v>
          </cell>
          <cell r="O543" t="str">
            <v>HYD</v>
          </cell>
          <cell r="P543" t="str">
            <v/>
          </cell>
        </row>
        <row r="544">
          <cell r="A544" t="str">
            <v>NYM.RUB</v>
          </cell>
          <cell r="B544" t="str">
            <v>Nymphaea rubra        </v>
          </cell>
          <cell r="C544" t="str">
            <v/>
          </cell>
          <cell r="D544" t="str">
            <v/>
          </cell>
          <cell r="E544" t="str">
            <v>      </v>
          </cell>
          <cell r="M544" t="str">
            <v>PHy</v>
          </cell>
          <cell r="N544">
            <v>7</v>
          </cell>
          <cell r="O544" t="str">
            <v>HYD</v>
          </cell>
          <cell r="P544" t="str">
            <v/>
          </cell>
        </row>
        <row r="545">
          <cell r="A545" t="str">
            <v>NYM.SPX</v>
          </cell>
          <cell r="B545" t="str">
            <v>Nymphaea sp.</v>
          </cell>
          <cell r="C545" t="str">
            <v/>
          </cell>
          <cell r="D545" t="str">
            <v/>
          </cell>
          <cell r="E545" t="str">
            <v>      </v>
          </cell>
          <cell r="M545" t="str">
            <v>PHy</v>
          </cell>
          <cell r="N545">
            <v>7</v>
          </cell>
          <cell r="O545" t="str">
            <v>HYD</v>
          </cell>
        </row>
        <row r="546">
          <cell r="A546" t="str">
            <v>NYM.TET</v>
          </cell>
          <cell r="B546" t="str">
            <v>Nymphaea tetragona        </v>
          </cell>
          <cell r="C546" t="str">
            <v/>
          </cell>
          <cell r="D546" t="str">
            <v/>
          </cell>
          <cell r="E546" t="str">
            <v>      </v>
          </cell>
          <cell r="M546" t="str">
            <v>PHy</v>
          </cell>
          <cell r="N546">
            <v>7</v>
          </cell>
          <cell r="O546" t="str">
            <v>HYD</v>
          </cell>
          <cell r="P546" t="str">
            <v/>
          </cell>
        </row>
        <row r="547">
          <cell r="A547" t="str">
            <v>NYP.PEL</v>
          </cell>
          <cell r="B547" t="str">
            <v>Nymphoides peltata</v>
          </cell>
          <cell r="C547">
            <v>10</v>
          </cell>
          <cell r="D547">
            <v>2</v>
          </cell>
          <cell r="E547" t="str">
            <v>(S. G. Gmelin) O. Kuntze  </v>
          </cell>
          <cell r="M547" t="str">
            <v>PHy</v>
          </cell>
          <cell r="N547">
            <v>7</v>
          </cell>
          <cell r="O547" t="str">
            <v>HYD</v>
          </cell>
          <cell r="P547" t="str">
            <v>IBMR</v>
          </cell>
        </row>
        <row r="548">
          <cell r="A548" t="str">
            <v>OCT.FON</v>
          </cell>
          <cell r="B548" t="str">
            <v>Octodiceras fontanum</v>
          </cell>
          <cell r="C548">
            <v>7</v>
          </cell>
          <cell r="D548">
            <v>3</v>
          </cell>
          <cell r="E548" t="str">
            <v>(B. Pyl.) Lindb.</v>
          </cell>
          <cell r="F548" t="str">
            <v>Fissidens fontanus (B. Pyl.) Steud.</v>
          </cell>
          <cell r="G548" t="str">
            <v>Fissidens julianus (Savi ex Lam. &amp; DC.) Schimp.</v>
          </cell>
          <cell r="H548" t="str">
            <v>Octodiceras julianum (Savi ex Lam. &amp; DC.) Brid.</v>
          </cell>
          <cell r="M548" t="str">
            <v>BRm</v>
          </cell>
          <cell r="N548">
            <v>5</v>
          </cell>
          <cell r="P548" t="str">
            <v>IBMR</v>
          </cell>
        </row>
        <row r="549">
          <cell r="A549" t="str">
            <v>OED.SPX</v>
          </cell>
          <cell r="B549" t="str">
            <v>Oedogonium sp.</v>
          </cell>
          <cell r="C549">
            <v>6</v>
          </cell>
          <cell r="D549">
            <v>2</v>
          </cell>
          <cell r="E549" t="str">
            <v>Link      </v>
          </cell>
          <cell r="M549" t="str">
            <v>ALG</v>
          </cell>
          <cell r="N549">
            <v>2</v>
          </cell>
          <cell r="P549" t="str">
            <v>IBMR</v>
          </cell>
        </row>
        <row r="550">
          <cell r="A550" t="str">
            <v>OEN.AQU</v>
          </cell>
          <cell r="B550" t="str">
            <v>Oenanthe aquatica</v>
          </cell>
          <cell r="C550">
            <v>11</v>
          </cell>
          <cell r="D550">
            <v>2</v>
          </cell>
          <cell r="E550" t="str">
            <v>(L.) Poiret     </v>
          </cell>
          <cell r="M550" t="str">
            <v>PHe</v>
          </cell>
          <cell r="N550">
            <v>8</v>
          </cell>
          <cell r="O550" t="str">
            <v>HYD/HEL</v>
          </cell>
          <cell r="P550" t="str">
            <v>IBMR</v>
          </cell>
        </row>
        <row r="551">
          <cell r="A551" t="str">
            <v>OEN.CRO</v>
          </cell>
          <cell r="B551" t="str">
            <v>Oenanthe crocata</v>
          </cell>
          <cell r="C551">
            <v>12</v>
          </cell>
          <cell r="D551">
            <v>2</v>
          </cell>
          <cell r="E551" t="str">
            <v>L.      </v>
          </cell>
          <cell r="M551" t="str">
            <v>PHe</v>
          </cell>
          <cell r="N551">
            <v>8</v>
          </cell>
          <cell r="O551" t="str">
            <v>HYD/HEL</v>
          </cell>
          <cell r="P551" t="str">
            <v>IBMR</v>
          </cell>
        </row>
        <row r="552">
          <cell r="A552" t="str">
            <v>OEN.FIS</v>
          </cell>
          <cell r="B552" t="str">
            <v>Oenanthe fistulosa</v>
          </cell>
          <cell r="C552" t="str">
            <v/>
          </cell>
          <cell r="D552" t="str">
            <v/>
          </cell>
          <cell r="E552" t="str">
            <v>L.      </v>
          </cell>
          <cell r="M552" t="str">
            <v>PHe</v>
          </cell>
          <cell r="N552">
            <v>8</v>
          </cell>
          <cell r="O552" t="str">
            <v>HYD/HEL</v>
          </cell>
          <cell r="P552" t="str">
            <v/>
          </cell>
        </row>
        <row r="553">
          <cell r="A553" t="str">
            <v>OEN.FLU</v>
          </cell>
          <cell r="B553" t="str">
            <v>Oenanthe fluviatilis  </v>
          </cell>
          <cell r="C553">
            <v>10</v>
          </cell>
          <cell r="D553">
            <v>2</v>
          </cell>
          <cell r="E553" t="str">
            <v>(Bab.) Coleman     </v>
          </cell>
          <cell r="M553" t="str">
            <v>PHe</v>
          </cell>
          <cell r="N553">
            <v>8</v>
          </cell>
          <cell r="O553" t="str">
            <v>HYD/HEL</v>
          </cell>
          <cell r="P553" t="str">
            <v>IBMR</v>
          </cell>
        </row>
        <row r="554">
          <cell r="A554" t="str">
            <v>OEN.SPX</v>
          </cell>
          <cell r="B554" t="str">
            <v>Oenanthe sp.</v>
          </cell>
          <cell r="C554" t="str">
            <v/>
          </cell>
          <cell r="D554" t="str">
            <v/>
          </cell>
          <cell r="E554" t="str">
            <v>      </v>
          </cell>
          <cell r="M554" t="str">
            <v>PHe</v>
          </cell>
          <cell r="N554">
            <v>8</v>
          </cell>
          <cell r="O554" t="str">
            <v>HYD/HEL</v>
          </cell>
        </row>
        <row r="555">
          <cell r="A555" t="str">
            <v>ORT.RIV</v>
          </cell>
          <cell r="B555" t="str">
            <v>Orthotrichum rivulare</v>
          </cell>
          <cell r="C555">
            <v>15</v>
          </cell>
          <cell r="D555">
            <v>3</v>
          </cell>
          <cell r="E555" t="str">
            <v>Turn.      </v>
          </cell>
          <cell r="M555" t="str">
            <v>BRm</v>
          </cell>
          <cell r="N555">
            <v>5</v>
          </cell>
          <cell r="P555" t="str">
            <v>IBMR</v>
          </cell>
        </row>
        <row r="556">
          <cell r="A556" t="str">
            <v>ORT.SPX</v>
          </cell>
          <cell r="B556" t="str">
            <v>Orthotrichum sp.        </v>
          </cell>
          <cell r="C556" t="str">
            <v/>
          </cell>
          <cell r="D556" t="str">
            <v/>
          </cell>
          <cell r="E556" t="str">
            <v>Hedw.      </v>
          </cell>
          <cell r="M556" t="str">
            <v>BRm</v>
          </cell>
          <cell r="N556">
            <v>5</v>
          </cell>
          <cell r="P556" t="str">
            <v/>
          </cell>
        </row>
        <row r="557">
          <cell r="A557" t="str">
            <v>ORY.SAT</v>
          </cell>
          <cell r="B557" t="str">
            <v>Oryza sativa        </v>
          </cell>
          <cell r="C557" t="str">
            <v/>
          </cell>
          <cell r="D557" t="str">
            <v/>
          </cell>
          <cell r="E557" t="str">
            <v>      </v>
          </cell>
          <cell r="M557" t="str">
            <v>PHg</v>
          </cell>
          <cell r="N557">
            <v>9</v>
          </cell>
          <cell r="O557" t="str">
            <v>HYG</v>
          </cell>
          <cell r="P557" t="str">
            <v/>
          </cell>
        </row>
        <row r="558">
          <cell r="A558" t="str">
            <v>OSC.SPX</v>
          </cell>
          <cell r="B558" t="str">
            <v>Oscillatoria sp.       </v>
          </cell>
          <cell r="C558">
            <v>11</v>
          </cell>
          <cell r="D558">
            <v>1</v>
          </cell>
          <cell r="E558" t="str">
            <v>Vaucher      </v>
          </cell>
          <cell r="M558" t="str">
            <v>ALG</v>
          </cell>
          <cell r="N558">
            <v>2</v>
          </cell>
          <cell r="P558" t="str">
            <v>IBMR</v>
          </cell>
        </row>
        <row r="559">
          <cell r="A559" t="str">
            <v>OSM.REG</v>
          </cell>
          <cell r="B559" t="str">
            <v>Osmunda regalis        </v>
          </cell>
          <cell r="C559" t="str">
            <v/>
          </cell>
          <cell r="D559" t="str">
            <v/>
          </cell>
          <cell r="E559" t="str">
            <v>      </v>
          </cell>
          <cell r="M559" t="str">
            <v>PTE</v>
          </cell>
          <cell r="N559">
            <v>6</v>
          </cell>
          <cell r="P559" t="str">
            <v/>
          </cell>
        </row>
        <row r="560">
          <cell r="A560" t="str">
            <v>OTT.ALI</v>
          </cell>
          <cell r="B560" t="str">
            <v>Ottelia alismoides        </v>
          </cell>
          <cell r="C560" t="str">
            <v/>
          </cell>
          <cell r="D560" t="str">
            <v/>
          </cell>
          <cell r="E560" t="str">
            <v>      </v>
          </cell>
          <cell r="M560" t="str">
            <v>PHx</v>
          </cell>
          <cell r="N560">
            <v>10</v>
          </cell>
          <cell r="P560" t="str">
            <v/>
          </cell>
        </row>
        <row r="561">
          <cell r="A561" t="str">
            <v>OXA.ACE</v>
          </cell>
          <cell r="B561" t="str">
            <v>Oxalis acetosella</v>
          </cell>
          <cell r="C561" t="str">
            <v/>
          </cell>
          <cell r="D561" t="str">
            <v/>
          </cell>
          <cell r="E561" t="str">
            <v>L.      </v>
          </cell>
          <cell r="M561" t="str">
            <v>PHx</v>
          </cell>
          <cell r="N561">
            <v>10</v>
          </cell>
          <cell r="O561" t="str">
            <v>NA</v>
          </cell>
          <cell r="P561" t="str">
            <v/>
          </cell>
        </row>
        <row r="562">
          <cell r="A562" t="str">
            <v>PAS.DIL</v>
          </cell>
          <cell r="B562" t="str">
            <v>Paspalum dilatatum        </v>
          </cell>
          <cell r="C562" t="str">
            <v/>
          </cell>
          <cell r="D562" t="str">
            <v/>
          </cell>
          <cell r="E562" t="str">
            <v>      </v>
          </cell>
          <cell r="M562" t="str">
            <v>PHg</v>
          </cell>
          <cell r="N562">
            <v>9</v>
          </cell>
          <cell r="O562" t="str">
            <v>HYG</v>
          </cell>
          <cell r="P562" t="str">
            <v/>
          </cell>
        </row>
        <row r="563">
          <cell r="A563" t="str">
            <v>PAS.PAS</v>
          </cell>
          <cell r="B563" t="str">
            <v>Paspalum paspaloides        </v>
          </cell>
          <cell r="C563" t="str">
            <v/>
          </cell>
          <cell r="D563" t="str">
            <v/>
          </cell>
          <cell r="E563" t="str">
            <v>      </v>
          </cell>
          <cell r="M563" t="str">
            <v>PHg</v>
          </cell>
          <cell r="N563">
            <v>9</v>
          </cell>
          <cell r="O563" t="str">
            <v>HYG</v>
          </cell>
          <cell r="P563" t="str">
            <v/>
          </cell>
        </row>
        <row r="564">
          <cell r="A564" t="str">
            <v>PAS.URV</v>
          </cell>
          <cell r="B564" t="str">
            <v>Paspalum urvillei        </v>
          </cell>
          <cell r="C564" t="str">
            <v/>
          </cell>
          <cell r="D564" t="str">
            <v/>
          </cell>
          <cell r="E564" t="str">
            <v>      </v>
          </cell>
          <cell r="M564" t="str">
            <v>PHg</v>
          </cell>
          <cell r="N564">
            <v>9</v>
          </cell>
          <cell r="O564" t="str">
            <v>HYG</v>
          </cell>
          <cell r="P564" t="str">
            <v/>
          </cell>
        </row>
        <row r="565">
          <cell r="A565" t="str">
            <v>PAS.VAG</v>
          </cell>
          <cell r="B565" t="str">
            <v>Paspalum vaginatum        </v>
          </cell>
          <cell r="C565" t="str">
            <v/>
          </cell>
          <cell r="D565" t="str">
            <v/>
          </cell>
          <cell r="E565" t="str">
            <v>      </v>
          </cell>
          <cell r="M565" t="str">
            <v>PHg</v>
          </cell>
          <cell r="N565">
            <v>9</v>
          </cell>
          <cell r="O565" t="str">
            <v>HYG</v>
          </cell>
          <cell r="P565" t="str">
            <v/>
          </cell>
        </row>
        <row r="566">
          <cell r="A566" t="str">
            <v>PEL.END</v>
          </cell>
          <cell r="B566" t="str">
            <v>Pellia endiviifolia</v>
          </cell>
          <cell r="C566" t="str">
            <v/>
          </cell>
          <cell r="D566" t="str">
            <v/>
          </cell>
          <cell r="E566" t="str">
            <v>(Dicks) Dumort.     </v>
          </cell>
          <cell r="F566" t="str">
            <v>Pellia fabbroniana auct.</v>
          </cell>
          <cell r="G566" t="str">
            <v>Jungermannia endiviifolia Dicks.</v>
          </cell>
          <cell r="M566" t="str">
            <v>BRh</v>
          </cell>
          <cell r="N566">
            <v>4</v>
          </cell>
          <cell r="P566" t="str">
            <v/>
          </cell>
        </row>
        <row r="567">
          <cell r="A567" t="str">
            <v>PEL.EPI</v>
          </cell>
          <cell r="B567" t="str">
            <v>Pellia epiphylla</v>
          </cell>
          <cell r="C567" t="str">
            <v/>
          </cell>
          <cell r="D567" t="str">
            <v/>
          </cell>
          <cell r="E567" t="str">
            <v>(L.) Corda     </v>
          </cell>
          <cell r="F567" t="str">
            <v>Jungermannia epiphylla L.</v>
          </cell>
          <cell r="G567" t="str">
            <v>Pellia borealis Lorb.</v>
          </cell>
          <cell r="M567" t="str">
            <v>BRh</v>
          </cell>
          <cell r="N567">
            <v>4</v>
          </cell>
          <cell r="P567" t="str">
            <v/>
          </cell>
        </row>
        <row r="568">
          <cell r="A568" t="str">
            <v>PEL.NEE</v>
          </cell>
          <cell r="B568" t="str">
            <v>Pellia neesiana</v>
          </cell>
          <cell r="C568" t="str">
            <v/>
          </cell>
          <cell r="D568" t="str">
            <v/>
          </cell>
          <cell r="E568" t="str">
            <v>(Gottsche) Limpr.     </v>
          </cell>
          <cell r="F568" t="str">
            <v>Pellia epiphylla fo. neesiana Gottsche</v>
          </cell>
          <cell r="M568" t="str">
            <v>BRh</v>
          </cell>
          <cell r="N568">
            <v>4</v>
          </cell>
          <cell r="P568" t="str">
            <v/>
          </cell>
        </row>
        <row r="569">
          <cell r="A569" t="str">
            <v>PEL.SPX</v>
          </cell>
          <cell r="B569" t="str">
            <v>Pellia sp.</v>
          </cell>
          <cell r="C569" t="str">
            <v/>
          </cell>
          <cell r="D569" t="str">
            <v/>
          </cell>
          <cell r="E569" t="str">
            <v>Raddi</v>
          </cell>
          <cell r="M569" t="str">
            <v>BRh</v>
          </cell>
          <cell r="N569">
            <v>4</v>
          </cell>
        </row>
        <row r="570">
          <cell r="A570" t="str">
            <v>PET.HYB</v>
          </cell>
          <cell r="B570" t="str">
            <v>Petasites hybridus</v>
          </cell>
          <cell r="C570" t="str">
            <v/>
          </cell>
          <cell r="D570" t="str">
            <v/>
          </cell>
          <cell r="E570" t="str">
            <v>(L.) Gaertn.,Mey. &amp; Scherb.   </v>
          </cell>
          <cell r="M570" t="str">
            <v>PHg</v>
          </cell>
          <cell r="N570">
            <v>9</v>
          </cell>
          <cell r="O570" t="str">
            <v>HYG</v>
          </cell>
          <cell r="P570" t="str">
            <v/>
          </cell>
        </row>
        <row r="571">
          <cell r="A571" t="str">
            <v>PEU.PAL</v>
          </cell>
          <cell r="B571" t="str">
            <v>Peucedanum palustre</v>
          </cell>
          <cell r="C571" t="str">
            <v/>
          </cell>
          <cell r="D571" t="str">
            <v/>
          </cell>
          <cell r="E571" t="str">
            <v>(L.) Moench     </v>
          </cell>
          <cell r="M571" t="str">
            <v>PHg</v>
          </cell>
          <cell r="N571">
            <v>9</v>
          </cell>
          <cell r="O571" t="str">
            <v>HYG/HEL</v>
          </cell>
          <cell r="P571" t="str">
            <v/>
          </cell>
        </row>
        <row r="572">
          <cell r="A572" t="str">
            <v>PHC.DIG</v>
          </cell>
          <cell r="B572" t="str">
            <v>Phacelurus digitatus        </v>
          </cell>
          <cell r="C572" t="str">
            <v/>
          </cell>
          <cell r="D572" t="str">
            <v/>
          </cell>
          <cell r="E572" t="str">
            <v>      </v>
          </cell>
          <cell r="M572" t="str">
            <v>PHx</v>
          </cell>
          <cell r="N572">
            <v>10</v>
          </cell>
          <cell r="P572" t="str">
            <v/>
          </cell>
        </row>
        <row r="573">
          <cell r="A573" t="str">
            <v>PHA.ARU</v>
          </cell>
          <cell r="B573" t="str">
            <v>Phalaris arundinacea</v>
          </cell>
          <cell r="C573">
            <v>10</v>
          </cell>
          <cell r="D573">
            <v>1</v>
          </cell>
          <cell r="E573" t="str">
            <v>L.      </v>
          </cell>
          <cell r="M573" t="str">
            <v>PHe</v>
          </cell>
          <cell r="N573">
            <v>8</v>
          </cell>
          <cell r="O573" t="str">
            <v>HYD/HEL</v>
          </cell>
          <cell r="P573" t="str">
            <v>IBMR</v>
          </cell>
        </row>
        <row r="574">
          <cell r="A574" t="str">
            <v>PHI.CAL</v>
          </cell>
          <cell r="B574" t="str">
            <v>Philonotis calcarea</v>
          </cell>
          <cell r="C574">
            <v>18</v>
          </cell>
          <cell r="D574">
            <v>2</v>
          </cell>
          <cell r="E574" t="str">
            <v>(B. &amp; S.) Schimp.    </v>
          </cell>
          <cell r="F574" t="str">
            <v>Bartramia calcarea B.E.</v>
          </cell>
          <cell r="M574" t="str">
            <v>BRm</v>
          </cell>
          <cell r="N574">
            <v>5</v>
          </cell>
          <cell r="P574" t="str">
            <v>IBMR</v>
          </cell>
        </row>
        <row r="575">
          <cell r="A575" t="str">
            <v>PHI.FON</v>
          </cell>
          <cell r="B575" t="str">
            <v>Philonotis fontana et autres espèces, exclusion P. calcarea (P. gr. fontana)</v>
          </cell>
          <cell r="C575">
            <v>18</v>
          </cell>
          <cell r="D575">
            <v>3</v>
          </cell>
          <cell r="E575" t="str">
            <v>(Hedw.) Brid.</v>
          </cell>
          <cell r="F575" t="str">
            <v>Philonotis seriata Mitt.</v>
          </cell>
          <cell r="G575" t="str">
            <v>Philonotis arnellii Husn.</v>
          </cell>
          <cell r="H575" t="str">
            <v>Philonotis caespitosa Jur.</v>
          </cell>
          <cell r="I575" t="str">
            <v>Philonotis marchica (Hedw.) Brid.  </v>
          </cell>
          <cell r="J575" t="str">
            <v>Philonotis rigida Brid.  </v>
          </cell>
          <cell r="M575" t="str">
            <v>BRm</v>
          </cell>
          <cell r="N575">
            <v>5</v>
          </cell>
          <cell r="P575" t="str">
            <v>IBMR</v>
          </cell>
        </row>
        <row r="576">
          <cell r="A576" t="str">
            <v>PHI.SPX</v>
          </cell>
          <cell r="B576" t="str">
            <v>Philonotis sp.</v>
          </cell>
          <cell r="C576" t="str">
            <v/>
          </cell>
          <cell r="D576" t="str">
            <v/>
          </cell>
          <cell r="E576" t="str">
            <v>Brid.</v>
          </cell>
          <cell r="M576" t="str">
            <v>BRm</v>
          </cell>
          <cell r="N576">
            <v>5</v>
          </cell>
        </row>
        <row r="577">
          <cell r="A577" t="str">
            <v>PHO.SPX</v>
          </cell>
          <cell r="B577" t="str">
            <v>Phormidium sp.</v>
          </cell>
          <cell r="C577">
            <v>13</v>
          </cell>
          <cell r="D577">
            <v>2</v>
          </cell>
          <cell r="E577" t="str">
            <v>Kützing      </v>
          </cell>
          <cell r="M577" t="str">
            <v>ALG</v>
          </cell>
          <cell r="N577">
            <v>2</v>
          </cell>
          <cell r="P577" t="str">
            <v>IBMR</v>
          </cell>
        </row>
        <row r="578">
          <cell r="A578" t="str">
            <v>PHR.AUS</v>
          </cell>
          <cell r="B578" t="str">
            <v>Phragmites australis</v>
          </cell>
          <cell r="C578">
            <v>9</v>
          </cell>
          <cell r="D578">
            <v>2</v>
          </cell>
          <cell r="E578" t="str">
            <v>Cav. Trin. Ex Steud   </v>
          </cell>
          <cell r="F578" t="str">
            <v>Phragmites communis Trin.</v>
          </cell>
          <cell r="M578" t="str">
            <v>PHe</v>
          </cell>
          <cell r="N578">
            <v>8</v>
          </cell>
          <cell r="O578" t="str">
            <v>HEL</v>
          </cell>
          <cell r="P578" t="str">
            <v>IBMR</v>
          </cell>
        </row>
        <row r="579">
          <cell r="A579" t="str">
            <v>PIL.GLO</v>
          </cell>
          <cell r="B579" t="str">
            <v>Pilularia globulifera   </v>
          </cell>
          <cell r="C579" t="str">
            <v/>
          </cell>
          <cell r="D579" t="str">
            <v/>
          </cell>
          <cell r="E579" t="str">
            <v>L.      </v>
          </cell>
          <cell r="M579" t="str">
            <v>PTE</v>
          </cell>
          <cell r="N579">
            <v>6</v>
          </cell>
          <cell r="P579" t="str">
            <v/>
          </cell>
        </row>
        <row r="580">
          <cell r="A580" t="str">
            <v>PIL.MIN</v>
          </cell>
          <cell r="B580" t="str">
            <v>Pilularia minuta        </v>
          </cell>
          <cell r="C580" t="str">
            <v/>
          </cell>
          <cell r="D580" t="str">
            <v/>
          </cell>
          <cell r="E580" t="str">
            <v>      </v>
          </cell>
          <cell r="M580" t="str">
            <v>PTE</v>
          </cell>
          <cell r="N580">
            <v>6</v>
          </cell>
          <cell r="P580" t="str">
            <v/>
          </cell>
        </row>
        <row r="581">
          <cell r="A581" t="str">
            <v>PIS.STR</v>
          </cell>
          <cell r="B581" t="str">
            <v>Pistia stratiotes   </v>
          </cell>
          <cell r="C581" t="str">
            <v/>
          </cell>
          <cell r="D581" t="str">
            <v/>
          </cell>
          <cell r="E581" t="str">
            <v>L.      </v>
          </cell>
          <cell r="M581" t="str">
            <v>PHy</v>
          </cell>
          <cell r="N581">
            <v>7</v>
          </cell>
          <cell r="O581" t="str">
            <v>HYD</v>
          </cell>
          <cell r="P581" t="str">
            <v/>
          </cell>
        </row>
        <row r="582">
          <cell r="A582" t="str">
            <v>PLG.ASP</v>
          </cell>
          <cell r="B582" t="str">
            <v>Plagiochila asplenioides</v>
          </cell>
          <cell r="C582" t="str">
            <v/>
          </cell>
          <cell r="D582" t="str">
            <v/>
          </cell>
          <cell r="E582" t="str">
            <v>(L. emend. Taylor) Dumort.     </v>
          </cell>
          <cell r="F582" t="str">
            <v>Plagiochila asplenioides var. major Lindenb.</v>
          </cell>
          <cell r="G582" t="str">
            <v>Plagiochila major (L.) S.W. Arnell</v>
          </cell>
          <cell r="H582" t="str">
            <v>Jungermannia asplenioides L.</v>
          </cell>
          <cell r="M582" t="str">
            <v>BRh</v>
          </cell>
          <cell r="N582">
            <v>4</v>
          </cell>
          <cell r="P582" t="str">
            <v/>
          </cell>
        </row>
        <row r="583">
          <cell r="A583" t="str">
            <v>PLG.SPX</v>
          </cell>
          <cell r="B583" t="str">
            <v>Plagiochila sp.        </v>
          </cell>
          <cell r="C583" t="str">
            <v/>
          </cell>
          <cell r="D583" t="str">
            <v/>
          </cell>
          <cell r="E583" t="str">
            <v>Dumort.</v>
          </cell>
          <cell r="M583" t="str">
            <v>BRh</v>
          </cell>
          <cell r="N583">
            <v>4</v>
          </cell>
          <cell r="P583" t="str">
            <v/>
          </cell>
        </row>
        <row r="584">
          <cell r="A584" t="str">
            <v>PLI.AFF</v>
          </cell>
          <cell r="B584" t="str">
            <v>Plagiomnium affine</v>
          </cell>
          <cell r="C584" t="str">
            <v/>
          </cell>
          <cell r="D584" t="str">
            <v/>
          </cell>
          <cell r="E584" t="str">
            <v>(Bland.) T. Kop.    </v>
          </cell>
          <cell r="F584" t="str">
            <v>Mnium affine Bland.  </v>
          </cell>
          <cell r="M584" t="str">
            <v>BRm</v>
          </cell>
          <cell r="N584">
            <v>5</v>
          </cell>
          <cell r="P584" t="str">
            <v/>
          </cell>
        </row>
        <row r="585">
          <cell r="A585" t="str">
            <v>PLI.MED</v>
          </cell>
          <cell r="B585" t="str">
            <v>Plagiomnium medium</v>
          </cell>
          <cell r="C585" t="str">
            <v/>
          </cell>
          <cell r="D585" t="str">
            <v/>
          </cell>
          <cell r="E585" t="str">
            <v>(B. &amp; S.) T. Kop.    </v>
          </cell>
          <cell r="F585" t="str">
            <v>Mnium medium B. &amp; S.   </v>
          </cell>
          <cell r="M585" t="str">
            <v>BRm</v>
          </cell>
          <cell r="N585">
            <v>5</v>
          </cell>
        </row>
        <row r="586">
          <cell r="A586" t="str">
            <v>PLI.ROS</v>
          </cell>
          <cell r="B586" t="str">
            <v>Plagiomnium rostratum</v>
          </cell>
          <cell r="C586" t="str">
            <v/>
          </cell>
          <cell r="D586" t="str">
            <v/>
          </cell>
          <cell r="E586" t="str">
            <v>(Schrad.) T. Kop.    </v>
          </cell>
          <cell r="F586" t="str">
            <v>Mnium rostratum Schrad.</v>
          </cell>
          <cell r="G586" t="str">
            <v>Mnium longirostre Brid.</v>
          </cell>
          <cell r="M586" t="str">
            <v>BRm</v>
          </cell>
          <cell r="N586">
            <v>5</v>
          </cell>
        </row>
        <row r="587">
          <cell r="A587" t="str">
            <v>PLI.SPX</v>
          </cell>
          <cell r="B587" t="str">
            <v>Plagiomnium sp.        </v>
          </cell>
          <cell r="C587" t="str">
            <v/>
          </cell>
          <cell r="D587" t="str">
            <v/>
          </cell>
          <cell r="E587" t="str">
            <v>T. Kop.    </v>
          </cell>
          <cell r="M587" t="str">
            <v>BRm</v>
          </cell>
          <cell r="N587">
            <v>5</v>
          </cell>
          <cell r="P587" t="str">
            <v/>
          </cell>
        </row>
        <row r="588">
          <cell r="A588" t="str">
            <v>PLI.UND</v>
          </cell>
          <cell r="B588" t="str">
            <v>Plagiomnium undulatum</v>
          </cell>
          <cell r="C588" t="str">
            <v/>
          </cell>
          <cell r="D588" t="str">
            <v/>
          </cell>
          <cell r="E588" t="str">
            <v>(Hedw.) T. Kop.    </v>
          </cell>
          <cell r="F588" t="str">
            <v>Mnium undulatum Hedw.       </v>
          </cell>
          <cell r="M588" t="str">
            <v>BRm</v>
          </cell>
          <cell r="N588">
            <v>5</v>
          </cell>
        </row>
        <row r="589">
          <cell r="A589" t="str">
            <v>PLA.DEN</v>
          </cell>
          <cell r="B589" t="str">
            <v>Plagiothecium denticulatum</v>
          </cell>
          <cell r="C589" t="str">
            <v/>
          </cell>
          <cell r="D589" t="str">
            <v/>
          </cell>
          <cell r="E589" t="str">
            <v>(Hedw.) B., S. &amp; G.  </v>
          </cell>
          <cell r="F589" t="str">
            <v>Plagiothecium donnianum (Sm.) Mitt.</v>
          </cell>
          <cell r="M589" t="str">
            <v>BRm</v>
          </cell>
          <cell r="N589">
            <v>5</v>
          </cell>
        </row>
        <row r="590">
          <cell r="A590" t="str">
            <v>PLA.NEM</v>
          </cell>
          <cell r="B590" t="str">
            <v>Plagiothecium nemorale</v>
          </cell>
          <cell r="C590" t="str">
            <v/>
          </cell>
          <cell r="D590" t="str">
            <v/>
          </cell>
          <cell r="E590" t="str">
            <v>(Mitt.) Jaeg.     </v>
          </cell>
          <cell r="F590" t="str">
            <v>Plagiothecium sylvaticum auct.</v>
          </cell>
          <cell r="G590" t="str">
            <v>Plagiothecium neglectum Mönk.</v>
          </cell>
          <cell r="M590" t="str">
            <v>BRm</v>
          </cell>
          <cell r="N590">
            <v>5</v>
          </cell>
        </row>
        <row r="591">
          <cell r="A591" t="str">
            <v>PLA.PLA</v>
          </cell>
          <cell r="B591" t="str">
            <v>Plagiothecium platyphyllum</v>
          </cell>
          <cell r="C591" t="str">
            <v/>
          </cell>
          <cell r="D591" t="str">
            <v/>
          </cell>
          <cell r="E591" t="str">
            <v>Mönk.      </v>
          </cell>
          <cell r="M591" t="str">
            <v>BRm</v>
          </cell>
          <cell r="N591">
            <v>5</v>
          </cell>
        </row>
        <row r="592">
          <cell r="A592" t="str">
            <v>PLA.SPX</v>
          </cell>
          <cell r="B592" t="str">
            <v>Plagiothecium sp.</v>
          </cell>
          <cell r="C592" t="str">
            <v/>
          </cell>
          <cell r="D592" t="str">
            <v/>
          </cell>
          <cell r="E592" t="str">
            <v>B., S. &amp; G.</v>
          </cell>
          <cell r="M592" t="str">
            <v>BRm</v>
          </cell>
          <cell r="N592">
            <v>5</v>
          </cell>
        </row>
        <row r="593">
          <cell r="A593" t="str">
            <v>PLA.UND</v>
          </cell>
          <cell r="B593" t="str">
            <v>Plagiothecium undulatum</v>
          </cell>
          <cell r="C593" t="str">
            <v/>
          </cell>
          <cell r="D593" t="str">
            <v/>
          </cell>
          <cell r="E593" t="str">
            <v>(Hedw.) B., S. &amp; G.  </v>
          </cell>
          <cell r="M593" t="str">
            <v>BRm</v>
          </cell>
          <cell r="N593">
            <v>5</v>
          </cell>
        </row>
        <row r="594">
          <cell r="A594" t="str">
            <v>PLE.SPX</v>
          </cell>
          <cell r="B594" t="str">
            <v>Plectonema sp.       </v>
          </cell>
          <cell r="C594" t="str">
            <v/>
          </cell>
          <cell r="D594" t="str">
            <v/>
          </cell>
          <cell r="E594" t="str">
            <v>Thuret      </v>
          </cell>
          <cell r="M594" t="str">
            <v>ALG</v>
          </cell>
          <cell r="N594">
            <v>2</v>
          </cell>
          <cell r="P594" t="str">
            <v/>
          </cell>
        </row>
        <row r="595">
          <cell r="A595" t="str">
            <v>PLU.SAB</v>
          </cell>
          <cell r="B595" t="str">
            <v>Pleuropogon sabinei        </v>
          </cell>
          <cell r="C595" t="str">
            <v/>
          </cell>
          <cell r="D595" t="str">
            <v/>
          </cell>
          <cell r="E595" t="str">
            <v>      </v>
          </cell>
          <cell r="M595" t="str">
            <v>PHx</v>
          </cell>
          <cell r="N595">
            <v>10</v>
          </cell>
          <cell r="P595" t="str">
            <v/>
          </cell>
        </row>
        <row r="596">
          <cell r="A596" t="str">
            <v>POA.ANN</v>
          </cell>
          <cell r="B596" t="str">
            <v>Poa annua</v>
          </cell>
          <cell r="C596" t="str">
            <v/>
          </cell>
          <cell r="D596" t="str">
            <v/>
          </cell>
          <cell r="E596" t="str">
            <v>L.      </v>
          </cell>
          <cell r="M596" t="str">
            <v>PHg</v>
          </cell>
          <cell r="N596">
            <v>9</v>
          </cell>
          <cell r="O596" t="str">
            <v>HYG</v>
          </cell>
          <cell r="P596" t="str">
            <v/>
          </cell>
        </row>
        <row r="597">
          <cell r="A597" t="str">
            <v>POA.PAL</v>
          </cell>
          <cell r="B597" t="str">
            <v>Poa palustris</v>
          </cell>
          <cell r="C597" t="str">
            <v/>
          </cell>
          <cell r="D597" t="str">
            <v/>
          </cell>
          <cell r="E597" t="str">
            <v>L.      </v>
          </cell>
          <cell r="M597" t="str">
            <v>PHg</v>
          </cell>
          <cell r="N597">
            <v>9</v>
          </cell>
          <cell r="O597" t="str">
            <v>HYG</v>
          </cell>
          <cell r="P597" t="str">
            <v/>
          </cell>
        </row>
        <row r="598">
          <cell r="A598" t="str">
            <v>POA.PRA</v>
          </cell>
          <cell r="B598" t="str">
            <v>Poa pratensis</v>
          </cell>
          <cell r="C598" t="str">
            <v/>
          </cell>
          <cell r="D598" t="str">
            <v/>
          </cell>
          <cell r="E598" t="str">
            <v>L.      </v>
          </cell>
          <cell r="M598" t="str">
            <v>PHg</v>
          </cell>
          <cell r="N598">
            <v>9</v>
          </cell>
          <cell r="O598" t="str">
            <v>HYG</v>
          </cell>
          <cell r="P598" t="str">
            <v/>
          </cell>
        </row>
        <row r="599">
          <cell r="A599" t="str">
            <v>POA.SPX</v>
          </cell>
          <cell r="B599" t="str">
            <v>Poa sp.</v>
          </cell>
          <cell r="C599" t="str">
            <v/>
          </cell>
          <cell r="D599" t="str">
            <v/>
          </cell>
          <cell r="E599" t="str">
            <v>      </v>
          </cell>
          <cell r="M599" t="str">
            <v>PHg</v>
          </cell>
          <cell r="N599">
            <v>9</v>
          </cell>
          <cell r="O599" t="str">
            <v>HYG</v>
          </cell>
        </row>
        <row r="600">
          <cell r="A600" t="str">
            <v>POA.TRI</v>
          </cell>
          <cell r="B600" t="str">
            <v>Poa trivialis</v>
          </cell>
          <cell r="C600" t="str">
            <v/>
          </cell>
          <cell r="D600" t="str">
            <v/>
          </cell>
          <cell r="E600" t="str">
            <v>L.      </v>
          </cell>
          <cell r="M600" t="str">
            <v>PHg</v>
          </cell>
          <cell r="N600">
            <v>9</v>
          </cell>
          <cell r="O600" t="str">
            <v>HYG</v>
          </cell>
          <cell r="P600" t="str">
            <v/>
          </cell>
        </row>
        <row r="601">
          <cell r="A601" t="str">
            <v>POL.AMP</v>
          </cell>
          <cell r="B601" t="str">
            <v>Polygonum amphibium (Persicaria amphibia)</v>
          </cell>
          <cell r="C601">
            <v>9</v>
          </cell>
          <cell r="D601">
            <v>2</v>
          </cell>
          <cell r="E601" t="str">
            <v>L.      </v>
          </cell>
          <cell r="F601" t="str">
            <v>Persicaria amphibia L. Gray</v>
          </cell>
          <cell r="M601" t="str">
            <v>PHe</v>
          </cell>
          <cell r="N601">
            <v>8</v>
          </cell>
          <cell r="O601" t="str">
            <v>HYD/HEL</v>
          </cell>
          <cell r="P601" t="str">
            <v>IBMR</v>
          </cell>
        </row>
        <row r="602">
          <cell r="A602" t="str">
            <v>POL.FOL</v>
          </cell>
          <cell r="B602" t="str">
            <v>Polygonum foliosa (Persicaria foliosa)</v>
          </cell>
          <cell r="C602" t="str">
            <v/>
          </cell>
          <cell r="D602" t="str">
            <v/>
          </cell>
          <cell r="E602" t="str">
            <v>      </v>
          </cell>
          <cell r="F602" t="str">
            <v>Persicaria foliosa</v>
          </cell>
          <cell r="M602" t="str">
            <v>PHg</v>
          </cell>
          <cell r="N602">
            <v>9</v>
          </cell>
          <cell r="O602" t="str">
            <v>HYG</v>
          </cell>
          <cell r="P602" t="str">
            <v/>
          </cell>
        </row>
        <row r="603">
          <cell r="A603" t="str">
            <v>POL.HYD</v>
          </cell>
          <cell r="B603" t="str">
            <v>Polygonum hydropiper (Persicaria hydropiper)</v>
          </cell>
          <cell r="C603">
            <v>8</v>
          </cell>
          <cell r="D603">
            <v>2</v>
          </cell>
          <cell r="E603" t="str">
            <v>L. fo. Aq.    </v>
          </cell>
          <cell r="F603" t="str">
            <v>Persicaria hydropiper L. Delarbe</v>
          </cell>
          <cell r="M603" t="str">
            <v>PHe</v>
          </cell>
          <cell r="N603">
            <v>8</v>
          </cell>
          <cell r="O603" t="str">
            <v>HEL</v>
          </cell>
          <cell r="P603" t="str">
            <v>IBMR</v>
          </cell>
        </row>
        <row r="604">
          <cell r="A604" t="str">
            <v>POL.LAP</v>
          </cell>
          <cell r="B604" t="str">
            <v>Polygonum lapathifolia (Persicaria lapathifolia)</v>
          </cell>
          <cell r="C604" t="str">
            <v/>
          </cell>
          <cell r="D604" t="str">
            <v/>
          </cell>
          <cell r="E604" t="str">
            <v>      </v>
          </cell>
          <cell r="F604" t="str">
            <v>Persicaria lapathifolia L. Gray</v>
          </cell>
          <cell r="M604" t="str">
            <v>PHg</v>
          </cell>
          <cell r="N604">
            <v>9</v>
          </cell>
          <cell r="O604" t="str">
            <v>HYG</v>
          </cell>
          <cell r="P604" t="str">
            <v/>
          </cell>
        </row>
        <row r="605">
          <cell r="A605" t="str">
            <v>POL.MAC</v>
          </cell>
          <cell r="B605" t="str">
            <v>Polygonum maculosa (Persicaria maculosa)</v>
          </cell>
          <cell r="C605" t="str">
            <v/>
          </cell>
          <cell r="D605" t="str">
            <v/>
          </cell>
          <cell r="E605" t="str">
            <v>      </v>
          </cell>
          <cell r="F605" t="str">
            <v>Persicaria maculosa</v>
          </cell>
          <cell r="M605" t="str">
            <v>PHg</v>
          </cell>
          <cell r="N605">
            <v>9</v>
          </cell>
          <cell r="O605" t="str">
            <v>HYG</v>
          </cell>
          <cell r="P605" t="str">
            <v/>
          </cell>
        </row>
        <row r="606">
          <cell r="A606" t="str">
            <v>POL.MIT</v>
          </cell>
          <cell r="B606" t="str">
            <v>Polygonum mite (Persicaria mitis)</v>
          </cell>
          <cell r="C606" t="str">
            <v/>
          </cell>
          <cell r="D606" t="str">
            <v/>
          </cell>
          <cell r="E606" t="str">
            <v>Schrank      </v>
          </cell>
          <cell r="F606" t="str">
            <v>Persicaria mitis Schrank</v>
          </cell>
          <cell r="M606" t="str">
            <v>PHg</v>
          </cell>
          <cell r="N606">
            <v>9</v>
          </cell>
          <cell r="O606" t="str">
            <v>HYG</v>
          </cell>
          <cell r="P606" t="str">
            <v/>
          </cell>
        </row>
        <row r="607">
          <cell r="A607" t="str">
            <v>POL.SPX</v>
          </cell>
          <cell r="B607" t="str">
            <v>Polygonum sp.</v>
          </cell>
          <cell r="C607" t="str">
            <v/>
          </cell>
          <cell r="D607" t="str">
            <v/>
          </cell>
          <cell r="E607" t="str">
            <v>      </v>
          </cell>
          <cell r="F607" t="str">
            <v>Persicaria sp.</v>
          </cell>
          <cell r="M607" t="str">
            <v>PHg</v>
          </cell>
          <cell r="N607">
            <v>9</v>
          </cell>
          <cell r="O607" t="str">
            <v>HYG</v>
          </cell>
        </row>
        <row r="608">
          <cell r="A608" t="str">
            <v>PON.COR</v>
          </cell>
          <cell r="B608" t="str">
            <v>Pontederia cordata        </v>
          </cell>
          <cell r="C608" t="str">
            <v/>
          </cell>
          <cell r="D608" t="str">
            <v/>
          </cell>
          <cell r="E608" t="str">
            <v>      </v>
          </cell>
          <cell r="M608" t="str">
            <v>PHy</v>
          </cell>
          <cell r="N608">
            <v>7</v>
          </cell>
          <cell r="O608" t="str">
            <v>HYD</v>
          </cell>
          <cell r="P608" t="str">
            <v/>
          </cell>
        </row>
        <row r="609">
          <cell r="A609" t="str">
            <v>POR.COR</v>
          </cell>
          <cell r="B609" t="str">
            <v>Porella cordaeana</v>
          </cell>
          <cell r="C609" t="str">
            <v/>
          </cell>
          <cell r="D609" t="str">
            <v/>
          </cell>
          <cell r="E609" t="str">
            <v>(Huebener) Moore</v>
          </cell>
          <cell r="F609" t="str">
            <v>Porella denta Lindberg</v>
          </cell>
          <cell r="G609" t="str">
            <v>Porella rivularis Nees</v>
          </cell>
          <cell r="H609" t="str">
            <v>Porella cordaeana var. simplicior (Zett.) Lindb.</v>
          </cell>
          <cell r="I609" t="str">
            <v>Madotheca cordaeana (Huebener) Dumort.</v>
          </cell>
          <cell r="J609" t="str">
            <v>Madotheca rivularis Nees</v>
          </cell>
          <cell r="K609" t="str">
            <v>Jungermannia cordaeana Huebener</v>
          </cell>
          <cell r="M609" t="str">
            <v>BRh</v>
          </cell>
          <cell r="N609">
            <v>4</v>
          </cell>
          <cell r="P609" t="str">
            <v/>
          </cell>
        </row>
        <row r="610">
          <cell r="A610" t="str">
            <v>POR.PIN</v>
          </cell>
          <cell r="B610" t="str">
            <v>Porella pinnata</v>
          </cell>
          <cell r="C610">
            <v>12</v>
          </cell>
          <cell r="D610">
            <v>2</v>
          </cell>
          <cell r="E610" t="str">
            <v>L.     </v>
          </cell>
          <cell r="F610" t="str">
            <v>Madotheca porella (Dicks.) Nees</v>
          </cell>
          <cell r="G610" t="str">
            <v>Jungermannia porella Dicks.</v>
          </cell>
          <cell r="M610" t="str">
            <v>BRh</v>
          </cell>
          <cell r="N610">
            <v>4</v>
          </cell>
          <cell r="P610" t="str">
            <v>IBMR</v>
          </cell>
        </row>
        <row r="611">
          <cell r="A611" t="str">
            <v>POR.SPX</v>
          </cell>
          <cell r="B611" t="str">
            <v>Porella sp.        </v>
          </cell>
          <cell r="C611" t="str">
            <v/>
          </cell>
          <cell r="D611" t="str">
            <v/>
          </cell>
          <cell r="E611" t="str">
            <v>L.     </v>
          </cell>
          <cell r="M611" t="str">
            <v>BRh</v>
          </cell>
          <cell r="N611">
            <v>4</v>
          </cell>
          <cell r="P611" t="str">
            <v/>
          </cell>
        </row>
        <row r="612">
          <cell r="A612" t="str">
            <v>POT.ACU</v>
          </cell>
          <cell r="B612" t="str">
            <v>Potamogeton acutifolius       </v>
          </cell>
          <cell r="C612">
            <v>12</v>
          </cell>
          <cell r="D612">
            <v>3</v>
          </cell>
          <cell r="E612" t="str">
            <v>Link      </v>
          </cell>
          <cell r="M612" t="str">
            <v>PHy</v>
          </cell>
          <cell r="N612">
            <v>7</v>
          </cell>
          <cell r="O612" t="str">
            <v>HYD</v>
          </cell>
          <cell r="P612" t="str">
            <v>IBMR</v>
          </cell>
        </row>
        <row r="613">
          <cell r="A613" t="str">
            <v>POT.ALP</v>
          </cell>
          <cell r="B613" t="str">
            <v>Potamogeton alpinus      </v>
          </cell>
          <cell r="C613">
            <v>13</v>
          </cell>
          <cell r="D613">
            <v>2</v>
          </cell>
          <cell r="E613" t="str">
            <v>Balbis      </v>
          </cell>
          <cell r="M613" t="str">
            <v>PHy</v>
          </cell>
          <cell r="N613">
            <v>7</v>
          </cell>
          <cell r="O613" t="str">
            <v>HYD</v>
          </cell>
          <cell r="P613" t="str">
            <v>IBMR</v>
          </cell>
        </row>
        <row r="614">
          <cell r="A614" t="str">
            <v>POT.BER</v>
          </cell>
          <cell r="B614" t="str">
            <v>Potamogeton berchtoldii</v>
          </cell>
          <cell r="C614">
            <v>9</v>
          </cell>
          <cell r="D614">
            <v>2</v>
          </cell>
          <cell r="E614" t="str">
            <v>Fieber      </v>
          </cell>
          <cell r="M614" t="str">
            <v>PHy</v>
          </cell>
          <cell r="N614">
            <v>7</v>
          </cell>
          <cell r="O614" t="str">
            <v>HYD</v>
          </cell>
          <cell r="P614" t="str">
            <v>IBMR</v>
          </cell>
        </row>
        <row r="615">
          <cell r="A615" t="str">
            <v>POT.COL</v>
          </cell>
          <cell r="B615" t="str">
            <v>Potamogeton coloratus</v>
          </cell>
          <cell r="C615">
            <v>20</v>
          </cell>
          <cell r="D615">
            <v>3</v>
          </cell>
          <cell r="E615" t="str">
            <v>Hornem.      </v>
          </cell>
          <cell r="M615" t="str">
            <v>PHy</v>
          </cell>
          <cell r="N615">
            <v>7</v>
          </cell>
          <cell r="O615" t="str">
            <v>HYD</v>
          </cell>
          <cell r="P615" t="str">
            <v>IBMR</v>
          </cell>
        </row>
        <row r="616">
          <cell r="A616" t="str">
            <v>POT.COM</v>
          </cell>
          <cell r="B616" t="str">
            <v>Potamogeton compressus</v>
          </cell>
          <cell r="C616">
            <v>6</v>
          </cell>
          <cell r="D616">
            <v>3</v>
          </cell>
          <cell r="E616" t="str">
            <v>L.      </v>
          </cell>
          <cell r="M616" t="str">
            <v>PHy</v>
          </cell>
          <cell r="N616">
            <v>7</v>
          </cell>
          <cell r="O616" t="str">
            <v>HYD</v>
          </cell>
          <cell r="P616" t="str">
            <v>IBMR</v>
          </cell>
        </row>
        <row r="617">
          <cell r="A617" t="str">
            <v>POT.CRI</v>
          </cell>
          <cell r="B617" t="str">
            <v>Potamogeton crispus</v>
          </cell>
          <cell r="C617">
            <v>7</v>
          </cell>
          <cell r="D617">
            <v>2</v>
          </cell>
          <cell r="E617" t="str">
            <v>L.      </v>
          </cell>
          <cell r="M617" t="str">
            <v>PHy</v>
          </cell>
          <cell r="N617">
            <v>7</v>
          </cell>
          <cell r="O617" t="str">
            <v>HYD</v>
          </cell>
          <cell r="P617" t="str">
            <v>IBMR</v>
          </cell>
        </row>
        <row r="618">
          <cell r="A618" t="str">
            <v>POT.EPI</v>
          </cell>
          <cell r="B618" t="str">
            <v>Potamogeton epihydrus        </v>
          </cell>
          <cell r="C618" t="str">
            <v/>
          </cell>
          <cell r="D618" t="str">
            <v/>
          </cell>
          <cell r="E618" t="str">
            <v>      </v>
          </cell>
          <cell r="M618" t="str">
            <v>PHy</v>
          </cell>
          <cell r="N618">
            <v>7</v>
          </cell>
          <cell r="O618" t="str">
            <v>HYD</v>
          </cell>
          <cell r="P618" t="str">
            <v/>
          </cell>
        </row>
        <row r="619">
          <cell r="A619" t="str">
            <v>POT.FIL</v>
          </cell>
          <cell r="B619" t="str">
            <v>Potamogeton filiformis</v>
          </cell>
          <cell r="C619" t="str">
            <v/>
          </cell>
          <cell r="D619" t="str">
            <v/>
          </cell>
          <cell r="E619" t="str">
            <v>Pers.      </v>
          </cell>
          <cell r="M619" t="str">
            <v>PHy</v>
          </cell>
          <cell r="N619">
            <v>7</v>
          </cell>
          <cell r="O619" t="str">
            <v>HYD</v>
          </cell>
          <cell r="P619" t="str">
            <v/>
          </cell>
        </row>
        <row r="620">
          <cell r="A620" t="str">
            <v>POT.FRI</v>
          </cell>
          <cell r="B620" t="str">
            <v>Potamogeton friesii (P. mucronatus)</v>
          </cell>
          <cell r="C620">
            <v>10</v>
          </cell>
          <cell r="D620">
            <v>1</v>
          </cell>
          <cell r="E620" t="str">
            <v>Rupr.      </v>
          </cell>
          <cell r="F620" t="str">
            <v>Potamogeton mucronatus</v>
          </cell>
          <cell r="M620" t="str">
            <v>PHy</v>
          </cell>
          <cell r="N620">
            <v>7</v>
          </cell>
          <cell r="O620" t="str">
            <v>HYD</v>
          </cell>
          <cell r="P620" t="str">
            <v>IBMR</v>
          </cell>
        </row>
        <row r="621">
          <cell r="A621" t="str">
            <v>POT.GRA</v>
          </cell>
          <cell r="B621" t="str">
            <v>Potamogeton gramineus</v>
          </cell>
          <cell r="C621">
            <v>13</v>
          </cell>
          <cell r="D621">
            <v>2</v>
          </cell>
          <cell r="E621" t="str">
            <v>L.      </v>
          </cell>
          <cell r="M621" t="str">
            <v>PHy</v>
          </cell>
          <cell r="N621">
            <v>7</v>
          </cell>
          <cell r="O621" t="str">
            <v>HYD</v>
          </cell>
          <cell r="P621" t="str">
            <v>IBMR</v>
          </cell>
        </row>
        <row r="622">
          <cell r="A622" t="str">
            <v>POT.HEL</v>
          </cell>
          <cell r="B622" t="str">
            <v>Potamogeton helveticus</v>
          </cell>
          <cell r="C622" t="str">
            <v/>
          </cell>
          <cell r="D622" t="str">
            <v/>
          </cell>
          <cell r="E622" t="str">
            <v>(G. Fischer) E. Baumann   </v>
          </cell>
          <cell r="M622" t="str">
            <v>PHy</v>
          </cell>
          <cell r="N622">
            <v>7</v>
          </cell>
          <cell r="O622" t="str">
            <v>HYD</v>
          </cell>
          <cell r="P622" t="str">
            <v/>
          </cell>
        </row>
        <row r="623">
          <cell r="A623" t="str">
            <v>POT.LUC</v>
          </cell>
          <cell r="B623" t="str">
            <v>Potamogeton lucens</v>
          </cell>
          <cell r="C623">
            <v>7</v>
          </cell>
          <cell r="D623">
            <v>3</v>
          </cell>
          <cell r="E623" t="str">
            <v>L.      </v>
          </cell>
          <cell r="M623" t="str">
            <v>PHy</v>
          </cell>
          <cell r="N623">
            <v>7</v>
          </cell>
          <cell r="O623" t="str">
            <v>HYD</v>
          </cell>
          <cell r="P623" t="str">
            <v>IBMR</v>
          </cell>
        </row>
        <row r="624">
          <cell r="A624" t="str">
            <v>POT.NAT</v>
          </cell>
          <cell r="B624" t="str">
            <v>Potamogeton natans</v>
          </cell>
          <cell r="C624">
            <v>12</v>
          </cell>
          <cell r="D624">
            <v>1</v>
          </cell>
          <cell r="E624" t="str">
            <v>L.      </v>
          </cell>
          <cell r="M624" t="str">
            <v>PHy</v>
          </cell>
          <cell r="N624">
            <v>7</v>
          </cell>
          <cell r="O624" t="str">
            <v>HYD</v>
          </cell>
          <cell r="P624" t="str">
            <v>IBMR</v>
          </cell>
        </row>
        <row r="625">
          <cell r="A625" t="str">
            <v>POT.PRO</v>
          </cell>
          <cell r="B625" t="str">
            <v>Potamogeton natans var. prolixus</v>
          </cell>
          <cell r="C625" t="str">
            <v/>
          </cell>
          <cell r="D625" t="str">
            <v/>
          </cell>
          <cell r="E625" t="str">
            <v>Koch      </v>
          </cell>
          <cell r="M625" t="str">
            <v>PHy</v>
          </cell>
          <cell r="N625">
            <v>7</v>
          </cell>
          <cell r="O625" t="str">
            <v>HYD</v>
          </cell>
          <cell r="P625" t="str">
            <v/>
          </cell>
        </row>
        <row r="626">
          <cell r="A626" t="str">
            <v>POT.NOD</v>
          </cell>
          <cell r="B626" t="str">
            <v>Potamogeton nodosus (P. fluitans)</v>
          </cell>
          <cell r="C626">
            <v>4</v>
          </cell>
          <cell r="D626">
            <v>3</v>
          </cell>
          <cell r="E626" t="str">
            <v>Poiret      </v>
          </cell>
          <cell r="F626" t="str">
            <v>Potamogeton fluitans</v>
          </cell>
          <cell r="M626" t="str">
            <v>PHy</v>
          </cell>
          <cell r="N626">
            <v>7</v>
          </cell>
          <cell r="O626" t="str">
            <v>HYD</v>
          </cell>
          <cell r="P626" t="str">
            <v>IBMR</v>
          </cell>
        </row>
        <row r="627">
          <cell r="A627" t="str">
            <v>POT.OBT</v>
          </cell>
          <cell r="B627" t="str">
            <v>Potamogeton obtusifolius</v>
          </cell>
          <cell r="C627">
            <v>10</v>
          </cell>
          <cell r="D627">
            <v>2</v>
          </cell>
          <cell r="E627" t="str">
            <v>Mert. &amp; Koch    </v>
          </cell>
          <cell r="M627" t="str">
            <v>PHy</v>
          </cell>
          <cell r="N627">
            <v>7</v>
          </cell>
          <cell r="O627" t="str">
            <v>HYD</v>
          </cell>
          <cell r="P627" t="str">
            <v>IBMR</v>
          </cell>
        </row>
        <row r="628">
          <cell r="A628" t="str">
            <v>POT.PAN</v>
          </cell>
          <cell r="B628" t="str">
            <v>Potamogeton panormitanus (P. pusillus)      </v>
          </cell>
          <cell r="C628">
            <v>9</v>
          </cell>
          <cell r="D628">
            <v>2</v>
          </cell>
          <cell r="E628" t="str">
            <v>      </v>
          </cell>
          <cell r="F628" t="str">
            <v>potamogeton pusillus L.</v>
          </cell>
          <cell r="M628" t="str">
            <v>PHy</v>
          </cell>
          <cell r="N628">
            <v>7</v>
          </cell>
          <cell r="O628" t="str">
            <v>HYD</v>
          </cell>
          <cell r="P628" t="str">
            <v>IBMR</v>
          </cell>
        </row>
        <row r="629">
          <cell r="A629" t="str">
            <v>POT.PEC</v>
          </cell>
          <cell r="B629" t="str">
            <v>Potamogeton pectinatus    </v>
          </cell>
          <cell r="C629">
            <v>2</v>
          </cell>
          <cell r="D629">
            <v>2</v>
          </cell>
          <cell r="E629" t="str">
            <v>L.      </v>
          </cell>
          <cell r="M629" t="str">
            <v>PHy</v>
          </cell>
          <cell r="N629">
            <v>7</v>
          </cell>
          <cell r="O629" t="str">
            <v>HYD</v>
          </cell>
          <cell r="P629" t="str">
            <v>IBMR</v>
          </cell>
        </row>
        <row r="630">
          <cell r="A630" t="str">
            <v>POT.PER</v>
          </cell>
          <cell r="B630" t="str">
            <v>Potamogeton perfoliatus</v>
          </cell>
          <cell r="C630">
            <v>9</v>
          </cell>
          <cell r="D630">
            <v>2</v>
          </cell>
          <cell r="E630" t="str">
            <v>L.      </v>
          </cell>
          <cell r="M630" t="str">
            <v>PHy</v>
          </cell>
          <cell r="N630">
            <v>7</v>
          </cell>
          <cell r="O630" t="str">
            <v>HYD</v>
          </cell>
          <cell r="P630" t="str">
            <v>IBMR</v>
          </cell>
        </row>
        <row r="631">
          <cell r="A631" t="str">
            <v>POT.POL</v>
          </cell>
          <cell r="B631" t="str">
            <v>Potamogeton polygonifolius       </v>
          </cell>
          <cell r="C631">
            <v>17</v>
          </cell>
          <cell r="D631">
            <v>3</v>
          </cell>
          <cell r="E631" t="str">
            <v>Pourret      </v>
          </cell>
          <cell r="M631" t="str">
            <v>PHy</v>
          </cell>
          <cell r="N631">
            <v>7</v>
          </cell>
          <cell r="O631" t="str">
            <v>HYD</v>
          </cell>
          <cell r="P631" t="str">
            <v>IBMR</v>
          </cell>
        </row>
        <row r="632">
          <cell r="A632" t="str">
            <v>POT.PRA</v>
          </cell>
          <cell r="B632" t="str">
            <v>Potamogeton praelongus       </v>
          </cell>
          <cell r="C632">
            <v>13</v>
          </cell>
          <cell r="D632">
            <v>2</v>
          </cell>
          <cell r="E632" t="str">
            <v>Wulfen      </v>
          </cell>
          <cell r="M632" t="str">
            <v>PHy</v>
          </cell>
          <cell r="N632">
            <v>7</v>
          </cell>
          <cell r="O632" t="str">
            <v>HYD</v>
          </cell>
          <cell r="P632" t="str">
            <v>IBMR</v>
          </cell>
        </row>
        <row r="633">
          <cell r="A633" t="str">
            <v>POT.RUT</v>
          </cell>
          <cell r="B633" t="str">
            <v>Potamogeton rutilus</v>
          </cell>
          <cell r="C633" t="str">
            <v/>
          </cell>
          <cell r="D633" t="str">
            <v/>
          </cell>
          <cell r="E633" t="str">
            <v>Wolfg.      </v>
          </cell>
          <cell r="M633" t="str">
            <v>PHy</v>
          </cell>
          <cell r="N633">
            <v>7</v>
          </cell>
          <cell r="O633" t="str">
            <v>HYD</v>
          </cell>
          <cell r="P633" t="str">
            <v/>
          </cell>
        </row>
        <row r="634">
          <cell r="A634" t="str">
            <v>POT.SCH</v>
          </cell>
          <cell r="B634" t="str">
            <v>Potamogeton schweinfurthii        </v>
          </cell>
          <cell r="C634" t="str">
            <v/>
          </cell>
          <cell r="D634" t="str">
            <v/>
          </cell>
          <cell r="E634" t="str">
            <v>      </v>
          </cell>
          <cell r="M634" t="str">
            <v>PHy</v>
          </cell>
          <cell r="N634">
            <v>7</v>
          </cell>
          <cell r="O634" t="str">
            <v>HYD</v>
          </cell>
          <cell r="P634" t="str">
            <v/>
          </cell>
        </row>
        <row r="635">
          <cell r="A635" t="str">
            <v>POT.SIC</v>
          </cell>
          <cell r="B635" t="str">
            <v>Potamogeton siculus        </v>
          </cell>
          <cell r="C635" t="str">
            <v/>
          </cell>
          <cell r="D635" t="str">
            <v/>
          </cell>
          <cell r="E635" t="str">
            <v>      </v>
          </cell>
          <cell r="M635" t="str">
            <v>PHy</v>
          </cell>
          <cell r="N635">
            <v>7</v>
          </cell>
          <cell r="O635" t="str">
            <v>HYD</v>
          </cell>
          <cell r="P635" t="str">
            <v/>
          </cell>
        </row>
        <row r="636">
          <cell r="A636" t="str">
            <v>POT.SPX</v>
          </cell>
          <cell r="B636" t="str">
            <v>Potamogeton sp.</v>
          </cell>
          <cell r="C636" t="str">
            <v/>
          </cell>
          <cell r="D636" t="str">
            <v/>
          </cell>
          <cell r="E636" t="str">
            <v>      </v>
          </cell>
          <cell r="M636" t="str">
            <v>PHy</v>
          </cell>
          <cell r="N636">
            <v>7</v>
          </cell>
          <cell r="O636" t="str">
            <v>HYD</v>
          </cell>
        </row>
        <row r="637">
          <cell r="A637" t="str">
            <v>POT.TRI</v>
          </cell>
          <cell r="B637" t="str">
            <v>Potamogeton trichoides</v>
          </cell>
          <cell r="C637">
            <v>7</v>
          </cell>
          <cell r="D637">
            <v>2</v>
          </cell>
          <cell r="E637" t="str">
            <v>Cham. &amp; Schelcht    </v>
          </cell>
          <cell r="M637" t="str">
            <v>PHy</v>
          </cell>
          <cell r="N637">
            <v>7</v>
          </cell>
          <cell r="O637" t="str">
            <v>HYD</v>
          </cell>
          <cell r="P637" t="str">
            <v>IBMR</v>
          </cell>
        </row>
        <row r="638">
          <cell r="A638" t="str">
            <v>POT.VAG</v>
          </cell>
          <cell r="B638" t="str">
            <v>Potamogeton vaginatus        </v>
          </cell>
          <cell r="C638" t="str">
            <v/>
          </cell>
          <cell r="D638" t="str">
            <v/>
          </cell>
          <cell r="E638" t="str">
            <v>      </v>
          </cell>
          <cell r="M638" t="str">
            <v>PHy</v>
          </cell>
          <cell r="N638">
            <v>7</v>
          </cell>
          <cell r="O638" t="str">
            <v>HYD</v>
          </cell>
          <cell r="P638" t="str">
            <v/>
          </cell>
        </row>
        <row r="639">
          <cell r="A639" t="str">
            <v>POT.ANG</v>
          </cell>
          <cell r="B639" t="str">
            <v>Potamogeton x angustifolius</v>
          </cell>
          <cell r="C639" t="str">
            <v/>
          </cell>
          <cell r="D639" t="str">
            <v/>
          </cell>
          <cell r="E639" t="str">
            <v>J. S. Presl    </v>
          </cell>
          <cell r="M639" t="str">
            <v>PHy</v>
          </cell>
          <cell r="N639">
            <v>7</v>
          </cell>
          <cell r="O639" t="str">
            <v>HYD</v>
          </cell>
          <cell r="P639" t="str">
            <v/>
          </cell>
        </row>
        <row r="640">
          <cell r="A640" t="str">
            <v>POT.BEN</v>
          </cell>
          <cell r="B640" t="str">
            <v>Potamogeton x bennettii       </v>
          </cell>
          <cell r="C640" t="str">
            <v/>
          </cell>
          <cell r="D640" t="str">
            <v/>
          </cell>
          <cell r="E640" t="str">
            <v>      </v>
          </cell>
          <cell r="M640" t="str">
            <v>PHy</v>
          </cell>
          <cell r="N640">
            <v>7</v>
          </cell>
          <cell r="O640" t="str">
            <v>HYD</v>
          </cell>
          <cell r="P640" t="str">
            <v/>
          </cell>
        </row>
        <row r="641">
          <cell r="A641" t="str">
            <v>POT.BOT</v>
          </cell>
          <cell r="B641" t="str">
            <v>Potamogeton x bottnicus       </v>
          </cell>
          <cell r="C641" t="str">
            <v/>
          </cell>
          <cell r="D641" t="str">
            <v/>
          </cell>
          <cell r="E641" t="str">
            <v>      </v>
          </cell>
          <cell r="M641" t="str">
            <v>PHy</v>
          </cell>
          <cell r="N641">
            <v>7</v>
          </cell>
          <cell r="O641" t="str">
            <v>HYD</v>
          </cell>
          <cell r="P641" t="str">
            <v/>
          </cell>
        </row>
        <row r="642">
          <cell r="A642" t="str">
            <v>POT.COG</v>
          </cell>
          <cell r="B642" t="str">
            <v>Potamogeton x cognatus       </v>
          </cell>
          <cell r="C642" t="str">
            <v/>
          </cell>
          <cell r="D642" t="str">
            <v/>
          </cell>
          <cell r="E642" t="str">
            <v>      </v>
          </cell>
          <cell r="M642" t="str">
            <v>PHy</v>
          </cell>
          <cell r="N642">
            <v>7</v>
          </cell>
          <cell r="O642" t="str">
            <v>HYD</v>
          </cell>
          <cell r="P642" t="str">
            <v/>
          </cell>
        </row>
        <row r="643">
          <cell r="A643" t="str">
            <v>POT.COO</v>
          </cell>
          <cell r="B643" t="str">
            <v>Potamogeton x cooperi       </v>
          </cell>
          <cell r="C643" t="str">
            <v/>
          </cell>
          <cell r="D643" t="str">
            <v/>
          </cell>
          <cell r="E643" t="str">
            <v>      </v>
          </cell>
          <cell r="M643" t="str">
            <v>PHy</v>
          </cell>
          <cell r="N643">
            <v>7</v>
          </cell>
          <cell r="O643" t="str">
            <v>HYD</v>
          </cell>
          <cell r="P643" t="str">
            <v/>
          </cell>
        </row>
        <row r="644">
          <cell r="A644" t="str">
            <v>POT.FEN</v>
          </cell>
          <cell r="B644" t="str">
            <v>Potamogeton x fennicus       </v>
          </cell>
          <cell r="C644" t="str">
            <v/>
          </cell>
          <cell r="D644" t="str">
            <v/>
          </cell>
          <cell r="E644" t="str">
            <v>      </v>
          </cell>
          <cell r="M644" t="str">
            <v>PHy</v>
          </cell>
          <cell r="N644">
            <v>7</v>
          </cell>
          <cell r="O644" t="str">
            <v>HYD</v>
          </cell>
          <cell r="P644" t="str">
            <v/>
          </cell>
        </row>
        <row r="645">
          <cell r="A645" t="str">
            <v>POT.FLU</v>
          </cell>
          <cell r="B645" t="str">
            <v>Potamogeton x fluitans       </v>
          </cell>
          <cell r="C645" t="str">
            <v/>
          </cell>
          <cell r="D645" t="str">
            <v/>
          </cell>
          <cell r="E645" t="str">
            <v>      </v>
          </cell>
          <cell r="M645" t="str">
            <v>PHy</v>
          </cell>
          <cell r="N645">
            <v>7</v>
          </cell>
          <cell r="O645" t="str">
            <v>HYD</v>
          </cell>
          <cell r="P645" t="str">
            <v/>
          </cell>
        </row>
        <row r="646">
          <cell r="A646" t="str">
            <v>POT.GES</v>
          </cell>
          <cell r="B646" t="str">
            <v>Potamogeton x gessnacensis       </v>
          </cell>
          <cell r="C646" t="str">
            <v/>
          </cell>
          <cell r="D646" t="str">
            <v/>
          </cell>
          <cell r="E646" t="str">
            <v>      </v>
          </cell>
          <cell r="M646" t="str">
            <v>PHy</v>
          </cell>
          <cell r="N646">
            <v>7</v>
          </cell>
          <cell r="O646" t="str">
            <v>HYD</v>
          </cell>
          <cell r="P646" t="str">
            <v/>
          </cell>
        </row>
        <row r="647">
          <cell r="A647" t="str">
            <v>POT.GRI</v>
          </cell>
          <cell r="B647" t="str">
            <v>Potamogeton x griffithii       </v>
          </cell>
          <cell r="C647" t="str">
            <v/>
          </cell>
          <cell r="D647" t="str">
            <v/>
          </cell>
          <cell r="E647" t="str">
            <v>      </v>
          </cell>
          <cell r="M647" t="str">
            <v>PHy</v>
          </cell>
          <cell r="N647">
            <v>7</v>
          </cell>
          <cell r="O647" t="str">
            <v>HYD</v>
          </cell>
          <cell r="P647" t="str">
            <v/>
          </cell>
        </row>
        <row r="648">
          <cell r="A648" t="str">
            <v>POT.LIN</v>
          </cell>
          <cell r="B648" t="str">
            <v>Potamogeton x lintonii       </v>
          </cell>
          <cell r="C648" t="str">
            <v/>
          </cell>
          <cell r="D648" t="str">
            <v/>
          </cell>
          <cell r="E648" t="str">
            <v>      </v>
          </cell>
          <cell r="M648" t="str">
            <v>PHy</v>
          </cell>
          <cell r="N648">
            <v>7</v>
          </cell>
          <cell r="O648" t="str">
            <v>HYD</v>
          </cell>
          <cell r="P648" t="str">
            <v/>
          </cell>
        </row>
        <row r="649">
          <cell r="A649" t="str">
            <v>POT.NER</v>
          </cell>
          <cell r="B649" t="str">
            <v>Potamogeton x nerviger       </v>
          </cell>
          <cell r="C649" t="str">
            <v/>
          </cell>
          <cell r="D649" t="str">
            <v/>
          </cell>
          <cell r="E649" t="str">
            <v>      </v>
          </cell>
          <cell r="M649" t="str">
            <v>PHy</v>
          </cell>
          <cell r="N649">
            <v>7</v>
          </cell>
          <cell r="O649" t="str">
            <v>HYD</v>
          </cell>
          <cell r="P649" t="str">
            <v/>
          </cell>
        </row>
        <row r="650">
          <cell r="A650" t="str">
            <v>POT.NIT</v>
          </cell>
          <cell r="B650" t="str">
            <v>Potamogeton x nitens</v>
          </cell>
          <cell r="C650" t="str">
            <v/>
          </cell>
          <cell r="D650" t="str">
            <v/>
          </cell>
          <cell r="E650" t="str">
            <v>Weber      </v>
          </cell>
          <cell r="M650" t="str">
            <v>PHy</v>
          </cell>
          <cell r="N650">
            <v>7</v>
          </cell>
          <cell r="O650" t="str">
            <v>HYD</v>
          </cell>
          <cell r="P650" t="str">
            <v/>
          </cell>
        </row>
        <row r="651">
          <cell r="A651" t="str">
            <v>POT.OLI</v>
          </cell>
          <cell r="B651" t="str">
            <v>Potamogeton x olivaceus       </v>
          </cell>
          <cell r="C651" t="str">
            <v/>
          </cell>
          <cell r="D651" t="str">
            <v/>
          </cell>
          <cell r="E651" t="str">
            <v>      </v>
          </cell>
          <cell r="M651" t="str">
            <v>PHy</v>
          </cell>
          <cell r="N651">
            <v>7</v>
          </cell>
          <cell r="O651" t="str">
            <v>HYD</v>
          </cell>
          <cell r="P651" t="str">
            <v/>
          </cell>
        </row>
        <row r="652">
          <cell r="A652" t="str">
            <v>POT.SAL</v>
          </cell>
          <cell r="B652" t="str">
            <v>Potamogeton x saliciifolius      </v>
          </cell>
          <cell r="C652" t="str">
            <v/>
          </cell>
          <cell r="D652" t="str">
            <v/>
          </cell>
          <cell r="E652" t="str">
            <v>Wolfgang      </v>
          </cell>
          <cell r="M652" t="str">
            <v>PHy</v>
          </cell>
          <cell r="N652">
            <v>7</v>
          </cell>
          <cell r="O652" t="str">
            <v>HYD</v>
          </cell>
          <cell r="P652" t="str">
            <v/>
          </cell>
        </row>
        <row r="653">
          <cell r="A653" t="str">
            <v>POT.SCR</v>
          </cell>
          <cell r="B653" t="str">
            <v>Potamogeton x schreberi       </v>
          </cell>
          <cell r="C653" t="str">
            <v/>
          </cell>
          <cell r="D653" t="str">
            <v/>
          </cell>
          <cell r="E653" t="str">
            <v>      </v>
          </cell>
          <cell r="M653" t="str">
            <v>PHy</v>
          </cell>
          <cell r="N653">
            <v>7</v>
          </cell>
          <cell r="O653" t="str">
            <v>HYD</v>
          </cell>
          <cell r="P653" t="str">
            <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row>
        <row r="655">
          <cell r="A655" t="str">
            <v>POT.SUD</v>
          </cell>
          <cell r="B655" t="str">
            <v>Potamogeton x sudermanicus       </v>
          </cell>
          <cell r="C655" t="str">
            <v/>
          </cell>
          <cell r="D655" t="str">
            <v/>
          </cell>
          <cell r="E655" t="str">
            <v>      </v>
          </cell>
          <cell r="M655" t="str">
            <v>PHy</v>
          </cell>
          <cell r="N655">
            <v>7</v>
          </cell>
          <cell r="O655" t="str">
            <v>HYD</v>
          </cell>
          <cell r="P655" t="str">
            <v/>
          </cell>
        </row>
        <row r="656">
          <cell r="A656" t="str">
            <v>POT.SUE</v>
          </cell>
          <cell r="B656" t="str">
            <v>Potamogeton x suecicus       </v>
          </cell>
          <cell r="C656" t="str">
            <v/>
          </cell>
          <cell r="D656" t="str">
            <v/>
          </cell>
          <cell r="E656" t="str">
            <v>      </v>
          </cell>
          <cell r="M656" t="str">
            <v>PHy</v>
          </cell>
          <cell r="N656">
            <v>7</v>
          </cell>
          <cell r="O656" t="str">
            <v>HYD</v>
          </cell>
          <cell r="P656" t="str">
            <v/>
          </cell>
        </row>
        <row r="657">
          <cell r="A657" t="str">
            <v>POT.UND</v>
          </cell>
          <cell r="B657" t="str">
            <v>Potamogeton x undulatus       </v>
          </cell>
          <cell r="C657" t="str">
            <v/>
          </cell>
          <cell r="D657" t="str">
            <v/>
          </cell>
          <cell r="E657" t="str">
            <v>      </v>
          </cell>
          <cell r="M657" t="str">
            <v>PHy</v>
          </cell>
          <cell r="N657">
            <v>7</v>
          </cell>
          <cell r="O657" t="str">
            <v>HYD</v>
          </cell>
          <cell r="P657" t="str">
            <v/>
          </cell>
        </row>
        <row r="658">
          <cell r="A658" t="str">
            <v>POT.ZIZ</v>
          </cell>
          <cell r="B658" t="str">
            <v>Potamogeton zizii</v>
          </cell>
          <cell r="C658" t="str">
            <v/>
          </cell>
          <cell r="D658" t="str">
            <v/>
          </cell>
          <cell r="E658" t="str">
            <v>Koch ex Roth    </v>
          </cell>
          <cell r="M658" t="str">
            <v>PHy</v>
          </cell>
          <cell r="N658">
            <v>7</v>
          </cell>
          <cell r="O658" t="str">
            <v>HYD</v>
          </cell>
          <cell r="P658" t="str">
            <v/>
          </cell>
        </row>
        <row r="659">
          <cell r="A659" t="str">
            <v>POE.ANS</v>
          </cell>
          <cell r="B659" t="str">
            <v>Potentiella anserina        </v>
          </cell>
          <cell r="C659" t="str">
            <v/>
          </cell>
          <cell r="D659" t="str">
            <v/>
          </cell>
          <cell r="E659" t="str">
            <v>(L.)      </v>
          </cell>
          <cell r="M659" t="str">
            <v>PHg</v>
          </cell>
          <cell r="N659">
            <v>9</v>
          </cell>
          <cell r="O659" t="str">
            <v>HYG</v>
          </cell>
          <cell r="P659" t="str">
            <v/>
          </cell>
        </row>
        <row r="660">
          <cell r="A660" t="str">
            <v>POE.ERE</v>
          </cell>
          <cell r="B660" t="str">
            <v>Potentilla erecta</v>
          </cell>
          <cell r="C660" t="str">
            <v/>
          </cell>
          <cell r="D660" t="str">
            <v/>
          </cell>
          <cell r="E660" t="str">
            <v>(L.) Räuschel     </v>
          </cell>
          <cell r="M660" t="str">
            <v>PHg</v>
          </cell>
          <cell r="N660">
            <v>9</v>
          </cell>
          <cell r="O660" t="str">
            <v>HYG</v>
          </cell>
          <cell r="P660" t="str">
            <v/>
          </cell>
        </row>
        <row r="661">
          <cell r="A661" t="str">
            <v>POE.PAL</v>
          </cell>
          <cell r="B661" t="str">
            <v>Potentilla palustris</v>
          </cell>
          <cell r="C661">
            <v>16</v>
          </cell>
          <cell r="D661">
            <v>3</v>
          </cell>
          <cell r="E661" t="str">
            <v>(L.) Scop.     </v>
          </cell>
          <cell r="M661" t="str">
            <v>PHe</v>
          </cell>
          <cell r="N661">
            <v>8</v>
          </cell>
          <cell r="O661" t="str">
            <v>HEL</v>
          </cell>
          <cell r="P661" t="str">
            <v>IBMR</v>
          </cell>
        </row>
        <row r="662">
          <cell r="A662" t="str">
            <v>POE.SPX</v>
          </cell>
          <cell r="B662" t="str">
            <v>Potentilla sp.</v>
          </cell>
          <cell r="C662" t="str">
            <v/>
          </cell>
          <cell r="D662" t="str">
            <v/>
          </cell>
          <cell r="E662" t="str">
            <v>      </v>
          </cell>
          <cell r="M662" t="str">
            <v>PHe</v>
          </cell>
          <cell r="N662">
            <v>8</v>
          </cell>
          <cell r="O662" t="str">
            <v>HEL</v>
          </cell>
        </row>
        <row r="663">
          <cell r="A663" t="str">
            <v>PRE.QUA</v>
          </cell>
          <cell r="B663" t="str">
            <v>Preissia quadrata</v>
          </cell>
          <cell r="C663" t="str">
            <v/>
          </cell>
          <cell r="D663" t="str">
            <v/>
          </cell>
          <cell r="E663" t="str">
            <v>(Scop.) Nees     </v>
          </cell>
          <cell r="F663" t="str">
            <v>Preissia commutata Nees</v>
          </cell>
          <cell r="G663" t="str">
            <v>Preissia hemisphaerica Cogn.</v>
          </cell>
          <cell r="H663" t="str">
            <v>Marchantia quadrata Scop.</v>
          </cell>
          <cell r="I663" t="str">
            <v>Conocephalum hemisphaericum Dumort.</v>
          </cell>
          <cell r="J663" t="str">
            <v>Cyathophora commutata Trevis.</v>
          </cell>
          <cell r="M663" t="str">
            <v>BRh</v>
          </cell>
          <cell r="N663">
            <v>4</v>
          </cell>
          <cell r="P663" t="str">
            <v/>
          </cell>
        </row>
        <row r="664">
          <cell r="A664" t="str">
            <v>PSE.SPX</v>
          </cell>
          <cell r="B664" t="str">
            <v>Pseudanabaena sp.</v>
          </cell>
          <cell r="C664" t="str">
            <v/>
          </cell>
          <cell r="D664" t="str">
            <v/>
          </cell>
          <cell r="E664" t="str">
            <v>Lauterborn      </v>
          </cell>
          <cell r="M664" t="str">
            <v>ALG</v>
          </cell>
          <cell r="N664">
            <v>2</v>
          </cell>
          <cell r="P664" t="str">
            <v/>
          </cell>
        </row>
        <row r="665">
          <cell r="A665" t="str">
            <v>PSU.SPX</v>
          </cell>
          <cell r="B665" t="str">
            <v>Pseudendoclonium sp.       </v>
          </cell>
          <cell r="C665" t="str">
            <v/>
          </cell>
          <cell r="D665" t="str">
            <v/>
          </cell>
          <cell r="E665" t="str">
            <v>Wille      </v>
          </cell>
          <cell r="M665" t="str">
            <v>ALG</v>
          </cell>
          <cell r="N665">
            <v>2</v>
          </cell>
          <cell r="P665" t="str">
            <v/>
          </cell>
        </row>
        <row r="666">
          <cell r="A666" t="str">
            <v>PUL.DYS</v>
          </cell>
          <cell r="B666" t="str">
            <v>Pulicaria dysenterica</v>
          </cell>
          <cell r="C666" t="str">
            <v/>
          </cell>
          <cell r="D666" t="str">
            <v/>
          </cell>
          <cell r="E666" t="str">
            <v>(L.) Bernh.     </v>
          </cell>
          <cell r="M666" t="str">
            <v>PHg</v>
          </cell>
          <cell r="N666">
            <v>9</v>
          </cell>
          <cell r="O666" t="str">
            <v>HYG</v>
          </cell>
          <cell r="P666" t="str">
            <v/>
          </cell>
        </row>
        <row r="667">
          <cell r="A667" t="str">
            <v>RAC.ACI</v>
          </cell>
          <cell r="B667" t="str">
            <v>Racomitrium aciculare (Rhacomitrium aciculare)  </v>
          </cell>
          <cell r="C667">
            <v>18</v>
          </cell>
          <cell r="D667">
            <v>3</v>
          </cell>
          <cell r="E667" t="str">
            <v>(Hedw.) Brid.     </v>
          </cell>
          <cell r="F667" t="str">
            <v>Rhacomitrium aciculare (Hedw.) Brid.</v>
          </cell>
          <cell r="M667" t="str">
            <v>BRm</v>
          </cell>
          <cell r="N667">
            <v>5</v>
          </cell>
          <cell r="P667" t="str">
            <v>IBMR</v>
          </cell>
        </row>
        <row r="668">
          <cell r="A668" t="str">
            <v>RAC.AQU</v>
          </cell>
          <cell r="B668" t="str">
            <v>Racomitrium aquaticum        </v>
          </cell>
          <cell r="C668" t="str">
            <v/>
          </cell>
          <cell r="D668" t="str">
            <v/>
          </cell>
          <cell r="E668" t="str">
            <v>(Schrad.) Brid.</v>
          </cell>
          <cell r="F668" t="str">
            <v>Racomitrium protensum (A. Braun) Hüb.</v>
          </cell>
          <cell r="G668" t="str">
            <v>Rhacomitrium aquaticum        </v>
          </cell>
          <cell r="M668" t="str">
            <v>BRm</v>
          </cell>
          <cell r="N668">
            <v>5</v>
          </cell>
          <cell r="P668" t="str">
            <v/>
          </cell>
        </row>
        <row r="669">
          <cell r="A669" t="str">
            <v>RAC.SPX</v>
          </cell>
          <cell r="B669" t="str">
            <v>Racomitrium sp.        </v>
          </cell>
          <cell r="C669" t="str">
            <v/>
          </cell>
          <cell r="D669" t="str">
            <v/>
          </cell>
          <cell r="E669" t="str">
            <v>Brid.     </v>
          </cell>
          <cell r="F669" t="str">
            <v>Rhacomitrium sp. auct.</v>
          </cell>
          <cell r="M669" t="str">
            <v>BRm</v>
          </cell>
          <cell r="N669">
            <v>5</v>
          </cell>
          <cell r="P669" t="str">
            <v/>
          </cell>
        </row>
        <row r="670">
          <cell r="A670" t="str">
            <v>RAD.SPX</v>
          </cell>
          <cell r="B670" t="str">
            <v>Radiofilum sp.       </v>
          </cell>
          <cell r="C670" t="str">
            <v/>
          </cell>
          <cell r="D670" t="str">
            <v/>
          </cell>
          <cell r="E670" t="str">
            <v>Scmidle      </v>
          </cell>
          <cell r="M670" t="str">
            <v>ALG</v>
          </cell>
          <cell r="N670">
            <v>2</v>
          </cell>
          <cell r="P670" t="str">
            <v/>
          </cell>
        </row>
        <row r="671">
          <cell r="A671" t="str">
            <v>RAN.AQU</v>
          </cell>
          <cell r="B671" t="str">
            <v>Ranunculus aquatilis</v>
          </cell>
          <cell r="C671">
            <v>11</v>
          </cell>
          <cell r="D671">
            <v>2</v>
          </cell>
          <cell r="E671" t="str">
            <v>L.      </v>
          </cell>
          <cell r="M671" t="str">
            <v>PHy</v>
          </cell>
          <cell r="N671">
            <v>7</v>
          </cell>
          <cell r="O671" t="str">
            <v>HYD</v>
          </cell>
          <cell r="P671" t="str">
            <v>IBMR</v>
          </cell>
        </row>
        <row r="672">
          <cell r="A672" t="str">
            <v>RAN.BAT</v>
          </cell>
          <cell r="B672" t="str">
            <v>Ranunculus batrachoides        </v>
          </cell>
          <cell r="C672" t="str">
            <v/>
          </cell>
          <cell r="D672" t="str">
            <v/>
          </cell>
          <cell r="E672" t="str">
            <v>      </v>
          </cell>
          <cell r="M672" t="str">
            <v>PHy</v>
          </cell>
          <cell r="N672">
            <v>7</v>
          </cell>
          <cell r="O672" t="str">
            <v>HYD</v>
          </cell>
          <cell r="P672" t="str">
            <v/>
          </cell>
        </row>
        <row r="673">
          <cell r="A673" t="str">
            <v>RAN.BAU</v>
          </cell>
          <cell r="B673" t="str">
            <v>Ranunculus baudoti</v>
          </cell>
          <cell r="C673" t="str">
            <v/>
          </cell>
          <cell r="D673" t="str">
            <v/>
          </cell>
          <cell r="E673" t="str">
            <v>Godron      </v>
          </cell>
          <cell r="M673" t="str">
            <v>PHy</v>
          </cell>
          <cell r="N673">
            <v>7</v>
          </cell>
          <cell r="O673" t="str">
            <v>HYD</v>
          </cell>
          <cell r="P673" t="str">
            <v/>
          </cell>
        </row>
        <row r="674">
          <cell r="A674" t="str">
            <v>RAN.CIR</v>
          </cell>
          <cell r="B674" t="str">
            <v>Ranunculus circinatus (R. divaritacus)</v>
          </cell>
          <cell r="C674">
            <v>10</v>
          </cell>
          <cell r="D674">
            <v>2</v>
          </cell>
          <cell r="E674" t="str">
            <v>Sibth.      </v>
          </cell>
          <cell r="F674" t="str">
            <v>Ranunculus divaricatus</v>
          </cell>
          <cell r="M674" t="str">
            <v>PHy</v>
          </cell>
          <cell r="N674">
            <v>7</v>
          </cell>
          <cell r="O674" t="str">
            <v>HYD</v>
          </cell>
          <cell r="P674" t="str">
            <v>IBMR</v>
          </cell>
        </row>
        <row r="675">
          <cell r="A675" t="str">
            <v>RAN.FLA</v>
          </cell>
          <cell r="B675" t="str">
            <v>Ranunculus flammula</v>
          </cell>
          <cell r="C675">
            <v>16</v>
          </cell>
          <cell r="D675">
            <v>3</v>
          </cell>
          <cell r="E675" t="str">
            <v>L.      </v>
          </cell>
          <cell r="M675" t="str">
            <v>PHy</v>
          </cell>
          <cell r="N675">
            <v>7</v>
          </cell>
          <cell r="O675" t="str">
            <v>HYD</v>
          </cell>
          <cell r="P675" t="str">
            <v>IBMR</v>
          </cell>
        </row>
        <row r="676">
          <cell r="A676" t="str">
            <v>RAN.FLF</v>
          </cell>
          <cell r="B676" t="str">
            <v>Ranunculus flammula subsp. flammula      </v>
          </cell>
          <cell r="C676" t="str">
            <v/>
          </cell>
          <cell r="D676" t="str">
            <v/>
          </cell>
          <cell r="E676" t="str">
            <v>      </v>
          </cell>
          <cell r="M676" t="str">
            <v>PHe</v>
          </cell>
          <cell r="N676">
            <v>8</v>
          </cell>
          <cell r="O676" t="str">
            <v>HYD/HEL</v>
          </cell>
          <cell r="P676" t="str">
            <v/>
          </cell>
        </row>
        <row r="677">
          <cell r="A677" t="str">
            <v>RAN.MIN</v>
          </cell>
          <cell r="B677" t="str">
            <v>Ranunculus flammula subsp. minimus      </v>
          </cell>
          <cell r="C677" t="str">
            <v/>
          </cell>
          <cell r="D677" t="str">
            <v/>
          </cell>
          <cell r="E677" t="str">
            <v>      </v>
          </cell>
          <cell r="M677" t="str">
            <v>PHe</v>
          </cell>
          <cell r="N677">
            <v>8</v>
          </cell>
          <cell r="O677" t="str">
            <v>HYD/HEL</v>
          </cell>
          <cell r="P677" t="str">
            <v/>
          </cell>
        </row>
        <row r="678">
          <cell r="A678" t="str">
            <v>RAN.SCO</v>
          </cell>
          <cell r="B678" t="str">
            <v>Ranunculus flammula subsp. scoticus      </v>
          </cell>
          <cell r="C678" t="str">
            <v/>
          </cell>
          <cell r="D678" t="str">
            <v/>
          </cell>
          <cell r="E678" t="str">
            <v>      </v>
          </cell>
          <cell r="M678" t="str">
            <v>PHe</v>
          </cell>
          <cell r="N678">
            <v>8</v>
          </cell>
          <cell r="O678" t="str">
            <v>HYD/HEL</v>
          </cell>
          <cell r="P678" t="str">
            <v/>
          </cell>
        </row>
        <row r="679">
          <cell r="A679" t="str">
            <v>RAN.FLU</v>
          </cell>
          <cell r="B679" t="str">
            <v>Ranunculus fluitans</v>
          </cell>
          <cell r="C679">
            <v>10</v>
          </cell>
          <cell r="D679">
            <v>2</v>
          </cell>
          <cell r="E679" t="str">
            <v>Lam.      </v>
          </cell>
          <cell r="M679" t="str">
            <v>PHy</v>
          </cell>
          <cell r="N679">
            <v>7</v>
          </cell>
          <cell r="O679" t="str">
            <v>HYD</v>
          </cell>
          <cell r="P679" t="str">
            <v>IBMR</v>
          </cell>
        </row>
        <row r="680">
          <cell r="A680" t="str">
            <v>RAN.HED</v>
          </cell>
          <cell r="B680" t="str">
            <v>Ranunculus hederaceus</v>
          </cell>
          <cell r="C680">
            <v>12</v>
          </cell>
          <cell r="D680">
            <v>3</v>
          </cell>
          <cell r="E680" t="str">
            <v>L.      </v>
          </cell>
          <cell r="M680" t="str">
            <v>PHy</v>
          </cell>
          <cell r="N680">
            <v>7</v>
          </cell>
          <cell r="O680" t="str">
            <v>HYD</v>
          </cell>
          <cell r="P680" t="str">
            <v>IBMR</v>
          </cell>
        </row>
        <row r="681">
          <cell r="A681" t="str">
            <v>RAN.HYP</v>
          </cell>
          <cell r="B681" t="str">
            <v>Ranunculus hyperboreus        </v>
          </cell>
          <cell r="C681" t="str">
            <v/>
          </cell>
          <cell r="D681" t="str">
            <v/>
          </cell>
          <cell r="E681" t="str">
            <v>      </v>
          </cell>
          <cell r="M681" t="str">
            <v>PHx</v>
          </cell>
          <cell r="N681">
            <v>10</v>
          </cell>
          <cell r="P681" t="str">
            <v/>
          </cell>
        </row>
        <row r="682">
          <cell r="A682" t="str">
            <v>RAN.LIN</v>
          </cell>
          <cell r="B682" t="str">
            <v>Ranunculus lingua        </v>
          </cell>
          <cell r="C682" t="str">
            <v/>
          </cell>
          <cell r="D682" t="str">
            <v/>
          </cell>
          <cell r="E682" t="str">
            <v>      </v>
          </cell>
          <cell r="M682" t="str">
            <v>PHe</v>
          </cell>
          <cell r="N682">
            <v>8</v>
          </cell>
          <cell r="O682" t="str">
            <v>HEL</v>
          </cell>
          <cell r="P682" t="str">
            <v/>
          </cell>
        </row>
        <row r="683">
          <cell r="A683" t="str">
            <v>RAN.OLO</v>
          </cell>
          <cell r="B683" t="str">
            <v>Ranunculus ololeucos</v>
          </cell>
          <cell r="C683">
            <v>19</v>
          </cell>
          <cell r="D683">
            <v>3</v>
          </cell>
          <cell r="E683" t="str">
            <v>Lloyd      </v>
          </cell>
          <cell r="M683" t="str">
            <v>PHy</v>
          </cell>
          <cell r="N683">
            <v>7</v>
          </cell>
          <cell r="O683" t="str">
            <v>HYD</v>
          </cell>
          <cell r="P683" t="str">
            <v>IBMR</v>
          </cell>
        </row>
        <row r="684">
          <cell r="A684" t="str">
            <v>RAN.OMI</v>
          </cell>
          <cell r="B684" t="str">
            <v>Ranunculus omiophyllus</v>
          </cell>
          <cell r="C684">
            <v>19</v>
          </cell>
          <cell r="D684">
            <v>3</v>
          </cell>
          <cell r="E684" t="str">
            <v>Ten.      </v>
          </cell>
          <cell r="M684" t="str">
            <v>PHy</v>
          </cell>
          <cell r="N684">
            <v>7</v>
          </cell>
          <cell r="O684" t="str">
            <v>HYD</v>
          </cell>
          <cell r="P684" t="str">
            <v>IBMR</v>
          </cell>
        </row>
        <row r="685">
          <cell r="A685" t="str">
            <v>RAN.PEL</v>
          </cell>
          <cell r="B685" t="str">
            <v>Ranunculus peltatus</v>
          </cell>
          <cell r="C685">
            <v>12</v>
          </cell>
          <cell r="D685">
            <v>2</v>
          </cell>
          <cell r="E685" t="str">
            <v>Schrank.      </v>
          </cell>
          <cell r="M685" t="str">
            <v>PHy</v>
          </cell>
          <cell r="N685">
            <v>7</v>
          </cell>
          <cell r="O685" t="str">
            <v>HYD</v>
          </cell>
          <cell r="P685" t="str">
            <v>IBMR</v>
          </cell>
        </row>
        <row r="686">
          <cell r="A686" t="str">
            <v>RAN.FUC</v>
          </cell>
          <cell r="B686" t="str">
            <v>Ranunculus peltatus subsp. fucoides      </v>
          </cell>
          <cell r="C686" t="str">
            <v/>
          </cell>
          <cell r="D686" t="str">
            <v/>
          </cell>
          <cell r="E686" t="str">
            <v>      </v>
          </cell>
          <cell r="M686" t="str">
            <v>PHy</v>
          </cell>
          <cell r="N686">
            <v>7</v>
          </cell>
          <cell r="O686" t="str">
            <v>HYD</v>
          </cell>
          <cell r="P686" t="str">
            <v/>
          </cell>
        </row>
        <row r="687">
          <cell r="A687" t="str">
            <v>RAN.PEP</v>
          </cell>
          <cell r="B687" t="str">
            <v>Ranunculus peltatus subsp. peltatus      </v>
          </cell>
          <cell r="C687" t="str">
            <v/>
          </cell>
          <cell r="D687" t="str">
            <v/>
          </cell>
          <cell r="E687" t="str">
            <v>      </v>
          </cell>
          <cell r="M687" t="str">
            <v>PHy</v>
          </cell>
          <cell r="N687">
            <v>7</v>
          </cell>
          <cell r="O687" t="str">
            <v>HYD</v>
          </cell>
          <cell r="P687" t="str">
            <v/>
          </cell>
        </row>
        <row r="688">
          <cell r="A688" t="str">
            <v>RAN.PSE</v>
          </cell>
          <cell r="B688" t="str">
            <v>Ranunculus penicillatus subsp. pseudofluitans</v>
          </cell>
          <cell r="C688" t="str">
            <v/>
          </cell>
          <cell r="D688" t="str">
            <v/>
          </cell>
          <cell r="E688" t="str">
            <v>(Syme) S. D. Webster   </v>
          </cell>
          <cell r="M688" t="str">
            <v>PHy</v>
          </cell>
          <cell r="N688">
            <v>7</v>
          </cell>
          <cell r="O688" t="str">
            <v>HYD</v>
          </cell>
          <cell r="P688" t="str">
            <v/>
          </cell>
        </row>
        <row r="689">
          <cell r="A689" t="str">
            <v>RAN.CAL</v>
          </cell>
          <cell r="B689" t="str">
            <v>Ranunculus penicillatus var. calcareus (R. penicillatus subsp. calcareus)</v>
          </cell>
          <cell r="C689">
            <v>13</v>
          </cell>
          <cell r="D689">
            <v>2</v>
          </cell>
          <cell r="E689" t="str">
            <v>(Dumort.) Bab.     </v>
          </cell>
          <cell r="F689" t="str">
            <v>Ranunculus penicillatus subsp. calcareus</v>
          </cell>
          <cell r="M689" t="str">
            <v>PHy</v>
          </cell>
          <cell r="N689">
            <v>7</v>
          </cell>
          <cell r="O689" t="str">
            <v>HYD</v>
          </cell>
          <cell r="P689" t="str">
            <v>IBMR</v>
          </cell>
        </row>
        <row r="690">
          <cell r="A690" t="str">
            <v>RAN.PEN</v>
          </cell>
          <cell r="B690" t="str">
            <v>Ranunculus penicillatus var. penicillatus (R. penicillatus subsp. penicillatus)</v>
          </cell>
          <cell r="C690">
            <v>12</v>
          </cell>
          <cell r="D690">
            <v>1</v>
          </cell>
          <cell r="E690" t="str">
            <v>(Dumort.) Bab.     </v>
          </cell>
          <cell r="F690" t="str">
            <v>Ranunculus penicillatus subsp. penicillatus</v>
          </cell>
          <cell r="M690" t="str">
            <v>PHy</v>
          </cell>
          <cell r="N690">
            <v>7</v>
          </cell>
          <cell r="O690" t="str">
            <v>HYD</v>
          </cell>
          <cell r="P690" t="str">
            <v>IBMR</v>
          </cell>
        </row>
        <row r="691">
          <cell r="A691" t="str">
            <v>RAN.POL</v>
          </cell>
          <cell r="B691" t="str">
            <v>Ranunculus polyphyllus        </v>
          </cell>
          <cell r="C691" t="str">
            <v/>
          </cell>
          <cell r="D691" t="str">
            <v/>
          </cell>
          <cell r="E691" t="str">
            <v>      </v>
          </cell>
          <cell r="M691" t="str">
            <v>PHx</v>
          </cell>
          <cell r="N691">
            <v>10</v>
          </cell>
          <cell r="P691" t="str">
            <v/>
          </cell>
        </row>
        <row r="692">
          <cell r="A692" t="str">
            <v>RAN.REP</v>
          </cell>
          <cell r="B692" t="str">
            <v>Ranunculus repens</v>
          </cell>
          <cell r="C692" t="str">
            <v/>
          </cell>
          <cell r="D692" t="str">
            <v/>
          </cell>
          <cell r="E692" t="str">
            <v>L.      </v>
          </cell>
          <cell r="M692" t="str">
            <v>PHg</v>
          </cell>
          <cell r="N692">
            <v>9</v>
          </cell>
          <cell r="O692" t="str">
            <v>HYG</v>
          </cell>
          <cell r="P692" t="str">
            <v/>
          </cell>
        </row>
        <row r="693">
          <cell r="A693" t="str">
            <v>RAN.RET</v>
          </cell>
          <cell r="B693" t="str">
            <v>Ranunculus reptans        </v>
          </cell>
          <cell r="C693" t="str">
            <v/>
          </cell>
          <cell r="D693" t="str">
            <v/>
          </cell>
          <cell r="E693" t="str">
            <v>      </v>
          </cell>
          <cell r="M693" t="str">
            <v>PHg</v>
          </cell>
          <cell r="N693">
            <v>9</v>
          </cell>
          <cell r="O693" t="str">
            <v>HYG</v>
          </cell>
          <cell r="P693" t="str">
            <v/>
          </cell>
        </row>
        <row r="694">
          <cell r="A694" t="str">
            <v>RAN.RIO</v>
          </cell>
          <cell r="B694" t="str">
            <v>Ranunculus rionii        </v>
          </cell>
          <cell r="C694" t="str">
            <v/>
          </cell>
          <cell r="D694" t="str">
            <v/>
          </cell>
          <cell r="E694" t="str">
            <v>      </v>
          </cell>
          <cell r="M694" t="str">
            <v>PHy</v>
          </cell>
          <cell r="N694">
            <v>7</v>
          </cell>
          <cell r="O694" t="str">
            <v>HYD</v>
          </cell>
          <cell r="P694" t="str">
            <v/>
          </cell>
        </row>
        <row r="695">
          <cell r="A695" t="str">
            <v>RAN.SAR</v>
          </cell>
          <cell r="B695" t="str">
            <v>Ranunculus sardous</v>
          </cell>
          <cell r="C695" t="str">
            <v/>
          </cell>
          <cell r="D695" t="str">
            <v/>
          </cell>
          <cell r="E695" t="str">
            <v>Crantz      </v>
          </cell>
          <cell r="M695" t="str">
            <v>PHg</v>
          </cell>
          <cell r="N695">
            <v>9</v>
          </cell>
          <cell r="O695" t="str">
            <v>HYG</v>
          </cell>
          <cell r="P695" t="str">
            <v/>
          </cell>
        </row>
        <row r="696">
          <cell r="A696" t="str">
            <v>RAN.SCE</v>
          </cell>
          <cell r="B696" t="str">
            <v>Ranunculus sceleratus</v>
          </cell>
          <cell r="C696" t="str">
            <v/>
          </cell>
          <cell r="D696" t="str">
            <v/>
          </cell>
          <cell r="E696" t="str">
            <v>L.      </v>
          </cell>
          <cell r="M696" t="str">
            <v>PHg</v>
          </cell>
          <cell r="N696">
            <v>9</v>
          </cell>
          <cell r="O696" t="str">
            <v>HYG</v>
          </cell>
          <cell r="P696" t="str">
            <v/>
          </cell>
        </row>
        <row r="697">
          <cell r="A697" t="str">
            <v>RAN.SPX</v>
          </cell>
          <cell r="B697" t="str">
            <v>Ranunculus sp.</v>
          </cell>
          <cell r="C697" t="str">
            <v/>
          </cell>
          <cell r="D697" t="str">
            <v/>
          </cell>
          <cell r="E697" t="str">
            <v>      </v>
          </cell>
          <cell r="M697" t="str">
            <v>PHy</v>
          </cell>
          <cell r="N697">
            <v>7</v>
          </cell>
          <cell r="O697" t="str">
            <v>HYD</v>
          </cell>
        </row>
        <row r="698">
          <cell r="A698" t="str">
            <v>RAN.SPH</v>
          </cell>
          <cell r="B698" t="str">
            <v>Ranunculus sphaerosphermus        </v>
          </cell>
          <cell r="C698" t="str">
            <v/>
          </cell>
          <cell r="D698" t="str">
            <v/>
          </cell>
          <cell r="E698" t="str">
            <v>      </v>
          </cell>
          <cell r="M698" t="str">
            <v>PHx</v>
          </cell>
          <cell r="N698">
            <v>10</v>
          </cell>
          <cell r="P698" t="str">
            <v/>
          </cell>
        </row>
        <row r="699">
          <cell r="A699" t="str">
            <v>RAN.TRI</v>
          </cell>
          <cell r="B699" t="str">
            <v>Ranunculus trichophyllus</v>
          </cell>
          <cell r="C699">
            <v>11</v>
          </cell>
          <cell r="D699">
            <v>2</v>
          </cell>
          <cell r="E699" t="str">
            <v>Chaix      </v>
          </cell>
          <cell r="M699" t="str">
            <v>PHy</v>
          </cell>
          <cell r="N699">
            <v>7</v>
          </cell>
          <cell r="O699" t="str">
            <v>HYD</v>
          </cell>
          <cell r="P699" t="str">
            <v>IBMR</v>
          </cell>
        </row>
        <row r="700">
          <cell r="A700" t="str">
            <v>RAN.ERA</v>
          </cell>
          <cell r="B700" t="str">
            <v>Ranunculus trichophyllus subsp. eradicatus      </v>
          </cell>
          <cell r="C700" t="str">
            <v/>
          </cell>
          <cell r="D700" t="str">
            <v/>
          </cell>
          <cell r="E700" t="str">
            <v>      </v>
          </cell>
          <cell r="M700" t="str">
            <v>PHy</v>
          </cell>
          <cell r="N700">
            <v>7</v>
          </cell>
          <cell r="O700" t="str">
            <v>HYD</v>
          </cell>
          <cell r="P700" t="str">
            <v/>
          </cell>
        </row>
        <row r="701">
          <cell r="A701" t="str">
            <v>RAN.LUT</v>
          </cell>
          <cell r="B701" t="str">
            <v>Ranunculus trichophyllus subsp. lutulentus       </v>
          </cell>
          <cell r="C701" t="str">
            <v/>
          </cell>
          <cell r="D701" t="str">
            <v/>
          </cell>
          <cell r="E701" t="str">
            <v>      </v>
          </cell>
          <cell r="M701" t="str">
            <v>PHy</v>
          </cell>
          <cell r="N701">
            <v>7</v>
          </cell>
          <cell r="O701" t="str">
            <v>HYD</v>
          </cell>
          <cell r="P701" t="str">
            <v/>
          </cell>
        </row>
        <row r="702">
          <cell r="A702" t="str">
            <v>RAN.TRC</v>
          </cell>
          <cell r="B702" t="str">
            <v>Ranunculus trichophyllus x circinatus      </v>
          </cell>
          <cell r="C702" t="str">
            <v/>
          </cell>
          <cell r="D702" t="str">
            <v/>
          </cell>
          <cell r="E702" t="str">
            <v>      </v>
          </cell>
          <cell r="M702" t="str">
            <v>PHy</v>
          </cell>
          <cell r="N702">
            <v>7</v>
          </cell>
          <cell r="O702" t="str">
            <v>HYD</v>
          </cell>
          <cell r="P702" t="str">
            <v/>
          </cell>
        </row>
        <row r="703">
          <cell r="A703" t="str">
            <v>RAN.TRP</v>
          </cell>
          <cell r="B703" t="str">
            <v>Ranunculus tripartitus</v>
          </cell>
          <cell r="C703" t="str">
            <v/>
          </cell>
          <cell r="D703" t="str">
            <v/>
          </cell>
          <cell r="E703" t="str">
            <v>DC      </v>
          </cell>
          <cell r="M703" t="str">
            <v>PHy</v>
          </cell>
          <cell r="N703">
            <v>7</v>
          </cell>
          <cell r="O703" t="str">
            <v>HYD</v>
          </cell>
          <cell r="P703" t="str">
            <v/>
          </cell>
        </row>
        <row r="704">
          <cell r="A704" t="str">
            <v>RAN.BAC</v>
          </cell>
          <cell r="B704" t="str">
            <v>Ranunculus x bachii       </v>
          </cell>
          <cell r="C704" t="str">
            <v/>
          </cell>
          <cell r="D704" t="str">
            <v/>
          </cell>
          <cell r="E704" t="str">
            <v>      </v>
          </cell>
          <cell r="M704" t="str">
            <v>PHy</v>
          </cell>
          <cell r="N704">
            <v>7</v>
          </cell>
          <cell r="O704" t="str">
            <v>HYD</v>
          </cell>
          <cell r="P704" t="str">
            <v/>
          </cell>
        </row>
        <row r="705">
          <cell r="A705" t="str">
            <v>RAN.KEL</v>
          </cell>
          <cell r="B705" t="str">
            <v>Ranunculus x kelchoensis       </v>
          </cell>
          <cell r="C705" t="str">
            <v/>
          </cell>
          <cell r="D705" t="str">
            <v/>
          </cell>
          <cell r="E705" t="str">
            <v>      </v>
          </cell>
          <cell r="M705" t="str">
            <v>PHy</v>
          </cell>
          <cell r="N705">
            <v>7</v>
          </cell>
          <cell r="O705" t="str">
            <v>HYD</v>
          </cell>
          <cell r="P705" t="str">
            <v/>
          </cell>
        </row>
        <row r="706">
          <cell r="A706" t="str">
            <v>RAN.LEV</v>
          </cell>
          <cell r="B706" t="str">
            <v>Ranunculus x levenensis       </v>
          </cell>
          <cell r="C706" t="str">
            <v/>
          </cell>
          <cell r="D706" t="str">
            <v/>
          </cell>
          <cell r="E706" t="str">
            <v>      </v>
          </cell>
          <cell r="M706" t="str">
            <v>PHy</v>
          </cell>
          <cell r="N706">
            <v>7</v>
          </cell>
          <cell r="O706" t="str">
            <v>HYD</v>
          </cell>
          <cell r="P706" t="str">
            <v/>
          </cell>
        </row>
        <row r="707">
          <cell r="A707" t="str">
            <v>RAN.NOV</v>
          </cell>
          <cell r="B707" t="str">
            <v>Ranunculus x novae-forestae       </v>
          </cell>
          <cell r="C707" t="str">
            <v/>
          </cell>
          <cell r="D707" t="str">
            <v/>
          </cell>
          <cell r="E707" t="str">
            <v>      </v>
          </cell>
          <cell r="M707" t="str">
            <v>PHy</v>
          </cell>
          <cell r="N707">
            <v>7</v>
          </cell>
          <cell r="O707" t="str">
            <v>HYD</v>
          </cell>
          <cell r="P707" t="str">
            <v/>
          </cell>
        </row>
        <row r="708">
          <cell r="A708" t="str">
            <v>REY.JAP</v>
          </cell>
          <cell r="B708" t="str">
            <v>Reynoutria japonica</v>
          </cell>
          <cell r="C708" t="str">
            <v/>
          </cell>
          <cell r="D708" t="str">
            <v/>
          </cell>
          <cell r="E708" t="str">
            <v>Houtt.      </v>
          </cell>
          <cell r="F708" t="str">
            <v>Blyxa japonica</v>
          </cell>
          <cell r="M708" t="str">
            <v>PHe</v>
          </cell>
          <cell r="N708">
            <v>8</v>
          </cell>
          <cell r="O708" t="str">
            <v>HYD/HEL</v>
          </cell>
        </row>
        <row r="709">
          <cell r="A709" t="str">
            <v>RHI.SPX</v>
          </cell>
          <cell r="B709" t="str">
            <v>Rhizoclonium sp.       </v>
          </cell>
          <cell r="C709">
            <v>4</v>
          </cell>
          <cell r="D709">
            <v>2</v>
          </cell>
          <cell r="E709" t="str">
            <v>Kützing      </v>
          </cell>
          <cell r="M709" t="str">
            <v>ALG</v>
          </cell>
          <cell r="N709">
            <v>2</v>
          </cell>
          <cell r="P709" t="str">
            <v>IBMR</v>
          </cell>
        </row>
        <row r="710">
          <cell r="A710" t="str">
            <v>RHZ.MAG</v>
          </cell>
          <cell r="B710" t="str">
            <v>Rhizomnium magnifolium </v>
          </cell>
          <cell r="C710" t="str">
            <v/>
          </cell>
          <cell r="D710" t="str">
            <v/>
          </cell>
          <cell r="E710" t="str">
            <v>(Horica) T. Kop.    </v>
          </cell>
          <cell r="F710" t="str">
            <v>Mnium punctatum Hedw. var. elatum Schimp.</v>
          </cell>
          <cell r="G710" t="str">
            <v>Rhizomnium perssonii T. Kop.</v>
          </cell>
          <cell r="M710" t="str">
            <v>BRm</v>
          </cell>
          <cell r="N710">
            <v>5</v>
          </cell>
        </row>
        <row r="711">
          <cell r="A711" t="str">
            <v>RHZ.PSE</v>
          </cell>
          <cell r="B711" t="str">
            <v>Rhizomnium pseudopunctatum</v>
          </cell>
          <cell r="C711" t="str">
            <v/>
          </cell>
          <cell r="D711" t="str">
            <v/>
          </cell>
          <cell r="E711" t="str">
            <v>(B. &amp; S.) T. Kop.  </v>
          </cell>
          <cell r="F711" t="str">
            <v>Mnium pseudopunctatum B. &amp; S.</v>
          </cell>
          <cell r="M711" t="str">
            <v>BRm</v>
          </cell>
          <cell r="N711">
            <v>5</v>
          </cell>
        </row>
        <row r="712">
          <cell r="A712" t="str">
            <v>RHZ.PUN</v>
          </cell>
          <cell r="B712" t="str">
            <v>Rhizomnium punctatum</v>
          </cell>
          <cell r="C712" t="str">
            <v/>
          </cell>
          <cell r="D712" t="str">
            <v/>
          </cell>
          <cell r="E712" t="str">
            <v>(Hedw.) T. Kop.</v>
          </cell>
          <cell r="F712" t="str">
            <v>Mnium punctatum Hedw. var. punctatum Hedw.</v>
          </cell>
          <cell r="M712" t="str">
            <v>BRm</v>
          </cell>
          <cell r="N712">
            <v>5</v>
          </cell>
        </row>
        <row r="713">
          <cell r="A713" t="str">
            <v>RHZ.SPX</v>
          </cell>
          <cell r="B713" t="str">
            <v>Rhizomnium sp.        </v>
          </cell>
          <cell r="C713" t="str">
            <v/>
          </cell>
          <cell r="D713" t="str">
            <v/>
          </cell>
          <cell r="E713" t="str">
            <v>T. Kop.</v>
          </cell>
          <cell r="M713" t="str">
            <v>BRm</v>
          </cell>
          <cell r="N713">
            <v>5</v>
          </cell>
        </row>
        <row r="714">
          <cell r="A714" t="str">
            <v>RHN.RUG</v>
          </cell>
          <cell r="B714" t="str">
            <v>Rhynchospora rugosa        </v>
          </cell>
          <cell r="C714" t="str">
            <v/>
          </cell>
          <cell r="D714" t="str">
            <v/>
          </cell>
          <cell r="E714" t="str">
            <v>      </v>
          </cell>
          <cell r="M714" t="str">
            <v>PHg</v>
          </cell>
          <cell r="N714">
            <v>9</v>
          </cell>
          <cell r="O714" t="str">
            <v>HYG</v>
          </cell>
          <cell r="P714" t="str">
            <v/>
          </cell>
        </row>
        <row r="715">
          <cell r="A715" t="str">
            <v>RHY.ALO</v>
          </cell>
          <cell r="B715" t="str">
            <v>Rhynchostegium alopecuroides</v>
          </cell>
          <cell r="C715" t="str">
            <v/>
          </cell>
          <cell r="D715" t="str">
            <v/>
          </cell>
          <cell r="E715" t="str">
            <v>(Brid.) A.J.E. Sm.    </v>
          </cell>
          <cell r="F715" t="str">
            <v>Rhynchostegium lusitanicum (Schimp.) A.J.E. Sm.</v>
          </cell>
          <cell r="G715" t="str">
            <v>Hygrohypnum lusitanicum (Schimp.) Corb.</v>
          </cell>
          <cell r="H715" t="str">
            <v>Eurhynchium alopecuroides (Brid.) P. Rich. &amp; Wallace</v>
          </cell>
          <cell r="M715" t="str">
            <v>BRm</v>
          </cell>
          <cell r="N715">
            <v>5</v>
          </cell>
        </row>
        <row r="716">
          <cell r="A716" t="str">
            <v>RHY.RIP</v>
          </cell>
          <cell r="B716" t="str">
            <v>Rhynchostegium riparioides (Platyhypnidium rusciforme)</v>
          </cell>
          <cell r="C716">
            <v>12</v>
          </cell>
          <cell r="D716">
            <v>1</v>
          </cell>
          <cell r="E716" t="str">
            <v>(Hedw.) Card.</v>
          </cell>
          <cell r="F716" t="str">
            <v>Platyhypnidium rusciforme Fleisch.</v>
          </cell>
          <cell r="G716" t="str">
            <v>Rhynchostegium rusciforme B., S. &amp; G.</v>
          </cell>
          <cell r="H716" t="str">
            <v>Platyhypnidium riparioides (Hedw.) Dix.</v>
          </cell>
          <cell r="I716" t="str">
            <v>Eurynchium riparioides (Hedw.) P. Rich.</v>
          </cell>
          <cell r="M716" t="str">
            <v>BRm</v>
          </cell>
          <cell r="N716">
            <v>5</v>
          </cell>
          <cell r="P716" t="str">
            <v>IBMR</v>
          </cell>
        </row>
        <row r="717">
          <cell r="A717" t="str">
            <v>RHY.SPX</v>
          </cell>
          <cell r="B717" t="str">
            <v>Rhynchostegium sp.</v>
          </cell>
          <cell r="C717" t="str">
            <v/>
          </cell>
          <cell r="D717" t="str">
            <v/>
          </cell>
          <cell r="E717" t="str">
            <v>B., S. &amp; G.  </v>
          </cell>
          <cell r="F717" t="str">
            <v>Platyhypnidium sp. Fleisch.</v>
          </cell>
          <cell r="M717" t="str">
            <v>BRm</v>
          </cell>
          <cell r="N717">
            <v>5</v>
          </cell>
        </row>
        <row r="718">
          <cell r="A718" t="str">
            <v>RIC.CHA</v>
          </cell>
          <cell r="B718" t="str">
            <v>Riccardia chamaedryfolia (R. sinuata)</v>
          </cell>
          <cell r="C718">
            <v>15</v>
          </cell>
          <cell r="D718">
            <v>2</v>
          </cell>
          <cell r="E718" t="str">
            <v>(With.) Grolle</v>
          </cell>
          <cell r="F718" t="str">
            <v>Riccardia sinuata (Hook.) Trevis</v>
          </cell>
          <cell r="G718" t="str">
            <v>Aneura pinnatifida Dumort.</v>
          </cell>
          <cell r="H718" t="str">
            <v>Jungermannia sinuata Dicks.</v>
          </cell>
          <cell r="I718" t="str">
            <v>Jungermannia chamaedryfolia With.</v>
          </cell>
          <cell r="M718" t="str">
            <v>BRh</v>
          </cell>
          <cell r="N718">
            <v>4</v>
          </cell>
          <cell r="P718" t="str">
            <v>IBMR</v>
          </cell>
        </row>
        <row r="719">
          <cell r="A719" t="str">
            <v>RIC.MUL</v>
          </cell>
          <cell r="B719" t="str">
            <v>Riccardia multifida        </v>
          </cell>
          <cell r="C719">
            <v>15</v>
          </cell>
          <cell r="D719">
            <v>2</v>
          </cell>
          <cell r="E719" t="str">
            <v>(L.) Gray    </v>
          </cell>
          <cell r="F719" t="str">
            <v>Aneura multifida (L.) Dumort.</v>
          </cell>
          <cell r="G719" t="str">
            <v>Jungermannia multifida L.</v>
          </cell>
          <cell r="H719" t="str">
            <v>Roemeria multifida (L.) Raddi</v>
          </cell>
          <cell r="M719" t="str">
            <v>BRh</v>
          </cell>
          <cell r="N719">
            <v>4</v>
          </cell>
          <cell r="P719" t="str">
            <v>IBMR</v>
          </cell>
        </row>
        <row r="720">
          <cell r="A720" t="str">
            <v>RIC.SPX</v>
          </cell>
          <cell r="B720" t="str">
            <v>Riccardia sp.        </v>
          </cell>
          <cell r="C720" t="str">
            <v/>
          </cell>
          <cell r="D720" t="str">
            <v/>
          </cell>
          <cell r="E720" t="str">
            <v>Gray</v>
          </cell>
          <cell r="M720" t="str">
            <v>BRh</v>
          </cell>
          <cell r="N720">
            <v>4</v>
          </cell>
          <cell r="P720" t="str">
            <v/>
          </cell>
        </row>
        <row r="721">
          <cell r="A721" t="str">
            <v>RII.FLU</v>
          </cell>
          <cell r="B721" t="str">
            <v>Riccia fluitans</v>
          </cell>
          <cell r="C721">
            <v>8</v>
          </cell>
          <cell r="D721">
            <v>3</v>
          </cell>
          <cell r="E721" t="str">
            <v>L.      </v>
          </cell>
          <cell r="F721" t="str">
            <v>Ricciella fluitans (L.) A. Braun</v>
          </cell>
          <cell r="G721" t="str">
            <v>Riciella centrifuga Arnell</v>
          </cell>
          <cell r="M721" t="str">
            <v>BRh</v>
          </cell>
          <cell r="N721">
            <v>4</v>
          </cell>
          <cell r="P721" t="str">
            <v>IBMR</v>
          </cell>
        </row>
        <row r="722">
          <cell r="A722" t="str">
            <v>RII.HUE</v>
          </cell>
          <cell r="B722" t="str">
            <v>Riccia huebeneriana</v>
          </cell>
          <cell r="C722" t="str">
            <v/>
          </cell>
          <cell r="D722" t="str">
            <v/>
          </cell>
          <cell r="E722" t="str">
            <v>Lindenb.      </v>
          </cell>
          <cell r="F722" t="str">
            <v>Ricciella huebeneriana (Lindenb.) Dumort.</v>
          </cell>
          <cell r="G722" t="str">
            <v>Ricciella pseudofrostii Schiffn. ex Müll. Frib.</v>
          </cell>
          <cell r="M722" t="str">
            <v>BRh</v>
          </cell>
          <cell r="N722">
            <v>4</v>
          </cell>
        </row>
        <row r="723">
          <cell r="A723" t="str">
            <v>RII.RHE</v>
          </cell>
          <cell r="B723" t="str">
            <v>Riccia rhenana       </v>
          </cell>
          <cell r="C723" t="str">
            <v/>
          </cell>
          <cell r="D723" t="str">
            <v/>
          </cell>
          <cell r="E723" t="str">
            <v>Lorb.     </v>
          </cell>
          <cell r="M723" t="str">
            <v>BRh</v>
          </cell>
          <cell r="N723">
            <v>4</v>
          </cell>
          <cell r="P723" t="str">
            <v/>
          </cell>
        </row>
        <row r="724">
          <cell r="A724" t="str">
            <v>RII.SPX</v>
          </cell>
          <cell r="B724" t="str">
            <v>Riccia sp.        </v>
          </cell>
          <cell r="C724" t="str">
            <v/>
          </cell>
          <cell r="D724" t="str">
            <v/>
          </cell>
          <cell r="E724" t="str">
            <v>L.</v>
          </cell>
          <cell r="M724" t="str">
            <v>BRh</v>
          </cell>
          <cell r="N724">
            <v>4</v>
          </cell>
          <cell r="P724" t="str">
            <v/>
          </cell>
        </row>
        <row r="725">
          <cell r="A725" t="str">
            <v>RIO.NAT</v>
          </cell>
          <cell r="B725" t="str">
            <v>Ricciocarpos natans</v>
          </cell>
          <cell r="C725" t="str">
            <v/>
          </cell>
          <cell r="D725" t="str">
            <v/>
          </cell>
          <cell r="E725" t="str">
            <v>(L.) Corda     </v>
          </cell>
          <cell r="F725" t="str">
            <v>Riccia natans L.</v>
          </cell>
          <cell r="G725" t="str">
            <v>Riccia capillata Schmidel</v>
          </cell>
          <cell r="H725" t="str">
            <v>Riccia velutina Wilson</v>
          </cell>
          <cell r="I725" t="str">
            <v>Ricciocarpos velutinus (Wilson) Steph.</v>
          </cell>
          <cell r="M725" t="str">
            <v>BRh</v>
          </cell>
          <cell r="N725">
            <v>4</v>
          </cell>
          <cell r="P725" t="str">
            <v/>
          </cell>
        </row>
        <row r="726">
          <cell r="A726" t="str">
            <v>RIV.SPX</v>
          </cell>
          <cell r="B726" t="str">
            <v>Rivularia sp.       </v>
          </cell>
          <cell r="C726" t="str">
            <v/>
          </cell>
          <cell r="D726" t="str">
            <v/>
          </cell>
          <cell r="E726" t="str">
            <v>Roth.      </v>
          </cell>
          <cell r="M726" t="str">
            <v>ALG</v>
          </cell>
          <cell r="N726">
            <v>2</v>
          </cell>
          <cell r="P726" t="str">
            <v/>
          </cell>
        </row>
        <row r="727">
          <cell r="A727" t="str">
            <v>ROR.AMP</v>
          </cell>
          <cell r="B727" t="str">
            <v>Rorippa amphibia</v>
          </cell>
          <cell r="C727">
            <v>9</v>
          </cell>
          <cell r="D727">
            <v>1</v>
          </cell>
          <cell r="E727" t="str">
            <v>(L.) Besser     </v>
          </cell>
          <cell r="M727" t="str">
            <v>PHe</v>
          </cell>
          <cell r="N727">
            <v>8</v>
          </cell>
          <cell r="O727" t="str">
            <v>HEL</v>
          </cell>
          <cell r="P727" t="str">
            <v>IBMR</v>
          </cell>
        </row>
        <row r="728">
          <cell r="A728" t="str">
            <v>ROR.ARM</v>
          </cell>
          <cell r="B728" t="str">
            <v>Rorippa cf x armoracioides      </v>
          </cell>
          <cell r="C728" t="str">
            <v/>
          </cell>
          <cell r="D728" t="str">
            <v/>
          </cell>
          <cell r="E728" t="str">
            <v>      </v>
          </cell>
          <cell r="M728" t="str">
            <v>PHe</v>
          </cell>
          <cell r="N728">
            <v>8</v>
          </cell>
          <cell r="O728" t="str">
            <v>HYD/HEL</v>
          </cell>
          <cell r="P728" t="str">
            <v/>
          </cell>
        </row>
        <row r="729">
          <cell r="A729" t="str">
            <v>ROR.ERY</v>
          </cell>
          <cell r="B729" t="str">
            <v>Rorippa cf x erythrocaulis      </v>
          </cell>
          <cell r="C729" t="str">
            <v/>
          </cell>
          <cell r="D729" t="str">
            <v/>
          </cell>
          <cell r="E729" t="str">
            <v>      </v>
          </cell>
          <cell r="M729" t="str">
            <v>PHe</v>
          </cell>
          <cell r="N729">
            <v>8</v>
          </cell>
          <cell r="O729" t="str">
            <v>HYD/HEL</v>
          </cell>
          <cell r="P729" t="str">
            <v/>
          </cell>
        </row>
        <row r="730">
          <cell r="A730" t="str">
            <v>ROR.ISL</v>
          </cell>
          <cell r="B730" t="str">
            <v>Rorippa islandica</v>
          </cell>
          <cell r="C730" t="str">
            <v/>
          </cell>
          <cell r="D730" t="str">
            <v/>
          </cell>
          <cell r="E730" t="str">
            <v>(Oeder) Borbas     </v>
          </cell>
          <cell r="M730" t="str">
            <v>PHg</v>
          </cell>
          <cell r="N730">
            <v>9</v>
          </cell>
          <cell r="O730" t="str">
            <v>HYG</v>
          </cell>
          <cell r="P730" t="str">
            <v/>
          </cell>
        </row>
        <row r="731">
          <cell r="A731" t="str">
            <v>ROR.MIC</v>
          </cell>
          <cell r="B731" t="str">
            <v>Rorippa microphylla</v>
          </cell>
          <cell r="C731" t="str">
            <v/>
          </cell>
          <cell r="D731" t="str">
            <v/>
          </cell>
          <cell r="E731" t="str">
            <v>Boenn      </v>
          </cell>
          <cell r="M731" t="str">
            <v>PHe</v>
          </cell>
          <cell r="N731">
            <v>8</v>
          </cell>
          <cell r="O731" t="str">
            <v>HYD/HEL</v>
          </cell>
          <cell r="P731" t="str">
            <v/>
          </cell>
        </row>
        <row r="732">
          <cell r="A732" t="str">
            <v>ROR.PAL</v>
          </cell>
          <cell r="B732" t="str">
            <v>Rorippa palustris</v>
          </cell>
          <cell r="C732" t="str">
            <v/>
          </cell>
          <cell r="D732" t="str">
            <v/>
          </cell>
          <cell r="E732" t="str">
            <v>(L.) Besser     </v>
          </cell>
          <cell r="M732" t="str">
            <v>PHx</v>
          </cell>
          <cell r="N732">
            <v>10</v>
          </cell>
          <cell r="P732" t="str">
            <v/>
          </cell>
        </row>
        <row r="733">
          <cell r="A733" t="str">
            <v>ROR.SPX</v>
          </cell>
          <cell r="B733" t="str">
            <v>Rorippa sp.</v>
          </cell>
          <cell r="C733" t="str">
            <v/>
          </cell>
          <cell r="D733" t="str">
            <v/>
          </cell>
          <cell r="E733" t="str">
            <v>      </v>
          </cell>
          <cell r="M733" t="str">
            <v>PHe</v>
          </cell>
          <cell r="N733">
            <v>8</v>
          </cell>
          <cell r="O733" t="str">
            <v>HYD/HEL</v>
          </cell>
        </row>
        <row r="734">
          <cell r="A734" t="str">
            <v>ROR.ANC</v>
          </cell>
          <cell r="B734" t="str">
            <v>Rorippa x anceps       </v>
          </cell>
          <cell r="C734" t="str">
            <v/>
          </cell>
          <cell r="D734" t="str">
            <v/>
          </cell>
          <cell r="E734" t="str">
            <v>      </v>
          </cell>
          <cell r="M734" t="str">
            <v>PHx</v>
          </cell>
          <cell r="N734">
            <v>10</v>
          </cell>
          <cell r="P734" t="str">
            <v/>
          </cell>
        </row>
        <row r="735">
          <cell r="A735" t="str">
            <v>ROR.STE</v>
          </cell>
          <cell r="B735" t="str">
            <v>Rorippa x sterilis       </v>
          </cell>
          <cell r="C735" t="str">
            <v/>
          </cell>
          <cell r="D735" t="str">
            <v/>
          </cell>
          <cell r="E735" t="str">
            <v>      </v>
          </cell>
          <cell r="M735" t="str">
            <v>PHx</v>
          </cell>
          <cell r="N735">
            <v>10</v>
          </cell>
          <cell r="P735" t="str">
            <v/>
          </cell>
        </row>
        <row r="736">
          <cell r="A736" t="str">
            <v>ROT.FIL</v>
          </cell>
          <cell r="B736" t="str">
            <v>Rotala filiformis        </v>
          </cell>
          <cell r="C736" t="str">
            <v/>
          </cell>
          <cell r="D736" t="str">
            <v/>
          </cell>
          <cell r="E736" t="str">
            <v>      </v>
          </cell>
          <cell r="M736" t="str">
            <v>PHe</v>
          </cell>
          <cell r="N736">
            <v>8</v>
          </cell>
          <cell r="O736" t="str">
            <v>HYD/HEL</v>
          </cell>
          <cell r="P736" t="str">
            <v/>
          </cell>
        </row>
        <row r="737">
          <cell r="A737" t="str">
            <v>ROT.IND</v>
          </cell>
          <cell r="B737" t="str">
            <v>Rotala indica        </v>
          </cell>
          <cell r="C737" t="str">
            <v/>
          </cell>
          <cell r="D737" t="str">
            <v/>
          </cell>
          <cell r="E737" t="str">
            <v>      </v>
          </cell>
          <cell r="M737" t="str">
            <v>PHe</v>
          </cell>
          <cell r="N737">
            <v>8</v>
          </cell>
          <cell r="O737" t="str">
            <v>HYD/HEL</v>
          </cell>
          <cell r="P737" t="str">
            <v/>
          </cell>
        </row>
        <row r="738">
          <cell r="A738" t="str">
            <v>RUM.AQU</v>
          </cell>
          <cell r="B738" t="str">
            <v>Rumex aquaticus</v>
          </cell>
          <cell r="C738" t="str">
            <v/>
          </cell>
          <cell r="D738" t="str">
            <v/>
          </cell>
          <cell r="E738" t="str">
            <v>L.      </v>
          </cell>
          <cell r="M738" t="str">
            <v>PHg</v>
          </cell>
          <cell r="N738">
            <v>9</v>
          </cell>
          <cell r="O738" t="str">
            <v>HYG</v>
          </cell>
          <cell r="P738" t="str">
            <v/>
          </cell>
        </row>
        <row r="739">
          <cell r="A739" t="str">
            <v>RUM.CON</v>
          </cell>
          <cell r="B739" t="str">
            <v>Rumex conglomeratus</v>
          </cell>
          <cell r="C739" t="str">
            <v/>
          </cell>
          <cell r="D739" t="str">
            <v/>
          </cell>
          <cell r="E739" t="str">
            <v>Murray      </v>
          </cell>
          <cell r="M739" t="str">
            <v>PHg</v>
          </cell>
          <cell r="N739">
            <v>9</v>
          </cell>
          <cell r="O739" t="str">
            <v>HYG</v>
          </cell>
          <cell r="P739" t="str">
            <v/>
          </cell>
        </row>
        <row r="740">
          <cell r="A740" t="str">
            <v>RUM.CRI</v>
          </cell>
          <cell r="B740" t="str">
            <v>Rumex crispus</v>
          </cell>
          <cell r="C740" t="str">
            <v/>
          </cell>
          <cell r="D740" t="str">
            <v/>
          </cell>
          <cell r="E740" t="str">
            <v>L.      </v>
          </cell>
          <cell r="M740" t="str">
            <v>PHg</v>
          </cell>
          <cell r="N740">
            <v>9</v>
          </cell>
          <cell r="O740" t="str">
            <v>HYG</v>
          </cell>
          <cell r="P740" t="str">
            <v/>
          </cell>
        </row>
        <row r="741">
          <cell r="A741" t="str">
            <v>RUM.HYD</v>
          </cell>
          <cell r="B741" t="str">
            <v>Rumex hydrolapathum</v>
          </cell>
          <cell r="C741" t="str">
            <v/>
          </cell>
          <cell r="D741" t="str">
            <v/>
          </cell>
          <cell r="E741" t="str">
            <v>Huds.      </v>
          </cell>
          <cell r="M741" t="str">
            <v>PHe</v>
          </cell>
          <cell r="N741">
            <v>8</v>
          </cell>
          <cell r="O741" t="str">
            <v>HEL</v>
          </cell>
          <cell r="P741" t="str">
            <v/>
          </cell>
        </row>
        <row r="742">
          <cell r="A742" t="str">
            <v>RUM.OBT</v>
          </cell>
          <cell r="B742" t="str">
            <v>Rumex obtusifolius</v>
          </cell>
          <cell r="C742" t="str">
            <v/>
          </cell>
          <cell r="D742" t="str">
            <v/>
          </cell>
          <cell r="E742" t="str">
            <v>L.      </v>
          </cell>
          <cell r="M742" t="str">
            <v>PHg</v>
          </cell>
          <cell r="N742">
            <v>9</v>
          </cell>
          <cell r="O742" t="str">
            <v>HYG</v>
          </cell>
          <cell r="P742" t="str">
            <v/>
          </cell>
        </row>
        <row r="743">
          <cell r="A743" t="str">
            <v>RUM.PAL</v>
          </cell>
          <cell r="B743" t="str">
            <v>Rumex palustris</v>
          </cell>
          <cell r="C743" t="str">
            <v/>
          </cell>
          <cell r="D743" t="str">
            <v/>
          </cell>
          <cell r="E743" t="str">
            <v>Sm.      </v>
          </cell>
          <cell r="M743" t="str">
            <v>PHx</v>
          </cell>
          <cell r="N743">
            <v>10</v>
          </cell>
          <cell r="P743" t="str">
            <v/>
          </cell>
        </row>
        <row r="744">
          <cell r="A744" t="str">
            <v>RUM.SPX</v>
          </cell>
          <cell r="B744" t="str">
            <v>Rumex sp.</v>
          </cell>
          <cell r="C744" t="str">
            <v/>
          </cell>
          <cell r="D744" t="str">
            <v/>
          </cell>
          <cell r="E744" t="str">
            <v>      </v>
          </cell>
          <cell r="M744" t="str">
            <v>PHg</v>
          </cell>
          <cell r="N744">
            <v>9</v>
          </cell>
          <cell r="O744" t="str">
            <v>HYG</v>
          </cell>
        </row>
        <row r="745">
          <cell r="A745" t="str">
            <v>RUP.CIR</v>
          </cell>
          <cell r="B745" t="str">
            <v>Ruppia cirrhosa        </v>
          </cell>
          <cell r="C745" t="str">
            <v/>
          </cell>
          <cell r="D745" t="str">
            <v/>
          </cell>
          <cell r="E745" t="str">
            <v>      </v>
          </cell>
          <cell r="M745" t="str">
            <v>PHy</v>
          </cell>
          <cell r="N745">
            <v>7</v>
          </cell>
          <cell r="O745" t="str">
            <v>HYD</v>
          </cell>
          <cell r="P745" t="str">
            <v/>
          </cell>
        </row>
        <row r="746">
          <cell r="A746" t="str">
            <v>RUP.DRE</v>
          </cell>
          <cell r="B746" t="str">
            <v>Ruppia drepanensis        </v>
          </cell>
          <cell r="C746" t="str">
            <v/>
          </cell>
          <cell r="D746" t="str">
            <v/>
          </cell>
          <cell r="E746" t="str">
            <v>      </v>
          </cell>
          <cell r="M746" t="str">
            <v>PHy</v>
          </cell>
          <cell r="N746">
            <v>7</v>
          </cell>
          <cell r="O746" t="str">
            <v>HYD</v>
          </cell>
          <cell r="P746" t="str">
            <v/>
          </cell>
        </row>
        <row r="747">
          <cell r="A747" t="str">
            <v>RUP.MAR</v>
          </cell>
          <cell r="B747" t="str">
            <v>Ruppia maritima        </v>
          </cell>
          <cell r="C747" t="str">
            <v/>
          </cell>
          <cell r="D747" t="str">
            <v/>
          </cell>
          <cell r="E747" t="str">
            <v>      </v>
          </cell>
          <cell r="M747" t="str">
            <v>PHy</v>
          </cell>
          <cell r="N747">
            <v>7</v>
          </cell>
          <cell r="O747" t="str">
            <v>HYD</v>
          </cell>
          <cell r="P747" t="str">
            <v/>
          </cell>
        </row>
        <row r="748">
          <cell r="A748" t="str">
            <v>SAC.RAV</v>
          </cell>
          <cell r="B748" t="str">
            <v>Saccharum ravennae        </v>
          </cell>
          <cell r="C748" t="str">
            <v/>
          </cell>
          <cell r="D748" t="str">
            <v/>
          </cell>
          <cell r="E748" t="str">
            <v>      </v>
          </cell>
          <cell r="M748" t="str">
            <v>PHx</v>
          </cell>
          <cell r="N748">
            <v>10</v>
          </cell>
          <cell r="P748" t="str">
            <v/>
          </cell>
        </row>
        <row r="749">
          <cell r="A749" t="str">
            <v>SAC.SPO</v>
          </cell>
          <cell r="B749" t="str">
            <v>Saccharum spontaneum        </v>
          </cell>
          <cell r="C749" t="str">
            <v/>
          </cell>
          <cell r="D749" t="str">
            <v/>
          </cell>
          <cell r="E749" t="str">
            <v>      </v>
          </cell>
          <cell r="M749" t="str">
            <v>PHx</v>
          </cell>
          <cell r="N749">
            <v>10</v>
          </cell>
          <cell r="P749" t="str">
            <v/>
          </cell>
        </row>
        <row r="750">
          <cell r="A750" t="str">
            <v>SAO.VIT</v>
          </cell>
          <cell r="B750" t="str">
            <v>Saccogyna viticulosa</v>
          </cell>
          <cell r="C750" t="str">
            <v/>
          </cell>
          <cell r="D750" t="str">
            <v/>
          </cell>
          <cell r="E750" t="str">
            <v>(L.) Dumort.     </v>
          </cell>
          <cell r="F750" t="str">
            <v>Jungermannia viticulosa L.</v>
          </cell>
          <cell r="M750" t="str">
            <v>BRh</v>
          </cell>
          <cell r="N750">
            <v>4</v>
          </cell>
        </row>
        <row r="751">
          <cell r="A751" t="str">
            <v>SAI.PRO</v>
          </cell>
          <cell r="B751" t="str">
            <v>Sagina procumbens</v>
          </cell>
          <cell r="C751" t="str">
            <v/>
          </cell>
          <cell r="D751" t="str">
            <v/>
          </cell>
          <cell r="E751" t="str">
            <v>L.      </v>
          </cell>
          <cell r="M751" t="str">
            <v>PHx</v>
          </cell>
          <cell r="N751">
            <v>10</v>
          </cell>
          <cell r="P751" t="str">
            <v/>
          </cell>
        </row>
        <row r="752">
          <cell r="A752" t="str">
            <v>SAG.LAT</v>
          </cell>
          <cell r="B752" t="str">
            <v>Sagittaria latifolia        </v>
          </cell>
          <cell r="C752" t="str">
            <v/>
          </cell>
          <cell r="D752" t="str">
            <v/>
          </cell>
          <cell r="E752" t="str">
            <v>      </v>
          </cell>
          <cell r="M752" t="str">
            <v>PHe</v>
          </cell>
          <cell r="N752">
            <v>8</v>
          </cell>
          <cell r="O752" t="str">
            <v>HYD/HEL</v>
          </cell>
          <cell r="P752" t="str">
            <v/>
          </cell>
        </row>
        <row r="753">
          <cell r="A753" t="str">
            <v>SAG.NAT</v>
          </cell>
          <cell r="B753" t="str">
            <v>Sagittaria natans        </v>
          </cell>
          <cell r="C753" t="str">
            <v/>
          </cell>
          <cell r="D753" t="str">
            <v/>
          </cell>
          <cell r="E753" t="str">
            <v>      </v>
          </cell>
          <cell r="M753" t="str">
            <v>PHe</v>
          </cell>
          <cell r="N753">
            <v>8</v>
          </cell>
          <cell r="O753" t="str">
            <v>HYD/HEL</v>
          </cell>
          <cell r="P753" t="str">
            <v/>
          </cell>
        </row>
        <row r="754">
          <cell r="A754" t="str">
            <v>SAG.RIG</v>
          </cell>
          <cell r="B754" t="str">
            <v>Sagittaria rigida        </v>
          </cell>
          <cell r="C754" t="str">
            <v/>
          </cell>
          <cell r="D754" t="str">
            <v/>
          </cell>
          <cell r="E754" t="str">
            <v>      </v>
          </cell>
          <cell r="M754" t="str">
            <v>PHe</v>
          </cell>
          <cell r="N754">
            <v>8</v>
          </cell>
          <cell r="O754" t="str">
            <v>HYD/HEL</v>
          </cell>
          <cell r="P754" t="str">
            <v/>
          </cell>
        </row>
        <row r="755">
          <cell r="A755" t="str">
            <v>SAG.SAG</v>
          </cell>
          <cell r="B755" t="str">
            <v>Sagittaria sagittifolia</v>
          </cell>
          <cell r="C755">
            <v>6</v>
          </cell>
          <cell r="D755">
            <v>2</v>
          </cell>
          <cell r="E755" t="str">
            <v>L.      </v>
          </cell>
          <cell r="M755" t="str">
            <v>PHe</v>
          </cell>
          <cell r="N755">
            <v>8</v>
          </cell>
          <cell r="O755" t="str">
            <v>HYD/HEL</v>
          </cell>
          <cell r="P755" t="str">
            <v>IBMR</v>
          </cell>
        </row>
        <row r="756">
          <cell r="A756" t="str">
            <v>SAG.SUB</v>
          </cell>
          <cell r="B756" t="str">
            <v>Sagittaria subulata        </v>
          </cell>
          <cell r="C756" t="str">
            <v/>
          </cell>
          <cell r="D756" t="str">
            <v/>
          </cell>
          <cell r="E756" t="str">
            <v>      </v>
          </cell>
          <cell r="M756" t="str">
            <v>PHe</v>
          </cell>
          <cell r="N756">
            <v>8</v>
          </cell>
          <cell r="O756" t="str">
            <v>HYD/HEL</v>
          </cell>
          <cell r="P756" t="str">
            <v/>
          </cell>
        </row>
        <row r="757">
          <cell r="A757" t="str">
            <v>SAL.NAT</v>
          </cell>
          <cell r="B757" t="str">
            <v>Salvinia natans</v>
          </cell>
          <cell r="C757" t="str">
            <v/>
          </cell>
          <cell r="D757" t="str">
            <v/>
          </cell>
          <cell r="E757" t="str">
            <v>(L.) All.     </v>
          </cell>
          <cell r="M757" t="str">
            <v>PTE</v>
          </cell>
          <cell r="N757">
            <v>6</v>
          </cell>
          <cell r="P757" t="str">
            <v/>
          </cell>
        </row>
        <row r="758">
          <cell r="A758" t="str">
            <v>SAM.VAL</v>
          </cell>
          <cell r="B758" t="str">
            <v>Samolus valerandi</v>
          </cell>
          <cell r="C758" t="str">
            <v/>
          </cell>
          <cell r="D758" t="str">
            <v/>
          </cell>
          <cell r="E758" t="str">
            <v>L.      </v>
          </cell>
          <cell r="M758" t="str">
            <v>PHe</v>
          </cell>
          <cell r="N758">
            <v>8</v>
          </cell>
          <cell r="O758" t="str">
            <v>HYD/HEL</v>
          </cell>
          <cell r="P758" t="str">
            <v/>
          </cell>
        </row>
        <row r="759">
          <cell r="A759" t="str">
            <v>SCA.NEM</v>
          </cell>
          <cell r="B759" t="str">
            <v>Scapania nemorea</v>
          </cell>
          <cell r="C759" t="str">
            <v/>
          </cell>
          <cell r="D759" t="str">
            <v/>
          </cell>
          <cell r="E759" t="str">
            <v>(L.) Grolle     </v>
          </cell>
          <cell r="F759" t="str">
            <v>Scapania nemorosa (L.) Dumort.</v>
          </cell>
          <cell r="G759" t="str">
            <v>Scapania joergensenii Schiffn.</v>
          </cell>
          <cell r="H759" t="str">
            <v>Jungermannia nemorea L.</v>
          </cell>
          <cell r="I759" t="str">
            <v>Martinella nemorosa (Dumort.) Lindb.</v>
          </cell>
          <cell r="M759" t="str">
            <v>BRh</v>
          </cell>
          <cell r="N759">
            <v>4</v>
          </cell>
        </row>
        <row r="760">
          <cell r="A760" t="str">
            <v>SCA.PAI</v>
          </cell>
          <cell r="B760" t="str">
            <v>Scapania paludicola</v>
          </cell>
          <cell r="C760" t="str">
            <v/>
          </cell>
          <cell r="D760" t="str">
            <v/>
          </cell>
          <cell r="E760" t="str">
            <v>Loeske &amp; Müll. Frib.   </v>
          </cell>
          <cell r="F760" t="str">
            <v>Scapania rotundata Warnst.</v>
          </cell>
          <cell r="G760" t="str">
            <v>Martinellia paludicola (Loeske &amp;  Müll. Frib.) C.E.O. Jensen</v>
          </cell>
          <cell r="M760" t="str">
            <v>BRh</v>
          </cell>
          <cell r="N760">
            <v>4</v>
          </cell>
        </row>
        <row r="761">
          <cell r="A761" t="str">
            <v>SCA.PAL</v>
          </cell>
          <cell r="B761" t="str">
            <v>Scapania paludosa</v>
          </cell>
          <cell r="C761">
            <v>20</v>
          </cell>
          <cell r="D761">
            <v>3</v>
          </cell>
          <cell r="E761" t="str">
            <v>(Müll. Frib.) Müll. Frib.</v>
          </cell>
          <cell r="F761" t="str">
            <v>Scapania undulata var. paludosa Müll. Frib.</v>
          </cell>
          <cell r="G761" t="str">
            <v>Martinellia paludosa (Müll. Frib.) Arnell &amp; C.E.O. Jensen</v>
          </cell>
          <cell r="M761" t="str">
            <v>BRh</v>
          </cell>
          <cell r="N761">
            <v>4</v>
          </cell>
          <cell r="P761" t="str">
            <v>IBMR</v>
          </cell>
        </row>
        <row r="762">
          <cell r="A762" t="str">
            <v>SCA.SPX</v>
          </cell>
          <cell r="B762" t="str">
            <v>Scapania sp.        </v>
          </cell>
          <cell r="C762" t="str">
            <v/>
          </cell>
          <cell r="D762" t="str">
            <v/>
          </cell>
          <cell r="E762" t="str">
            <v>(Dumort.) Dumort.</v>
          </cell>
          <cell r="M762" t="str">
            <v>BRh</v>
          </cell>
          <cell r="N762">
            <v>4</v>
          </cell>
          <cell r="P762" t="str">
            <v/>
          </cell>
        </row>
        <row r="763">
          <cell r="A763" t="str">
            <v>SCA.ULI</v>
          </cell>
          <cell r="B763" t="str">
            <v>Scapania uliginosa</v>
          </cell>
          <cell r="C763" t="str">
            <v/>
          </cell>
          <cell r="D763" t="str">
            <v/>
          </cell>
          <cell r="E763" t="str">
            <v>(Sw. ex Lindenb.) Dumort.</v>
          </cell>
          <cell r="F763" t="str">
            <v>Scapania obliqua (Arnell) Schiffn.</v>
          </cell>
          <cell r="G763" t="str">
            <v>Martinellia obliqua Arnell</v>
          </cell>
          <cell r="H763" t="str">
            <v>Martinellia uliginosa (Sw. ex Lindenb.) Lindb.</v>
          </cell>
          <cell r="I763" t="str">
            <v>Jungermannia uliginosa Sw. ex Lindenb.</v>
          </cell>
          <cell r="M763" t="str">
            <v>BRh</v>
          </cell>
          <cell r="N763">
            <v>4</v>
          </cell>
        </row>
        <row r="764">
          <cell r="A764" t="str">
            <v>SCA.UND</v>
          </cell>
          <cell r="B764" t="str">
            <v>Scapania undulata</v>
          </cell>
          <cell r="C764">
            <v>17</v>
          </cell>
          <cell r="D764">
            <v>3</v>
          </cell>
          <cell r="E764" t="str">
            <v>(L.) Dumort.    </v>
          </cell>
          <cell r="F764" t="str">
            <v>Scapania dentata (Dumort.) Dumort.</v>
          </cell>
          <cell r="G764" t="str">
            <v>Scapania intermedia (Husn.) Pearson</v>
          </cell>
          <cell r="H764" t="str">
            <v>Scapania oakesii Austin</v>
          </cell>
          <cell r="I764" t="str">
            <v>Scapania resupinata (L.) Dumort.</v>
          </cell>
          <cell r="J764" t="str">
            <v>Martinellia undulata (L.) Gray</v>
          </cell>
          <cell r="K764" t="str">
            <v>Jungermannia undulata L.</v>
          </cell>
          <cell r="M764" t="str">
            <v>BRh</v>
          </cell>
          <cell r="N764">
            <v>4</v>
          </cell>
          <cell r="P764" t="str">
            <v>IBMR</v>
          </cell>
        </row>
        <row r="765">
          <cell r="A765" t="str">
            <v>SCE.PAL</v>
          </cell>
          <cell r="B765" t="str">
            <v>Scheuchzeria palustris        </v>
          </cell>
          <cell r="C765" t="str">
            <v/>
          </cell>
          <cell r="D765" t="str">
            <v/>
          </cell>
          <cell r="E765" t="str">
            <v>      </v>
          </cell>
          <cell r="M765" t="str">
            <v>PHg</v>
          </cell>
          <cell r="N765">
            <v>9</v>
          </cell>
          <cell r="O765" t="str">
            <v>HYG</v>
          </cell>
          <cell r="P765" t="str">
            <v/>
          </cell>
        </row>
        <row r="766">
          <cell r="A766" t="str">
            <v>SCS.AGA</v>
          </cell>
          <cell r="B766" t="str">
            <v>Schistidium agassizii</v>
          </cell>
          <cell r="C766" t="str">
            <v/>
          </cell>
          <cell r="D766" t="str">
            <v/>
          </cell>
          <cell r="E766" t="str">
            <v>Sull. &amp; Lesq.    </v>
          </cell>
          <cell r="F766" t="str">
            <v>Grimmia agassizii (Sull. &amp; Lesq.) Jaeg.</v>
          </cell>
          <cell r="G766" t="str">
            <v>Grimmia alpicola Hedw.</v>
          </cell>
          <cell r="H766" t="str">
            <v>Schistidium alpicola (Hedw.) Limpr.</v>
          </cell>
          <cell r="M766" t="str">
            <v>BRm</v>
          </cell>
          <cell r="N766">
            <v>5</v>
          </cell>
        </row>
        <row r="767">
          <cell r="A767" t="str">
            <v>SCS.RIV</v>
          </cell>
          <cell r="B767" t="str">
            <v>Schistidium rivulare        </v>
          </cell>
          <cell r="C767">
            <v>15</v>
          </cell>
          <cell r="D767">
            <v>3</v>
          </cell>
          <cell r="E767" t="str">
            <v>(Brid.) Podp.</v>
          </cell>
          <cell r="F767" t="str">
            <v>Schistidium alpicola auct.</v>
          </cell>
          <cell r="G767" t="str">
            <v>Schistidium helveticum (Schkuhr) Deguchi</v>
          </cell>
          <cell r="H767" t="str">
            <v>Grimmia alpicola Auct.</v>
          </cell>
          <cell r="M767" t="str">
            <v>BRm</v>
          </cell>
          <cell r="N767">
            <v>5</v>
          </cell>
          <cell r="P767" t="str">
            <v>IBMR</v>
          </cell>
        </row>
        <row r="768">
          <cell r="A768" t="str">
            <v>SCS.SPX</v>
          </cell>
          <cell r="B768" t="str">
            <v>Schistidium sp.</v>
          </cell>
          <cell r="C768" t="str">
            <v/>
          </cell>
          <cell r="D768" t="str">
            <v/>
          </cell>
          <cell r="E768" t="str">
            <v>Brid.</v>
          </cell>
          <cell r="M768" t="str">
            <v>BRm</v>
          </cell>
          <cell r="N768">
            <v>5</v>
          </cell>
        </row>
        <row r="769">
          <cell r="A769" t="str">
            <v>SCH.SPX</v>
          </cell>
          <cell r="B769" t="str">
            <v>Schizomeris sp.</v>
          </cell>
          <cell r="C769">
            <v>1</v>
          </cell>
          <cell r="D769">
            <v>3</v>
          </cell>
          <cell r="E769" t="str">
            <v>Kützing      </v>
          </cell>
          <cell r="M769" t="str">
            <v>ALG</v>
          </cell>
          <cell r="N769">
            <v>2</v>
          </cell>
          <cell r="P769" t="str">
            <v>IBMR</v>
          </cell>
        </row>
        <row r="770">
          <cell r="A770" t="str">
            <v>SCZ.SPX</v>
          </cell>
          <cell r="B770" t="str">
            <v>Schizothrix sp.       </v>
          </cell>
          <cell r="C770" t="str">
            <v/>
          </cell>
          <cell r="D770" t="str">
            <v/>
          </cell>
          <cell r="E770" t="str">
            <v>Kützing      </v>
          </cell>
          <cell r="M770" t="str">
            <v>ALG</v>
          </cell>
          <cell r="N770">
            <v>2</v>
          </cell>
          <cell r="P770" t="str">
            <v/>
          </cell>
        </row>
        <row r="771">
          <cell r="A771" t="str">
            <v>SCN.PUN</v>
          </cell>
          <cell r="B771" t="str">
            <v>Schoenoplectus pungens        </v>
          </cell>
          <cell r="C771" t="str">
            <v/>
          </cell>
          <cell r="D771" t="str">
            <v/>
          </cell>
          <cell r="E771" t="str">
            <v>      </v>
          </cell>
          <cell r="M771" t="str">
            <v>PHe</v>
          </cell>
          <cell r="N771">
            <v>8</v>
          </cell>
          <cell r="O771" t="str">
            <v>HYD/HEL</v>
          </cell>
          <cell r="P771" t="str">
            <v/>
          </cell>
        </row>
        <row r="772">
          <cell r="A772" t="str">
            <v>SCN.SUP</v>
          </cell>
          <cell r="B772" t="str">
            <v>Schoenoplectus supinus        </v>
          </cell>
          <cell r="C772" t="str">
            <v/>
          </cell>
          <cell r="D772" t="str">
            <v/>
          </cell>
          <cell r="E772" t="str">
            <v>      </v>
          </cell>
          <cell r="M772" t="str">
            <v>PHe</v>
          </cell>
          <cell r="N772">
            <v>8</v>
          </cell>
          <cell r="O772" t="str">
            <v>HYD/HEL</v>
          </cell>
          <cell r="P772" t="str">
            <v/>
          </cell>
        </row>
        <row r="773">
          <cell r="A773" t="str">
            <v>SCN.TAB</v>
          </cell>
          <cell r="B773" t="str">
            <v>Schoenoplectus tabermaemontani</v>
          </cell>
          <cell r="C773" t="str">
            <v/>
          </cell>
          <cell r="D773" t="str">
            <v/>
          </cell>
          <cell r="E773" t="str">
            <v>      </v>
          </cell>
          <cell r="F773" t="str">
            <v>Scirpus tabernaemontani </v>
          </cell>
          <cell r="M773" t="str">
            <v>PHe</v>
          </cell>
          <cell r="N773">
            <v>8</v>
          </cell>
          <cell r="O773" t="str">
            <v>HYD/HEL</v>
          </cell>
        </row>
        <row r="774">
          <cell r="A774" t="str">
            <v>SCP.HOL</v>
          </cell>
          <cell r="B774" t="str">
            <v>Scirpoides holoschoenus        </v>
          </cell>
          <cell r="C774" t="str">
            <v/>
          </cell>
          <cell r="D774" t="str">
            <v/>
          </cell>
          <cell r="E774" t="str">
            <v>      </v>
          </cell>
          <cell r="M774" t="str">
            <v>PHe</v>
          </cell>
          <cell r="N774">
            <v>8</v>
          </cell>
          <cell r="O774" t="str">
            <v>HEL</v>
          </cell>
          <cell r="P774" t="str">
            <v/>
          </cell>
        </row>
        <row r="775">
          <cell r="A775" t="str">
            <v>SCI.FLU</v>
          </cell>
          <cell r="B775" t="str">
            <v>Scirpus fluitans (Eleogiton fluitans)</v>
          </cell>
          <cell r="C775">
            <v>18</v>
          </cell>
          <cell r="D775">
            <v>3</v>
          </cell>
          <cell r="E775" t="str">
            <v>L.      </v>
          </cell>
          <cell r="F775" t="str">
            <v>Eleogiton fluitans</v>
          </cell>
          <cell r="G775" t="str">
            <v>Isolepis fluitans L.</v>
          </cell>
          <cell r="M775" t="str">
            <v>PHy</v>
          </cell>
          <cell r="N775">
            <v>7</v>
          </cell>
          <cell r="O775" t="str">
            <v>HYD</v>
          </cell>
          <cell r="P775" t="str">
            <v>IBMR</v>
          </cell>
        </row>
        <row r="776">
          <cell r="A776" t="str">
            <v>SCI.LAC</v>
          </cell>
          <cell r="B776" t="str">
            <v>Scirpus lacustris (Schoenoplectus lacustris)</v>
          </cell>
          <cell r="C776">
            <v>8</v>
          </cell>
          <cell r="D776">
            <v>2</v>
          </cell>
          <cell r="E776" t="str">
            <v>L.      </v>
          </cell>
          <cell r="F776" t="str">
            <v>Schoenoplectus lacustris</v>
          </cell>
          <cell r="M776" t="str">
            <v>PHe</v>
          </cell>
          <cell r="N776">
            <v>8</v>
          </cell>
          <cell r="O776" t="str">
            <v>HYD/HEL</v>
          </cell>
          <cell r="P776" t="str">
            <v>IBMR</v>
          </cell>
        </row>
        <row r="777">
          <cell r="A777" t="str">
            <v>SCI.MAR</v>
          </cell>
          <cell r="B777" t="str">
            <v>Scirpus maritimus</v>
          </cell>
          <cell r="C777" t="str">
            <v/>
          </cell>
          <cell r="D777" t="str">
            <v/>
          </cell>
          <cell r="E777" t="str">
            <v>L.      </v>
          </cell>
          <cell r="M777" t="str">
            <v>PHx</v>
          </cell>
          <cell r="N777">
            <v>10</v>
          </cell>
          <cell r="P777" t="str">
            <v/>
          </cell>
        </row>
        <row r="778">
          <cell r="A778" t="str">
            <v>SCI.SPX</v>
          </cell>
          <cell r="B778" t="str">
            <v>Scirpus sp.</v>
          </cell>
          <cell r="C778" t="str">
            <v/>
          </cell>
          <cell r="D778" t="str">
            <v/>
          </cell>
          <cell r="E778" t="str">
            <v>      </v>
          </cell>
          <cell r="M778" t="str">
            <v>PHe</v>
          </cell>
          <cell r="N778">
            <v>8</v>
          </cell>
          <cell r="O778" t="str">
            <v>HYD/HEL</v>
          </cell>
        </row>
        <row r="779">
          <cell r="A779" t="str">
            <v>SCI.SYL</v>
          </cell>
          <cell r="B779" t="str">
            <v>Scirpus sylvaticus</v>
          </cell>
          <cell r="C779">
            <v>10</v>
          </cell>
          <cell r="D779">
            <v>2</v>
          </cell>
          <cell r="E779" t="str">
            <v>L.      </v>
          </cell>
          <cell r="M779" t="str">
            <v>PHe</v>
          </cell>
          <cell r="N779">
            <v>8</v>
          </cell>
          <cell r="O779" t="str">
            <v>HYG/HEL</v>
          </cell>
          <cell r="P779" t="str">
            <v>IBMR</v>
          </cell>
        </row>
        <row r="780">
          <cell r="A780" t="str">
            <v>SCI.TRI</v>
          </cell>
          <cell r="B780" t="str">
            <v>Scirpus triquetrus        </v>
          </cell>
          <cell r="C780" t="str">
            <v/>
          </cell>
          <cell r="D780" t="str">
            <v/>
          </cell>
          <cell r="E780" t="str">
            <v>      </v>
          </cell>
          <cell r="M780" t="str">
            <v>PHe</v>
          </cell>
          <cell r="N780">
            <v>8</v>
          </cell>
          <cell r="O780" t="str">
            <v>HEL</v>
          </cell>
          <cell r="P780" t="str">
            <v/>
          </cell>
        </row>
        <row r="781">
          <cell r="A781" t="str">
            <v>SCO.FES</v>
          </cell>
          <cell r="B781" t="str">
            <v>Scolochloa festucacea        </v>
          </cell>
          <cell r="C781" t="str">
            <v/>
          </cell>
          <cell r="D781" t="str">
            <v/>
          </cell>
          <cell r="E781" t="str">
            <v>      </v>
          </cell>
          <cell r="M781" t="str">
            <v>PHx</v>
          </cell>
          <cell r="N781">
            <v>10</v>
          </cell>
          <cell r="P781" t="str">
            <v/>
          </cell>
        </row>
        <row r="782">
          <cell r="A782" t="str">
            <v>SCR.AUR</v>
          </cell>
          <cell r="B782" t="str">
            <v>Scrophularia auriculata</v>
          </cell>
          <cell r="C782" t="str">
            <v/>
          </cell>
          <cell r="D782" t="str">
            <v/>
          </cell>
          <cell r="E782" t="str">
            <v>L.      </v>
          </cell>
          <cell r="M782" t="str">
            <v>PHg</v>
          </cell>
          <cell r="N782">
            <v>9</v>
          </cell>
          <cell r="O782" t="str">
            <v>HYG/HEL</v>
          </cell>
          <cell r="P782" t="str">
            <v/>
          </cell>
        </row>
        <row r="783">
          <cell r="A783" t="str">
            <v>SCR.NOD</v>
          </cell>
          <cell r="B783" t="str">
            <v>Scrophularia nodosa</v>
          </cell>
          <cell r="C783" t="str">
            <v/>
          </cell>
          <cell r="D783" t="str">
            <v/>
          </cell>
          <cell r="E783" t="str">
            <v>L.      </v>
          </cell>
          <cell r="M783" t="str">
            <v>PHg</v>
          </cell>
          <cell r="N783">
            <v>9</v>
          </cell>
          <cell r="O783" t="str">
            <v>HYG/HEL</v>
          </cell>
          <cell r="P783" t="str">
            <v/>
          </cell>
        </row>
        <row r="784">
          <cell r="A784" t="str">
            <v>SCR.SPX</v>
          </cell>
          <cell r="B784" t="str">
            <v>Scrophularia sp.</v>
          </cell>
          <cell r="C784" t="str">
            <v/>
          </cell>
          <cell r="D784" t="str">
            <v/>
          </cell>
          <cell r="E784" t="str">
            <v>      </v>
          </cell>
          <cell r="M784" t="str">
            <v>PHg</v>
          </cell>
          <cell r="N784">
            <v>9</v>
          </cell>
          <cell r="O784" t="str">
            <v>HYG/HEL</v>
          </cell>
        </row>
        <row r="785">
          <cell r="A785" t="str">
            <v>SCR.UMB</v>
          </cell>
          <cell r="B785" t="str">
            <v>Scrophularia umbrosa</v>
          </cell>
          <cell r="C785" t="str">
            <v/>
          </cell>
          <cell r="D785" t="str">
            <v/>
          </cell>
          <cell r="E785" t="str">
            <v>Dum.      </v>
          </cell>
          <cell r="M785" t="str">
            <v>PHg</v>
          </cell>
          <cell r="N785">
            <v>9</v>
          </cell>
          <cell r="O785" t="str">
            <v>HYG/HEL</v>
          </cell>
          <cell r="P785" t="str">
            <v/>
          </cell>
        </row>
        <row r="786">
          <cell r="A786" t="str">
            <v>SCU.GAL</v>
          </cell>
          <cell r="B786" t="str">
            <v>Scutellaria galericulata</v>
          </cell>
          <cell r="C786" t="str">
            <v/>
          </cell>
          <cell r="D786" t="str">
            <v/>
          </cell>
          <cell r="E786" t="str">
            <v>L.      </v>
          </cell>
          <cell r="M786" t="str">
            <v>PHg</v>
          </cell>
          <cell r="N786">
            <v>9</v>
          </cell>
          <cell r="O786" t="str">
            <v>HYG/HEL</v>
          </cell>
          <cell r="P786" t="str">
            <v/>
          </cell>
        </row>
        <row r="787">
          <cell r="A787" t="str">
            <v>SCY.SPX</v>
          </cell>
          <cell r="B787" t="str">
            <v>Scytonema sp.</v>
          </cell>
          <cell r="C787" t="str">
            <v/>
          </cell>
          <cell r="D787" t="str">
            <v/>
          </cell>
          <cell r="E787" t="str">
            <v>C. Agardh      </v>
          </cell>
          <cell r="M787" t="str">
            <v>ALG</v>
          </cell>
          <cell r="N787">
            <v>2</v>
          </cell>
        </row>
        <row r="788">
          <cell r="A788" t="str">
            <v>SEN.AQU</v>
          </cell>
          <cell r="B788" t="str">
            <v>Senecio aquaticus</v>
          </cell>
          <cell r="C788" t="str">
            <v/>
          </cell>
          <cell r="D788" t="str">
            <v/>
          </cell>
          <cell r="E788" t="str">
            <v>Hill.      </v>
          </cell>
          <cell r="M788" t="str">
            <v>PHg</v>
          </cell>
          <cell r="N788">
            <v>9</v>
          </cell>
          <cell r="O788" t="str">
            <v>HYG/HEL</v>
          </cell>
          <cell r="P788" t="str">
            <v/>
          </cell>
        </row>
        <row r="789">
          <cell r="A789" t="str">
            <v>SEN.SPX</v>
          </cell>
          <cell r="B789" t="str">
            <v>Senecio sp.        </v>
          </cell>
          <cell r="C789" t="str">
            <v/>
          </cell>
          <cell r="D789" t="str">
            <v/>
          </cell>
          <cell r="E789" t="str">
            <v>      </v>
          </cell>
          <cell r="M789" t="str">
            <v>PHg</v>
          </cell>
          <cell r="N789">
            <v>9</v>
          </cell>
          <cell r="O789" t="str">
            <v>HYG/HEL</v>
          </cell>
          <cell r="P789" t="str">
            <v/>
          </cell>
        </row>
        <row r="790">
          <cell r="A790" t="str">
            <v>SHI.RIV</v>
          </cell>
          <cell r="B790" t="str">
            <v>Shinnersia rivularis        </v>
          </cell>
          <cell r="C790" t="str">
            <v/>
          </cell>
          <cell r="D790" t="str">
            <v/>
          </cell>
          <cell r="E790" t="str">
            <v>      </v>
          </cell>
          <cell r="M790" t="str">
            <v>PHe</v>
          </cell>
          <cell r="N790">
            <v>8</v>
          </cell>
          <cell r="O790" t="str">
            <v>HYD/HEL</v>
          </cell>
          <cell r="P790" t="str">
            <v/>
          </cell>
        </row>
        <row r="791">
          <cell r="A791" t="str">
            <v>SIB.EUR</v>
          </cell>
          <cell r="B791" t="str">
            <v>Sibthorpia europaea</v>
          </cell>
          <cell r="C791" t="str">
            <v/>
          </cell>
          <cell r="D791" t="str">
            <v/>
          </cell>
          <cell r="E791" t="str">
            <v>L.      </v>
          </cell>
          <cell r="M791" t="str">
            <v>PHx</v>
          </cell>
          <cell r="N791">
            <v>10</v>
          </cell>
          <cell r="P791" t="str">
            <v/>
          </cell>
        </row>
        <row r="792">
          <cell r="A792" t="str">
            <v>SIR.SPX</v>
          </cell>
          <cell r="B792" t="str">
            <v>Sirogonium sp.</v>
          </cell>
          <cell r="C792">
            <v>12</v>
          </cell>
          <cell r="D792">
            <v>2</v>
          </cell>
          <cell r="E792" t="str">
            <v>Kützing      </v>
          </cell>
          <cell r="M792" t="str">
            <v>ALG</v>
          </cell>
          <cell r="N792">
            <v>2</v>
          </cell>
          <cell r="P792" t="str">
            <v>IBMR</v>
          </cell>
        </row>
        <row r="793">
          <cell r="A793" t="str">
            <v>SIU.LAT</v>
          </cell>
          <cell r="B793" t="str">
            <v>Sium latifolium</v>
          </cell>
          <cell r="C793" t="str">
            <v/>
          </cell>
          <cell r="D793" t="str">
            <v/>
          </cell>
          <cell r="E793" t="str">
            <v>L.      </v>
          </cell>
          <cell r="M793" t="str">
            <v>PHg</v>
          </cell>
          <cell r="N793">
            <v>9</v>
          </cell>
          <cell r="O793" t="str">
            <v>HYG/HEL</v>
          </cell>
          <cell r="P793" t="str">
            <v/>
          </cell>
        </row>
        <row r="794">
          <cell r="A794" t="str">
            <v>SIU.SPX</v>
          </cell>
          <cell r="B794" t="str">
            <v>Sium sp.</v>
          </cell>
          <cell r="C794" t="str">
            <v/>
          </cell>
          <cell r="D794" t="str">
            <v/>
          </cell>
          <cell r="E794" t="str">
            <v>      </v>
          </cell>
          <cell r="M794" t="str">
            <v>PHg</v>
          </cell>
          <cell r="N794">
            <v>9</v>
          </cell>
          <cell r="O794" t="str">
            <v>HYG/HEL</v>
          </cell>
        </row>
        <row r="795">
          <cell r="A795" t="str">
            <v>SOA.DUL</v>
          </cell>
          <cell r="B795" t="str">
            <v>Solanum dulcamara</v>
          </cell>
          <cell r="C795" t="str">
            <v/>
          </cell>
          <cell r="D795" t="str">
            <v/>
          </cell>
          <cell r="E795" t="str">
            <v>L.      </v>
          </cell>
          <cell r="M795" t="str">
            <v>PHg</v>
          </cell>
          <cell r="N795">
            <v>9</v>
          </cell>
          <cell r="O795" t="str">
            <v>HYG/HEL</v>
          </cell>
          <cell r="P795" t="str">
            <v/>
          </cell>
        </row>
        <row r="796">
          <cell r="A796" t="str">
            <v>SPA.ANG</v>
          </cell>
          <cell r="B796" t="str">
            <v>Sparganium angustifolium</v>
          </cell>
          <cell r="C796">
            <v>19</v>
          </cell>
          <cell r="D796">
            <v>3</v>
          </cell>
          <cell r="E796" t="str">
            <v>Michaux      </v>
          </cell>
          <cell r="M796" t="str">
            <v>PHy</v>
          </cell>
          <cell r="N796">
            <v>7</v>
          </cell>
          <cell r="O796" t="str">
            <v>HYD</v>
          </cell>
          <cell r="P796" t="str">
            <v>IBMR</v>
          </cell>
        </row>
        <row r="797">
          <cell r="A797" t="str">
            <v>SPA.ANE</v>
          </cell>
          <cell r="B797" t="str">
            <v>Sparganium angustifolium x emersum      </v>
          </cell>
          <cell r="C797" t="str">
            <v/>
          </cell>
          <cell r="D797" t="str">
            <v/>
          </cell>
          <cell r="E797" t="str">
            <v>      </v>
          </cell>
          <cell r="M797" t="str">
            <v>PHy</v>
          </cell>
          <cell r="N797">
            <v>7</v>
          </cell>
          <cell r="O797" t="str">
            <v>HYD</v>
          </cell>
          <cell r="P797" t="str">
            <v/>
          </cell>
        </row>
        <row r="798">
          <cell r="A798" t="str">
            <v>SPA.ANR</v>
          </cell>
          <cell r="B798" t="str">
            <v>Sparganium angustifolium/emersum x gramineum      </v>
          </cell>
          <cell r="C798" t="str">
            <v/>
          </cell>
          <cell r="D798" t="str">
            <v/>
          </cell>
          <cell r="E798" t="str">
            <v>      </v>
          </cell>
          <cell r="M798" t="str">
            <v>PHe</v>
          </cell>
          <cell r="N798">
            <v>8</v>
          </cell>
          <cell r="O798" t="str">
            <v>HYD/HEL</v>
          </cell>
          <cell r="P798" t="str">
            <v/>
          </cell>
        </row>
        <row r="799">
          <cell r="A799" t="str">
            <v>SPA.EMC</v>
          </cell>
          <cell r="B799" t="str">
            <v>Sparganium emersum feuilles courtes (&lt; 20 cm)</v>
          </cell>
          <cell r="C799">
            <v>13</v>
          </cell>
          <cell r="D799">
            <v>2</v>
          </cell>
          <cell r="E799" t="str">
            <v>Rehmann      </v>
          </cell>
          <cell r="M799" t="str">
            <v>PHy</v>
          </cell>
          <cell r="N799">
            <v>7</v>
          </cell>
          <cell r="O799" t="str">
            <v>HYD</v>
          </cell>
          <cell r="P799" t="str">
            <v>IBMR</v>
          </cell>
        </row>
        <row r="800">
          <cell r="A800" t="str">
            <v>SPA.EML</v>
          </cell>
          <cell r="B800" t="str">
            <v>Sparganium emersum feuilles longues (&gt; 20 cm)</v>
          </cell>
          <cell r="C800">
            <v>7</v>
          </cell>
          <cell r="D800">
            <v>1</v>
          </cell>
          <cell r="E800" t="str">
            <v>Rehmann      </v>
          </cell>
          <cell r="M800" t="str">
            <v>PHy</v>
          </cell>
          <cell r="N800">
            <v>7</v>
          </cell>
          <cell r="O800" t="str">
            <v>HYD</v>
          </cell>
          <cell r="P800" t="str">
            <v>IBMR</v>
          </cell>
        </row>
        <row r="801">
          <cell r="A801" t="str">
            <v>SPA.ERE</v>
          </cell>
          <cell r="B801" t="str">
            <v>Sparganium erectum</v>
          </cell>
          <cell r="C801">
            <v>10</v>
          </cell>
          <cell r="D801">
            <v>1</v>
          </cell>
          <cell r="E801" t="str">
            <v>L.      </v>
          </cell>
          <cell r="M801" t="str">
            <v>PHe</v>
          </cell>
          <cell r="N801">
            <v>8</v>
          </cell>
          <cell r="O801" t="str">
            <v>HYD/HEL</v>
          </cell>
          <cell r="P801" t="str">
            <v>IBMR</v>
          </cell>
        </row>
        <row r="802">
          <cell r="A802" t="str">
            <v>SPA.ERR</v>
          </cell>
          <cell r="B802" t="str">
            <v>Sparganium erectum subsp. erectum      </v>
          </cell>
          <cell r="C802" t="str">
            <v/>
          </cell>
          <cell r="D802" t="str">
            <v/>
          </cell>
          <cell r="E802" t="str">
            <v>      </v>
          </cell>
          <cell r="M802" t="str">
            <v>PHe</v>
          </cell>
          <cell r="N802">
            <v>8</v>
          </cell>
          <cell r="O802" t="str">
            <v>HYD/HEL</v>
          </cell>
          <cell r="P802" t="str">
            <v/>
          </cell>
        </row>
        <row r="803">
          <cell r="A803" t="str">
            <v>SPA.MIC</v>
          </cell>
          <cell r="B803" t="str">
            <v>Sparganium erectum subsp. microcarpum      </v>
          </cell>
          <cell r="C803" t="str">
            <v/>
          </cell>
          <cell r="D803" t="str">
            <v/>
          </cell>
          <cell r="E803" t="str">
            <v>      </v>
          </cell>
          <cell r="M803" t="str">
            <v>PHe</v>
          </cell>
          <cell r="N803">
            <v>8</v>
          </cell>
          <cell r="O803" t="str">
            <v>HYD/HEL</v>
          </cell>
          <cell r="P803" t="str">
            <v/>
          </cell>
        </row>
        <row r="804">
          <cell r="A804" t="str">
            <v>SPA.NEG</v>
          </cell>
          <cell r="B804" t="str">
            <v>Sparganium erectum subsp. neglectum      </v>
          </cell>
          <cell r="C804" t="str">
            <v/>
          </cell>
          <cell r="D804" t="str">
            <v/>
          </cell>
          <cell r="E804" t="str">
            <v>      </v>
          </cell>
          <cell r="M804" t="str">
            <v>PHe</v>
          </cell>
          <cell r="N804">
            <v>8</v>
          </cell>
          <cell r="O804" t="str">
            <v>HYD/HEL</v>
          </cell>
          <cell r="P804" t="str">
            <v/>
          </cell>
        </row>
        <row r="805">
          <cell r="A805" t="str">
            <v>SPA.OOC</v>
          </cell>
          <cell r="B805" t="str">
            <v>Sparganium erectum subsp. oocarpum      </v>
          </cell>
          <cell r="C805" t="str">
            <v/>
          </cell>
          <cell r="D805" t="str">
            <v/>
          </cell>
          <cell r="E805" t="str">
            <v>      </v>
          </cell>
          <cell r="M805" t="str">
            <v>PHe</v>
          </cell>
          <cell r="N805">
            <v>8</v>
          </cell>
          <cell r="O805" t="str">
            <v>HYD/HEL</v>
          </cell>
          <cell r="P805" t="str">
            <v/>
          </cell>
        </row>
        <row r="806">
          <cell r="A806" t="str">
            <v>SPA.GLO</v>
          </cell>
          <cell r="B806" t="str">
            <v>Sparganium glomeratum        </v>
          </cell>
          <cell r="C806" t="str">
            <v/>
          </cell>
          <cell r="D806" t="str">
            <v/>
          </cell>
          <cell r="E806" t="str">
            <v>      </v>
          </cell>
          <cell r="M806" t="str">
            <v>PHx</v>
          </cell>
          <cell r="N806">
            <v>10</v>
          </cell>
          <cell r="P806" t="str">
            <v/>
          </cell>
        </row>
        <row r="807">
          <cell r="A807" t="str">
            <v>SPA.GRA</v>
          </cell>
          <cell r="B807" t="str">
            <v>Sparganium gramineum        </v>
          </cell>
          <cell r="C807" t="str">
            <v/>
          </cell>
          <cell r="D807" t="str">
            <v/>
          </cell>
          <cell r="E807" t="str">
            <v>      </v>
          </cell>
          <cell r="M807" t="str">
            <v>PHx</v>
          </cell>
          <cell r="N807">
            <v>10</v>
          </cell>
          <cell r="P807" t="str">
            <v/>
          </cell>
        </row>
        <row r="808">
          <cell r="A808" t="str">
            <v>SPA.HYP</v>
          </cell>
          <cell r="B808" t="str">
            <v>Sparganium hyperboreum        </v>
          </cell>
          <cell r="C808" t="str">
            <v/>
          </cell>
          <cell r="D808" t="str">
            <v/>
          </cell>
          <cell r="E808" t="str">
            <v>      </v>
          </cell>
          <cell r="M808" t="str">
            <v>PHx</v>
          </cell>
          <cell r="N808">
            <v>10</v>
          </cell>
          <cell r="P808" t="str">
            <v/>
          </cell>
        </row>
        <row r="809">
          <cell r="A809" t="str">
            <v>SPA.MIN</v>
          </cell>
          <cell r="B809" t="str">
            <v>Sparganium minimum</v>
          </cell>
          <cell r="C809">
            <v>15</v>
          </cell>
          <cell r="D809">
            <v>3</v>
          </cell>
          <cell r="E809" t="str">
            <v>Wallr      </v>
          </cell>
          <cell r="M809" t="str">
            <v>PHy</v>
          </cell>
          <cell r="N809">
            <v>7</v>
          </cell>
          <cell r="O809" t="str">
            <v>HYD</v>
          </cell>
          <cell r="P809" t="str">
            <v>IBMR</v>
          </cell>
        </row>
        <row r="810">
          <cell r="A810" t="str">
            <v>SPA.NAT</v>
          </cell>
          <cell r="B810" t="str">
            <v>Sparganium natans</v>
          </cell>
          <cell r="C810" t="str">
            <v/>
          </cell>
          <cell r="D810" t="str">
            <v/>
          </cell>
          <cell r="E810" t="str">
            <v>L.      </v>
          </cell>
          <cell r="M810" t="str">
            <v>PHx</v>
          </cell>
          <cell r="N810">
            <v>10</v>
          </cell>
          <cell r="P810" t="str">
            <v/>
          </cell>
        </row>
        <row r="811">
          <cell r="A811" t="str">
            <v>SPA.SPX</v>
          </cell>
          <cell r="B811" t="str">
            <v>Sparganium sp.</v>
          </cell>
          <cell r="C811" t="str">
            <v/>
          </cell>
          <cell r="D811" t="str">
            <v/>
          </cell>
          <cell r="E811" t="str">
            <v>      </v>
          </cell>
          <cell r="M811" t="str">
            <v>PHy</v>
          </cell>
          <cell r="N811">
            <v>7</v>
          </cell>
        </row>
        <row r="812">
          <cell r="A812" t="str">
            <v>SPE.SPX</v>
          </cell>
          <cell r="B812" t="str">
            <v>Sphaerocystis sp.       </v>
          </cell>
          <cell r="C812" t="str">
            <v/>
          </cell>
          <cell r="D812" t="str">
            <v/>
          </cell>
          <cell r="E812" t="str">
            <v>Chodat      </v>
          </cell>
          <cell r="M812" t="str">
            <v>ALG</v>
          </cell>
          <cell r="N812">
            <v>2</v>
          </cell>
          <cell r="P812" t="str">
            <v/>
          </cell>
        </row>
        <row r="813">
          <cell r="A813" t="str">
            <v>SPT.SPX</v>
          </cell>
          <cell r="B813" t="str">
            <v>Sphaerotilus sp.        </v>
          </cell>
          <cell r="C813">
            <v>0</v>
          </cell>
          <cell r="D813">
            <v>3</v>
          </cell>
          <cell r="E813" t="str">
            <v>      </v>
          </cell>
          <cell r="M813" t="str">
            <v>HET</v>
          </cell>
          <cell r="N813">
            <v>1</v>
          </cell>
          <cell r="P813" t="str">
            <v>IBMR</v>
          </cell>
        </row>
        <row r="814">
          <cell r="A814" t="str">
            <v>SPH.ANG</v>
          </cell>
          <cell r="B814" t="str">
            <v>Sphagnum angustifolium </v>
          </cell>
          <cell r="C814" t="str">
            <v/>
          </cell>
          <cell r="D814" t="str">
            <v/>
          </cell>
          <cell r="E814" t="str">
            <v>(C. Jens. ex Russ.) C. Jens. </v>
          </cell>
          <cell r="F814" t="str">
            <v>Sphagnum parvifolium (Warnst.) Warnst.</v>
          </cell>
          <cell r="G814" t="str">
            <v>Sphagnum recurvum var. tenue Klinggr.</v>
          </cell>
          <cell r="M814" t="str">
            <v>BRm</v>
          </cell>
          <cell r="N814">
            <v>5</v>
          </cell>
        </row>
        <row r="815">
          <cell r="A815" t="str">
            <v>SPH.CAP</v>
          </cell>
          <cell r="B815" t="str">
            <v>Sphagnum capillifolium</v>
          </cell>
          <cell r="C815" t="str">
            <v/>
          </cell>
          <cell r="D815" t="str">
            <v/>
          </cell>
          <cell r="E815" t="str">
            <v>(Ehrh.) Hedw.     </v>
          </cell>
          <cell r="F815" t="str">
            <v>Sphagnum acutifolium Ehrh. ex Schrad.</v>
          </cell>
          <cell r="G815" t="str">
            <v>Sphagnum capillaceum (Weiss) Schrank</v>
          </cell>
          <cell r="H815" t="str">
            <v>Sphagnum nemoreum auct.</v>
          </cell>
          <cell r="I815" t="str">
            <v>Sphagnum subtile (Russ.) Warnst.</v>
          </cell>
          <cell r="M815" t="str">
            <v>BRm</v>
          </cell>
          <cell r="N815">
            <v>5</v>
          </cell>
        </row>
        <row r="816">
          <cell r="A816" t="str">
            <v>SPH.DEN</v>
          </cell>
          <cell r="B816" t="str">
            <v>Sphagnum denticulatum (S. gr. inundatum)     </v>
          </cell>
          <cell r="C816">
            <v>20</v>
          </cell>
          <cell r="D816">
            <v>3</v>
          </cell>
          <cell r="E816" t="str">
            <v>Brid.      </v>
          </cell>
          <cell r="F816" t="str">
            <v>Sphagnum gr. inundatum</v>
          </cell>
          <cell r="G816" t="str">
            <v>Sphagnum lescurii Sull.</v>
          </cell>
          <cell r="H816" t="str">
            <v>Sphagnum auriculatum Schimp.</v>
          </cell>
          <cell r="I816" t="str">
            <v>Sphagnum rufescens (Nees &amp; Hornsch.) Warnst.</v>
          </cell>
          <cell r="M816" t="str">
            <v>BRm</v>
          </cell>
          <cell r="N816">
            <v>5</v>
          </cell>
          <cell r="P816" t="str">
            <v>IBMR</v>
          </cell>
        </row>
        <row r="817">
          <cell r="A817" t="str">
            <v>SPH.FAL</v>
          </cell>
          <cell r="B817" t="str">
            <v>Sphagnum fallax        </v>
          </cell>
          <cell r="C817" t="str">
            <v/>
          </cell>
          <cell r="D817" t="str">
            <v/>
          </cell>
          <cell r="E817" t="str">
            <v>(Klinggr.) Klinggr.   </v>
          </cell>
          <cell r="F817" t="str">
            <v>Sphagnum apiculatum Lindb.</v>
          </cell>
          <cell r="G817" t="str">
            <v>Sphagnum recurvum var. mucronatum Russ.</v>
          </cell>
          <cell r="M817" t="str">
            <v>BRm</v>
          </cell>
          <cell r="N817">
            <v>5</v>
          </cell>
          <cell r="P817" t="str">
            <v/>
          </cell>
        </row>
        <row r="818">
          <cell r="A818" t="str">
            <v>SPH.FIM</v>
          </cell>
          <cell r="B818" t="str">
            <v>Sphagnum fimbriatum</v>
          </cell>
          <cell r="C818" t="str">
            <v/>
          </cell>
          <cell r="D818" t="str">
            <v/>
          </cell>
          <cell r="E818" t="str">
            <v>Wils.      </v>
          </cell>
          <cell r="M818" t="str">
            <v>BRm</v>
          </cell>
          <cell r="N818">
            <v>5</v>
          </cell>
        </row>
        <row r="819">
          <cell r="A819" t="str">
            <v>SPH.FLE</v>
          </cell>
          <cell r="B819" t="str">
            <v>Sphagnum flexuosum</v>
          </cell>
          <cell r="C819" t="str">
            <v/>
          </cell>
          <cell r="D819" t="str">
            <v/>
          </cell>
          <cell r="E819" t="str">
            <v>Dozy &amp; Molk.    </v>
          </cell>
          <cell r="F819" t="str">
            <v>Sphagnum amblyphyllum (Russ.) Zick.</v>
          </cell>
          <cell r="G819" t="str">
            <v>Sphagnum recurvum var. majus (Angstr. ex Warnst.) Warnst.</v>
          </cell>
          <cell r="M819" t="str">
            <v>BRm</v>
          </cell>
          <cell r="N819">
            <v>5</v>
          </cell>
        </row>
        <row r="820">
          <cell r="A820" t="str">
            <v>SPH.PAL</v>
          </cell>
          <cell r="B820" t="str">
            <v>Sphagnum palustre  </v>
          </cell>
          <cell r="C820">
            <v>20</v>
          </cell>
          <cell r="D820">
            <v>3</v>
          </cell>
          <cell r="E820" t="str">
            <v>L.      </v>
          </cell>
          <cell r="M820" t="str">
            <v>BRm</v>
          </cell>
          <cell r="N820">
            <v>5</v>
          </cell>
          <cell r="P820" t="str">
            <v>IBMR</v>
          </cell>
        </row>
        <row r="821">
          <cell r="A821" t="str">
            <v>SPH.PAP</v>
          </cell>
          <cell r="B821" t="str">
            <v>Sphagnum papillosum var. laeve</v>
          </cell>
          <cell r="C821" t="str">
            <v/>
          </cell>
          <cell r="D821" t="str">
            <v/>
          </cell>
          <cell r="E821" t="str">
            <v>Warnst.</v>
          </cell>
          <cell r="F821" t="str">
            <v>Sphagnum hakkodense Warnst. &amp; Card. var. laeve</v>
          </cell>
          <cell r="M821" t="str">
            <v>BRm</v>
          </cell>
          <cell r="N821">
            <v>5</v>
          </cell>
        </row>
        <row r="822">
          <cell r="A822" t="str">
            <v>SPH.SPX</v>
          </cell>
          <cell r="B822" t="str">
            <v>Sphagnum sp.        </v>
          </cell>
          <cell r="C822" t="str">
            <v/>
          </cell>
          <cell r="D822" t="str">
            <v/>
          </cell>
          <cell r="E822" t="str">
            <v>L.      </v>
          </cell>
          <cell r="M822" t="str">
            <v>BRm</v>
          </cell>
          <cell r="N822">
            <v>5</v>
          </cell>
        </row>
        <row r="823">
          <cell r="A823" t="str">
            <v>SPH.SUB</v>
          </cell>
          <cell r="B823" t="str">
            <v>Sphagnum subsecundum</v>
          </cell>
          <cell r="C823" t="str">
            <v/>
          </cell>
          <cell r="D823" t="str">
            <v/>
          </cell>
          <cell r="E823" t="str">
            <v>Nees      </v>
          </cell>
          <cell r="M823" t="str">
            <v>BRm</v>
          </cell>
          <cell r="N823">
            <v>5</v>
          </cell>
        </row>
        <row r="824">
          <cell r="A824" t="str">
            <v>SPR.POL</v>
          </cell>
          <cell r="B824" t="str">
            <v>Spirodela polyrhiza</v>
          </cell>
          <cell r="C824">
            <v>6</v>
          </cell>
          <cell r="D824">
            <v>2</v>
          </cell>
          <cell r="E824" t="str">
            <v>(L.) Schleiden     </v>
          </cell>
          <cell r="M824" t="str">
            <v>PHy</v>
          </cell>
          <cell r="N824">
            <v>7</v>
          </cell>
          <cell r="O824" t="str">
            <v>HYD</v>
          </cell>
          <cell r="P824" t="str">
            <v>IBMR</v>
          </cell>
        </row>
        <row r="825">
          <cell r="A825" t="str">
            <v>SPI.SPX</v>
          </cell>
          <cell r="B825" t="str">
            <v>Spirogyra sp.       </v>
          </cell>
          <cell r="C825">
            <v>10</v>
          </cell>
          <cell r="D825">
            <v>1</v>
          </cell>
          <cell r="E825" t="str">
            <v>Link      </v>
          </cell>
          <cell r="M825" t="str">
            <v>ALG</v>
          </cell>
          <cell r="N825">
            <v>2</v>
          </cell>
          <cell r="P825" t="str">
            <v>IBMR</v>
          </cell>
        </row>
        <row r="826">
          <cell r="A826" t="str">
            <v>SPU.SPX</v>
          </cell>
          <cell r="B826" t="str">
            <v>Spirulina sp.</v>
          </cell>
          <cell r="C826" t="str">
            <v/>
          </cell>
          <cell r="D826" t="str">
            <v/>
          </cell>
          <cell r="E826" t="str">
            <v>(Turpin) Gomont</v>
          </cell>
          <cell r="M826" t="str">
            <v>ALG</v>
          </cell>
          <cell r="N826">
            <v>2</v>
          </cell>
        </row>
        <row r="827">
          <cell r="A827" t="str">
            <v>STA.PAL</v>
          </cell>
          <cell r="B827" t="str">
            <v>Stachys palustris</v>
          </cell>
          <cell r="C827" t="str">
            <v/>
          </cell>
          <cell r="D827" t="str">
            <v/>
          </cell>
          <cell r="E827" t="str">
            <v>L.      </v>
          </cell>
          <cell r="M827" t="str">
            <v>PHe</v>
          </cell>
          <cell r="N827">
            <v>8</v>
          </cell>
          <cell r="O827" t="str">
            <v>HEL</v>
          </cell>
          <cell r="P827" t="str">
            <v/>
          </cell>
        </row>
        <row r="828">
          <cell r="A828" t="str">
            <v>STA.SYL</v>
          </cell>
          <cell r="B828" t="str">
            <v>Stachys sylvatica</v>
          </cell>
          <cell r="C828" t="str">
            <v/>
          </cell>
          <cell r="D828" t="str">
            <v/>
          </cell>
          <cell r="E828" t="str">
            <v>L.      </v>
          </cell>
          <cell r="M828" t="str">
            <v>PHg</v>
          </cell>
          <cell r="N828">
            <v>9</v>
          </cell>
          <cell r="O828" t="str">
            <v>HYG</v>
          </cell>
          <cell r="P828" t="str">
            <v/>
          </cell>
        </row>
        <row r="829">
          <cell r="A829" t="str">
            <v>STE.PAL</v>
          </cell>
          <cell r="B829" t="str">
            <v>Stellaria palustris        </v>
          </cell>
          <cell r="C829" t="str">
            <v/>
          </cell>
          <cell r="D829" t="str">
            <v/>
          </cell>
          <cell r="E829" t="str">
            <v>      </v>
          </cell>
          <cell r="M829" t="str">
            <v>PHx</v>
          </cell>
          <cell r="N829">
            <v>10</v>
          </cell>
          <cell r="P829" t="str">
            <v/>
          </cell>
        </row>
        <row r="830">
          <cell r="A830" t="str">
            <v>STE.ULI</v>
          </cell>
          <cell r="B830" t="str">
            <v>Stellaria uliginosa        </v>
          </cell>
          <cell r="C830" t="str">
            <v/>
          </cell>
          <cell r="D830" t="str">
            <v/>
          </cell>
          <cell r="E830" t="str">
            <v>      </v>
          </cell>
          <cell r="M830" t="str">
            <v>PHg</v>
          </cell>
          <cell r="N830">
            <v>9</v>
          </cell>
          <cell r="O830" t="str">
            <v>HYG/HEL</v>
          </cell>
          <cell r="P830" t="str">
            <v/>
          </cell>
        </row>
        <row r="831">
          <cell r="A831" t="str">
            <v>STI.SPX</v>
          </cell>
          <cell r="B831" t="str">
            <v>Stigeoclonium sp.</v>
          </cell>
          <cell r="C831">
            <v>13</v>
          </cell>
          <cell r="D831">
            <v>2</v>
          </cell>
          <cell r="E831" t="str">
            <v>Kützing      </v>
          </cell>
          <cell r="F831" t="str">
            <v>Myxonema Fries</v>
          </cell>
          <cell r="G831" t="str">
            <v>Caespitella Vischer</v>
          </cell>
          <cell r="M831" t="str">
            <v>ALG</v>
          </cell>
          <cell r="N831">
            <v>2</v>
          </cell>
          <cell r="P831" t="str">
            <v>IBMR</v>
          </cell>
        </row>
        <row r="832">
          <cell r="A832" t="str">
            <v>STI.TEN</v>
          </cell>
          <cell r="B832" t="str">
            <v>Stigeoclonium tenue       </v>
          </cell>
          <cell r="C832">
            <v>1</v>
          </cell>
          <cell r="D832">
            <v>3</v>
          </cell>
          <cell r="E832" t="str">
            <v>Kützing      </v>
          </cell>
          <cell r="F832" t="str">
            <v>Stigeoclonium uniforme (C.Agardh) Rabenh.</v>
          </cell>
          <cell r="M832" t="str">
            <v>ALG</v>
          </cell>
          <cell r="N832">
            <v>2</v>
          </cell>
          <cell r="P832" t="str">
            <v>IBMR</v>
          </cell>
        </row>
        <row r="833">
          <cell r="A833" t="str">
            <v>STR.ALO</v>
          </cell>
          <cell r="B833" t="str">
            <v>Stratiotes aloides</v>
          </cell>
          <cell r="C833" t="str">
            <v/>
          </cell>
          <cell r="D833" t="str">
            <v/>
          </cell>
          <cell r="E833" t="str">
            <v>L.      </v>
          </cell>
          <cell r="M833" t="str">
            <v>PHy</v>
          </cell>
          <cell r="N833">
            <v>7</v>
          </cell>
          <cell r="O833" t="str">
            <v>HYD</v>
          </cell>
          <cell r="P833" t="str">
            <v/>
          </cell>
        </row>
        <row r="834">
          <cell r="A834" t="str">
            <v>SUB.AQU</v>
          </cell>
          <cell r="B834" t="str">
            <v>Subuluria aquatica        </v>
          </cell>
          <cell r="C834" t="str">
            <v/>
          </cell>
          <cell r="D834" t="str">
            <v/>
          </cell>
          <cell r="E834" t="str">
            <v>      </v>
          </cell>
          <cell r="M834" t="str">
            <v>PHy</v>
          </cell>
          <cell r="N834">
            <v>7</v>
          </cell>
          <cell r="O834" t="str">
            <v>HYD</v>
          </cell>
          <cell r="P834" t="str">
            <v/>
          </cell>
        </row>
        <row r="835">
          <cell r="A835" t="str">
            <v>SYM.OFF</v>
          </cell>
          <cell r="B835" t="str">
            <v>Symphytum officinale</v>
          </cell>
          <cell r="C835" t="str">
            <v/>
          </cell>
          <cell r="D835" t="str">
            <v/>
          </cell>
          <cell r="E835" t="str">
            <v>L.      </v>
          </cell>
          <cell r="M835" t="str">
            <v>PHg</v>
          </cell>
          <cell r="N835">
            <v>9</v>
          </cell>
          <cell r="O835" t="str">
            <v>HYG</v>
          </cell>
          <cell r="P835" t="str">
            <v/>
          </cell>
        </row>
        <row r="836">
          <cell r="A836" t="str">
            <v>TET.SPX</v>
          </cell>
          <cell r="B836" t="str">
            <v>Tetraspora sp.       </v>
          </cell>
          <cell r="C836">
            <v>12</v>
          </cell>
          <cell r="D836">
            <v>1</v>
          </cell>
          <cell r="E836" t="str">
            <v>Link      </v>
          </cell>
          <cell r="M836" t="str">
            <v>ALG</v>
          </cell>
          <cell r="N836">
            <v>2</v>
          </cell>
          <cell r="P836" t="str">
            <v>IBMR</v>
          </cell>
        </row>
        <row r="837">
          <cell r="A837" t="str">
            <v>TEU.SCO</v>
          </cell>
          <cell r="B837" t="str">
            <v>Teucrium scordium</v>
          </cell>
          <cell r="C837" t="str">
            <v/>
          </cell>
          <cell r="D837" t="str">
            <v/>
          </cell>
          <cell r="E837" t="str">
            <v>L.      </v>
          </cell>
          <cell r="M837" t="str">
            <v>PHg</v>
          </cell>
          <cell r="N837">
            <v>9</v>
          </cell>
          <cell r="O837" t="str">
            <v>HYG</v>
          </cell>
          <cell r="P837" t="str">
            <v/>
          </cell>
        </row>
        <row r="838">
          <cell r="A838" t="str">
            <v>THL.FLA</v>
          </cell>
          <cell r="B838" t="str">
            <v>Thalictrum flavum</v>
          </cell>
          <cell r="C838" t="str">
            <v/>
          </cell>
          <cell r="D838" t="str">
            <v/>
          </cell>
          <cell r="E838" t="str">
            <v>L.      </v>
          </cell>
          <cell r="M838" t="str">
            <v>PHg</v>
          </cell>
          <cell r="N838">
            <v>9</v>
          </cell>
          <cell r="O838" t="str">
            <v>HYG</v>
          </cell>
          <cell r="P838" t="str">
            <v/>
          </cell>
        </row>
        <row r="839">
          <cell r="A839" t="str">
            <v>THA.ALO</v>
          </cell>
          <cell r="B839" t="str">
            <v>Thamnobryum alopecurum (Thamnium alopecurum)</v>
          </cell>
          <cell r="C839">
            <v>15</v>
          </cell>
          <cell r="D839">
            <v>2</v>
          </cell>
          <cell r="E839" t="str">
            <v>(Hedw.) Gang.</v>
          </cell>
          <cell r="F839" t="str">
            <v>Thamnium alopecurum (Hedw.) B., S. &amp; G.</v>
          </cell>
          <cell r="G839" t="str">
            <v>Thamnium mediterraneum (Bott.) G. Roth</v>
          </cell>
          <cell r="M839" t="str">
            <v>BRm</v>
          </cell>
          <cell r="N839">
            <v>5</v>
          </cell>
          <cell r="P839" t="str">
            <v>IBMR</v>
          </cell>
        </row>
        <row r="840">
          <cell r="A840" t="str">
            <v>THE.PAL</v>
          </cell>
          <cell r="B840" t="str">
            <v>Thelypteris palustris        </v>
          </cell>
          <cell r="C840" t="str">
            <v/>
          </cell>
          <cell r="D840" t="str">
            <v/>
          </cell>
          <cell r="E840" t="str">
            <v>      </v>
          </cell>
          <cell r="M840" t="str">
            <v>PTE</v>
          </cell>
          <cell r="N840">
            <v>6</v>
          </cell>
          <cell r="P840" t="str">
            <v/>
          </cell>
        </row>
        <row r="841">
          <cell r="A841" t="str">
            <v>THO.SPX</v>
          </cell>
          <cell r="B841" t="str">
            <v>Thorea hispida (T. ramossissima)</v>
          </cell>
          <cell r="C841">
            <v>14</v>
          </cell>
          <cell r="D841">
            <v>3</v>
          </cell>
          <cell r="E841" t="str">
            <v>(Thore) Desv.</v>
          </cell>
          <cell r="F841" t="str">
            <v>Conferva hispida  Thore</v>
          </cell>
          <cell r="G841" t="str">
            <v>Thorea andina Lagerh. et K.Möbius</v>
          </cell>
          <cell r="M841" t="str">
            <v>ALG</v>
          </cell>
          <cell r="N841">
            <v>2</v>
          </cell>
          <cell r="P841" t="str">
            <v>IBMR</v>
          </cell>
        </row>
        <row r="842">
          <cell r="A842" t="str">
            <v>THR.VER</v>
          </cell>
          <cell r="B842" t="str">
            <v>Thorella verticillatinundata        </v>
          </cell>
          <cell r="C842" t="str">
            <v/>
          </cell>
          <cell r="D842" t="str">
            <v/>
          </cell>
          <cell r="E842" t="str">
            <v>      </v>
          </cell>
          <cell r="M842" t="str">
            <v>PHe</v>
          </cell>
          <cell r="N842">
            <v>8</v>
          </cell>
          <cell r="O842" t="str">
            <v>HYD/HEL</v>
          </cell>
          <cell r="P842" t="str">
            <v/>
          </cell>
        </row>
        <row r="843">
          <cell r="A843" t="str">
            <v>TOL.GLO</v>
          </cell>
          <cell r="B843" t="str">
            <v>Tolypella glomerata</v>
          </cell>
          <cell r="C843">
            <v>12</v>
          </cell>
          <cell r="D843">
            <v>2</v>
          </cell>
          <cell r="E843" t="str">
            <v>(Desv.) Leonh.</v>
          </cell>
          <cell r="F843" t="str">
            <v>Chara glomerata Desv.</v>
          </cell>
          <cell r="M843" t="str">
            <v>ALG</v>
          </cell>
          <cell r="N843">
            <v>2</v>
          </cell>
          <cell r="P843" t="str">
            <v>IBMR</v>
          </cell>
        </row>
        <row r="844">
          <cell r="A844" t="str">
            <v>TOL.INT</v>
          </cell>
          <cell r="B844" t="str">
            <v>Tolypella intricata</v>
          </cell>
          <cell r="C844" t="str">
            <v/>
          </cell>
          <cell r="D844" t="str">
            <v/>
          </cell>
          <cell r="E844" t="str">
            <v>(Trentep. ex Roth.) Leonh.</v>
          </cell>
          <cell r="F844" t="str">
            <v>Chara intricata Trentep. ex Roth</v>
          </cell>
          <cell r="M844" t="str">
            <v>ALG</v>
          </cell>
          <cell r="N844">
            <v>2</v>
          </cell>
          <cell r="P844" t="str">
            <v/>
          </cell>
        </row>
        <row r="845">
          <cell r="A845" t="str">
            <v>TOL.PRO</v>
          </cell>
          <cell r="B845" t="str">
            <v>Tolypella prolifera</v>
          </cell>
          <cell r="C845">
            <v>15</v>
          </cell>
          <cell r="D845">
            <v>3</v>
          </cell>
          <cell r="E845" t="str">
            <v>(Ziz ex A.Braun) Leonh.</v>
          </cell>
          <cell r="F845" t="str">
            <v>Chara prolifera Ziz  ex A.Braun</v>
          </cell>
          <cell r="M845" t="str">
            <v>ALG</v>
          </cell>
          <cell r="N845">
            <v>2</v>
          </cell>
          <cell r="P845" t="str">
            <v>IBMR</v>
          </cell>
        </row>
        <row r="846">
          <cell r="A846" t="str">
            <v>TOL.SPX</v>
          </cell>
          <cell r="B846" t="str">
            <v>Tolypella sp.</v>
          </cell>
          <cell r="C846" t="str">
            <v/>
          </cell>
          <cell r="D846" t="str">
            <v/>
          </cell>
          <cell r="E846" t="str">
            <v>(A.Braun) A.Braun</v>
          </cell>
          <cell r="M846" t="str">
            <v>ALG</v>
          </cell>
          <cell r="N846">
            <v>2</v>
          </cell>
        </row>
        <row r="847">
          <cell r="A847" t="str">
            <v>TOY.SPX</v>
          </cell>
          <cell r="B847" t="str">
            <v>Tolypothrix sp.</v>
          </cell>
          <cell r="C847" t="str">
            <v/>
          </cell>
          <cell r="D847" t="str">
            <v/>
          </cell>
          <cell r="E847" t="str">
            <v>Kützing      </v>
          </cell>
          <cell r="M847" t="str">
            <v>ALG</v>
          </cell>
          <cell r="N847">
            <v>2</v>
          </cell>
        </row>
        <row r="848">
          <cell r="A848" t="str">
            <v>TOR.LAT</v>
          </cell>
          <cell r="B848" t="str">
            <v>Tortula latifolia</v>
          </cell>
          <cell r="C848" t="str">
            <v/>
          </cell>
          <cell r="D848" t="str">
            <v/>
          </cell>
          <cell r="E848" t="str">
            <v>Bruch ex Hartm.   </v>
          </cell>
          <cell r="F848" t="str">
            <v>Syntrichia latifolia (Bruch ex Hartm.) Hüb.</v>
          </cell>
          <cell r="M848" t="str">
            <v>BRm</v>
          </cell>
          <cell r="N848">
            <v>5</v>
          </cell>
          <cell r="P848" t="str">
            <v/>
          </cell>
        </row>
        <row r="849">
          <cell r="A849" t="str">
            <v>TRA.NAT</v>
          </cell>
          <cell r="B849" t="str">
            <v>Trapa natans</v>
          </cell>
          <cell r="C849">
            <v>10</v>
          </cell>
          <cell r="D849">
            <v>3</v>
          </cell>
          <cell r="E849" t="str">
            <v>L.      </v>
          </cell>
          <cell r="M849" t="str">
            <v>PHy</v>
          </cell>
          <cell r="N849">
            <v>7</v>
          </cell>
          <cell r="O849" t="str">
            <v>HYD</v>
          </cell>
          <cell r="P849" t="str">
            <v>IBMR</v>
          </cell>
        </row>
        <row r="850">
          <cell r="A850" t="str">
            <v>TRI.SPX</v>
          </cell>
          <cell r="B850" t="str">
            <v>Tribonema sp.</v>
          </cell>
          <cell r="C850">
            <v>11</v>
          </cell>
          <cell r="D850">
            <v>2</v>
          </cell>
          <cell r="E850" t="str">
            <v>Derbès &amp; Solier    </v>
          </cell>
          <cell r="M850" t="str">
            <v>ALG</v>
          </cell>
          <cell r="N850">
            <v>2</v>
          </cell>
          <cell r="P850" t="str">
            <v>IBMR</v>
          </cell>
        </row>
        <row r="851">
          <cell r="A851" t="str">
            <v>TRC.TOM</v>
          </cell>
          <cell r="B851" t="str">
            <v>Trichocolea tomentella</v>
          </cell>
          <cell r="C851" t="str">
            <v/>
          </cell>
          <cell r="D851" t="str">
            <v/>
          </cell>
          <cell r="E851" t="str">
            <v>(Ehrh.) Dumort.     </v>
          </cell>
          <cell r="F851" t="str">
            <v>Jungermannia tomentella Ehrh.</v>
          </cell>
          <cell r="M851" t="str">
            <v>BRh</v>
          </cell>
          <cell r="N851">
            <v>4</v>
          </cell>
        </row>
        <row r="852">
          <cell r="A852" t="str">
            <v>TYP.ANG</v>
          </cell>
          <cell r="B852" t="str">
            <v>Typha angustifolia</v>
          </cell>
          <cell r="C852">
            <v>6</v>
          </cell>
          <cell r="D852">
            <v>2</v>
          </cell>
          <cell r="E852" t="str">
            <v>L.      </v>
          </cell>
          <cell r="M852" t="str">
            <v>PHe</v>
          </cell>
          <cell r="N852">
            <v>8</v>
          </cell>
          <cell r="O852" t="str">
            <v>HEL</v>
          </cell>
          <cell r="P852" t="str">
            <v>IBMR</v>
          </cell>
        </row>
        <row r="853">
          <cell r="A853" t="str">
            <v>TYP.DOM</v>
          </cell>
          <cell r="B853" t="str">
            <v>Typha domingensis        </v>
          </cell>
          <cell r="C853" t="str">
            <v/>
          </cell>
          <cell r="D853" t="str">
            <v/>
          </cell>
          <cell r="E853" t="str">
            <v>      </v>
          </cell>
          <cell r="M853" t="str">
            <v>PHe</v>
          </cell>
          <cell r="N853">
            <v>8</v>
          </cell>
          <cell r="O853" t="str">
            <v>HEL</v>
          </cell>
          <cell r="P853" t="str">
            <v/>
          </cell>
        </row>
        <row r="854">
          <cell r="A854" t="str">
            <v>TYP.LAT</v>
          </cell>
          <cell r="B854" t="str">
            <v>Typha latifolia</v>
          </cell>
          <cell r="C854">
            <v>8</v>
          </cell>
          <cell r="D854">
            <v>1</v>
          </cell>
          <cell r="E854" t="str">
            <v>L.      </v>
          </cell>
          <cell r="M854" t="str">
            <v>PHe</v>
          </cell>
          <cell r="N854">
            <v>8</v>
          </cell>
          <cell r="O854" t="str">
            <v>HEL</v>
          </cell>
          <cell r="P854" t="str">
            <v>IBMR</v>
          </cell>
        </row>
        <row r="855">
          <cell r="A855" t="str">
            <v>TYP.LAX</v>
          </cell>
          <cell r="B855" t="str">
            <v>Typha laxmannii        </v>
          </cell>
          <cell r="C855" t="str">
            <v/>
          </cell>
          <cell r="D855" t="str">
            <v/>
          </cell>
          <cell r="E855" t="str">
            <v>      </v>
          </cell>
          <cell r="M855" t="str">
            <v>PHe</v>
          </cell>
          <cell r="N855">
            <v>8</v>
          </cell>
          <cell r="O855" t="str">
            <v>HEL</v>
          </cell>
          <cell r="P855" t="str">
            <v/>
          </cell>
        </row>
        <row r="856">
          <cell r="A856" t="str">
            <v>TYP.MIN</v>
          </cell>
          <cell r="B856" t="str">
            <v>Typha minima</v>
          </cell>
          <cell r="C856" t="str">
            <v/>
          </cell>
          <cell r="D856" t="str">
            <v/>
          </cell>
          <cell r="E856" t="str">
            <v>Funk      </v>
          </cell>
          <cell r="M856" t="str">
            <v>PHe</v>
          </cell>
          <cell r="N856">
            <v>8</v>
          </cell>
          <cell r="O856" t="str">
            <v>HEL</v>
          </cell>
          <cell r="P856" t="str">
            <v/>
          </cell>
        </row>
        <row r="857">
          <cell r="A857" t="str">
            <v>TYP.SHU</v>
          </cell>
          <cell r="B857" t="str">
            <v>Typha shuttleworthii        </v>
          </cell>
          <cell r="C857" t="str">
            <v/>
          </cell>
          <cell r="D857" t="str">
            <v/>
          </cell>
          <cell r="E857" t="str">
            <v>      </v>
          </cell>
          <cell r="M857" t="str">
            <v>PHe</v>
          </cell>
          <cell r="N857">
            <v>8</v>
          </cell>
          <cell r="O857" t="str">
            <v>HEL</v>
          </cell>
          <cell r="P857" t="str">
            <v/>
          </cell>
        </row>
        <row r="858">
          <cell r="A858" t="str">
            <v>TYP.SPX</v>
          </cell>
          <cell r="B858" t="str">
            <v>Typha sp.</v>
          </cell>
          <cell r="C858" t="str">
            <v/>
          </cell>
          <cell r="D858" t="str">
            <v/>
          </cell>
          <cell r="E858" t="str">
            <v>      </v>
          </cell>
          <cell r="M858" t="str">
            <v>PHe</v>
          </cell>
          <cell r="N858">
            <v>8</v>
          </cell>
          <cell r="O858" t="str">
            <v>HEL</v>
          </cell>
        </row>
        <row r="859">
          <cell r="A859" t="str">
            <v>ULO.SPX</v>
          </cell>
          <cell r="B859" t="str">
            <v>Ulothrix sp.       </v>
          </cell>
          <cell r="C859">
            <v>10</v>
          </cell>
          <cell r="D859">
            <v>1</v>
          </cell>
          <cell r="E859" t="str">
            <v>Kützing      </v>
          </cell>
          <cell r="F859" t="str">
            <v>Personiella F.E.Fritsch et M.F.Rich</v>
          </cell>
          <cell r="M859" t="str">
            <v>ALG</v>
          </cell>
          <cell r="N859">
            <v>2</v>
          </cell>
          <cell r="P859" t="str">
            <v>IBMR</v>
          </cell>
        </row>
        <row r="860">
          <cell r="A860" t="str">
            <v>URT.DIO</v>
          </cell>
          <cell r="B860" t="str">
            <v>Urtica dioica</v>
          </cell>
          <cell r="C860" t="str">
            <v/>
          </cell>
          <cell r="D860" t="str">
            <v/>
          </cell>
          <cell r="E860" t="str">
            <v>L.      </v>
          </cell>
          <cell r="M860" t="str">
            <v>PHg</v>
          </cell>
          <cell r="N860">
            <v>9</v>
          </cell>
          <cell r="O860" t="str">
            <v>HYG</v>
          </cell>
          <cell r="P860" t="str">
            <v/>
          </cell>
        </row>
        <row r="861">
          <cell r="A861" t="str">
            <v>UTR.AUS</v>
          </cell>
          <cell r="B861" t="str">
            <v>Utricularia australis        </v>
          </cell>
          <cell r="C861" t="str">
            <v/>
          </cell>
          <cell r="D861" t="str">
            <v/>
          </cell>
          <cell r="E861" t="str">
            <v>      </v>
          </cell>
          <cell r="M861" t="str">
            <v>PHy</v>
          </cell>
          <cell r="N861">
            <v>7</v>
          </cell>
          <cell r="O861" t="str">
            <v>HYD</v>
          </cell>
          <cell r="P861" t="str">
            <v/>
          </cell>
        </row>
        <row r="862">
          <cell r="A862" t="str">
            <v>UTR.BRE</v>
          </cell>
          <cell r="B862" t="str">
            <v>Utricularia bremii</v>
          </cell>
          <cell r="C862" t="str">
            <v/>
          </cell>
          <cell r="D862" t="str">
            <v/>
          </cell>
          <cell r="E862" t="str">
            <v>Herr ex Kölliker    </v>
          </cell>
          <cell r="M862" t="str">
            <v>PHy</v>
          </cell>
          <cell r="N862">
            <v>7</v>
          </cell>
          <cell r="O862" t="str">
            <v>HYD</v>
          </cell>
          <cell r="P862" t="str">
            <v/>
          </cell>
        </row>
        <row r="863">
          <cell r="A863" t="str">
            <v>UTR.GIB</v>
          </cell>
          <cell r="B863" t="str">
            <v>Utricularia gibba        </v>
          </cell>
          <cell r="C863" t="str">
            <v/>
          </cell>
          <cell r="D863" t="str">
            <v/>
          </cell>
          <cell r="E863" t="str">
            <v>      </v>
          </cell>
          <cell r="M863" t="str">
            <v>PHy</v>
          </cell>
          <cell r="N863">
            <v>7</v>
          </cell>
          <cell r="O863" t="str">
            <v>HYD</v>
          </cell>
          <cell r="P863" t="str">
            <v/>
          </cell>
        </row>
        <row r="864">
          <cell r="A864" t="str">
            <v>UTR.INT</v>
          </cell>
          <cell r="B864" t="str">
            <v>Utricularia intermedia</v>
          </cell>
          <cell r="C864" t="str">
            <v/>
          </cell>
          <cell r="D864" t="str">
            <v/>
          </cell>
          <cell r="E864" t="str">
            <v>Hayne      </v>
          </cell>
          <cell r="M864" t="str">
            <v>PHy</v>
          </cell>
          <cell r="N864">
            <v>7</v>
          </cell>
          <cell r="O864" t="str">
            <v>HYD</v>
          </cell>
          <cell r="P864" t="str">
            <v/>
          </cell>
        </row>
        <row r="865">
          <cell r="A865" t="str">
            <v>UTR.MIN</v>
          </cell>
          <cell r="B865" t="str">
            <v>Utricularia minor</v>
          </cell>
          <cell r="C865" t="str">
            <v/>
          </cell>
          <cell r="D865" t="str">
            <v/>
          </cell>
          <cell r="E865" t="str">
            <v>L.      </v>
          </cell>
          <cell r="M865" t="str">
            <v>PHy</v>
          </cell>
          <cell r="N865">
            <v>7</v>
          </cell>
          <cell r="O865" t="str">
            <v>HYD</v>
          </cell>
          <cell r="P865" t="str">
            <v/>
          </cell>
        </row>
        <row r="866">
          <cell r="A866" t="str">
            <v>UTR.OCH</v>
          </cell>
          <cell r="B866" t="str">
            <v>Utricularia ochroleuca</v>
          </cell>
          <cell r="C866" t="str">
            <v/>
          </cell>
          <cell r="D866" t="str">
            <v/>
          </cell>
          <cell r="E866" t="str">
            <v>R. Hartman     </v>
          </cell>
          <cell r="M866" t="str">
            <v>PHy</v>
          </cell>
          <cell r="N866">
            <v>7</v>
          </cell>
          <cell r="O866" t="str">
            <v>HYD</v>
          </cell>
          <cell r="P866" t="str">
            <v/>
          </cell>
        </row>
        <row r="867">
          <cell r="A867" t="str">
            <v>UTR.SPX</v>
          </cell>
          <cell r="B867" t="str">
            <v>Utricularia sp.        </v>
          </cell>
          <cell r="C867" t="str">
            <v/>
          </cell>
          <cell r="D867" t="str">
            <v/>
          </cell>
          <cell r="E867" t="str">
            <v>      </v>
          </cell>
          <cell r="M867" t="str">
            <v>PHy</v>
          </cell>
          <cell r="N867">
            <v>7</v>
          </cell>
          <cell r="O867" t="str">
            <v>HYD</v>
          </cell>
          <cell r="P867" t="str">
            <v/>
          </cell>
        </row>
        <row r="868">
          <cell r="A868" t="str">
            <v>UTR.STY</v>
          </cell>
          <cell r="B868" t="str">
            <v>Utricularia stygia        </v>
          </cell>
          <cell r="C868" t="str">
            <v/>
          </cell>
          <cell r="D868" t="str">
            <v/>
          </cell>
          <cell r="E868" t="str">
            <v>      </v>
          </cell>
          <cell r="M868" t="str">
            <v>PHy</v>
          </cell>
          <cell r="N868">
            <v>7</v>
          </cell>
          <cell r="O868" t="str">
            <v>HYD</v>
          </cell>
          <cell r="P868" t="str">
            <v/>
          </cell>
        </row>
        <row r="869">
          <cell r="A869" t="str">
            <v>UTR.VUL</v>
          </cell>
          <cell r="B869" t="str">
            <v>Utricularia vulgaris</v>
          </cell>
          <cell r="C869" t="str">
            <v/>
          </cell>
          <cell r="D869" t="str">
            <v/>
          </cell>
          <cell r="E869" t="str">
            <v>L.      </v>
          </cell>
          <cell r="M869" t="str">
            <v>PHy</v>
          </cell>
          <cell r="N869">
            <v>7</v>
          </cell>
          <cell r="O869" t="str">
            <v>HYD</v>
          </cell>
          <cell r="P869" t="str">
            <v/>
          </cell>
        </row>
        <row r="870">
          <cell r="A870" t="str">
            <v>VAE.OFF</v>
          </cell>
          <cell r="B870" t="str">
            <v>Valerina officinalis</v>
          </cell>
          <cell r="C870" t="str">
            <v/>
          </cell>
          <cell r="D870" t="str">
            <v/>
          </cell>
          <cell r="E870" t="str">
            <v>L.      </v>
          </cell>
          <cell r="M870" t="str">
            <v>PHg</v>
          </cell>
          <cell r="N870">
            <v>9</v>
          </cell>
          <cell r="O870" t="str">
            <v>HYG</v>
          </cell>
          <cell r="P870" t="str">
            <v/>
          </cell>
        </row>
        <row r="871">
          <cell r="A871" t="str">
            <v>VAL.SPI</v>
          </cell>
          <cell r="B871" t="str">
            <v>Vallisneria spiralis</v>
          </cell>
          <cell r="C871">
            <v>8</v>
          </cell>
          <cell r="D871">
            <v>2</v>
          </cell>
          <cell r="E871" t="str">
            <v>L.      </v>
          </cell>
          <cell r="M871" t="str">
            <v>PHy</v>
          </cell>
          <cell r="N871">
            <v>7</v>
          </cell>
          <cell r="O871" t="str">
            <v>HYD</v>
          </cell>
          <cell r="P871" t="str">
            <v>IBMR</v>
          </cell>
        </row>
        <row r="872">
          <cell r="A872" t="str">
            <v>VAU.SPX</v>
          </cell>
          <cell r="B872" t="str">
            <v>Vaucheria sp.</v>
          </cell>
          <cell r="C872">
            <v>4</v>
          </cell>
          <cell r="D872">
            <v>1</v>
          </cell>
          <cell r="E872" t="str">
            <v>de Candolle     </v>
          </cell>
          <cell r="M872" t="str">
            <v>ALG</v>
          </cell>
          <cell r="N872">
            <v>2</v>
          </cell>
          <cell r="P872" t="str">
            <v>IBMR</v>
          </cell>
        </row>
        <row r="873">
          <cell r="A873" t="str">
            <v>VER.ANA</v>
          </cell>
          <cell r="B873" t="str">
            <v>Veronica anagallis-aquatica</v>
          </cell>
          <cell r="C873">
            <v>11</v>
          </cell>
          <cell r="D873">
            <v>2</v>
          </cell>
          <cell r="E873" t="str">
            <v>L.      </v>
          </cell>
          <cell r="M873" t="str">
            <v>PHe</v>
          </cell>
          <cell r="N873">
            <v>8</v>
          </cell>
          <cell r="O873" t="str">
            <v>HYD/HEL</v>
          </cell>
          <cell r="P873" t="str">
            <v>IBMR</v>
          </cell>
        </row>
        <row r="874">
          <cell r="A874" t="str">
            <v>VER.ANO</v>
          </cell>
          <cell r="B874" t="str">
            <v>Veronica anagalloides</v>
          </cell>
          <cell r="C874" t="str">
            <v/>
          </cell>
          <cell r="D874" t="str">
            <v/>
          </cell>
          <cell r="E874" t="str">
            <v>Guss      </v>
          </cell>
          <cell r="M874" t="str">
            <v>PHg</v>
          </cell>
          <cell r="N874">
            <v>9</v>
          </cell>
          <cell r="O874" t="str">
            <v>HYG/HEL</v>
          </cell>
          <cell r="P874" t="str">
            <v/>
          </cell>
        </row>
        <row r="875">
          <cell r="A875" t="str">
            <v>VER.BEC</v>
          </cell>
          <cell r="B875" t="str">
            <v>Veronica beccabunga</v>
          </cell>
          <cell r="C875">
            <v>10</v>
          </cell>
          <cell r="D875">
            <v>1</v>
          </cell>
          <cell r="E875" t="str">
            <v>L.      </v>
          </cell>
          <cell r="M875" t="str">
            <v>PHe</v>
          </cell>
          <cell r="N875">
            <v>8</v>
          </cell>
          <cell r="O875" t="str">
            <v>HEL</v>
          </cell>
          <cell r="P875" t="str">
            <v>IBMR</v>
          </cell>
        </row>
        <row r="876">
          <cell r="A876" t="str">
            <v>VER.CAT</v>
          </cell>
          <cell r="B876" t="str">
            <v>Veronica catenata</v>
          </cell>
          <cell r="C876">
            <v>11</v>
          </cell>
          <cell r="D876">
            <v>2</v>
          </cell>
          <cell r="E876" t="str">
            <v>Pennel      </v>
          </cell>
          <cell r="M876" t="str">
            <v>PHe</v>
          </cell>
          <cell r="N876">
            <v>8</v>
          </cell>
          <cell r="O876" t="str">
            <v>HYD/HEL</v>
          </cell>
          <cell r="P876" t="str">
            <v>IBMR</v>
          </cell>
        </row>
        <row r="877">
          <cell r="A877" t="str">
            <v>VER.FIL</v>
          </cell>
          <cell r="B877" t="str">
            <v>Veronica filiformis</v>
          </cell>
          <cell r="C877" t="str">
            <v/>
          </cell>
          <cell r="D877" t="str">
            <v/>
          </cell>
          <cell r="E877" t="str">
            <v>Sm.      </v>
          </cell>
          <cell r="M877" t="str">
            <v>PHx</v>
          </cell>
          <cell r="N877">
            <v>10</v>
          </cell>
          <cell r="P877" t="str">
            <v/>
          </cell>
        </row>
        <row r="878">
          <cell r="A878" t="str">
            <v>VER.SCU</v>
          </cell>
          <cell r="B878" t="str">
            <v>Veronica scutellata</v>
          </cell>
          <cell r="C878" t="str">
            <v/>
          </cell>
          <cell r="D878" t="str">
            <v/>
          </cell>
          <cell r="E878" t="str">
            <v>L.      </v>
          </cell>
          <cell r="M878" t="str">
            <v>PHg</v>
          </cell>
          <cell r="N878">
            <v>9</v>
          </cell>
          <cell r="O878" t="str">
            <v>HYG</v>
          </cell>
          <cell r="P878" t="str">
            <v/>
          </cell>
        </row>
        <row r="879">
          <cell r="A879" t="str">
            <v>VER.SPX</v>
          </cell>
          <cell r="B879" t="str">
            <v>Veronica sp.</v>
          </cell>
          <cell r="C879" t="str">
            <v/>
          </cell>
          <cell r="D879" t="str">
            <v/>
          </cell>
          <cell r="E879" t="str">
            <v>      </v>
          </cell>
          <cell r="M879" t="str">
            <v>PHg</v>
          </cell>
          <cell r="N879">
            <v>9</v>
          </cell>
          <cell r="O879" t="str">
            <v>HYG</v>
          </cell>
        </row>
        <row r="880">
          <cell r="A880" t="str">
            <v>VER.LAC</v>
          </cell>
          <cell r="B880" t="str">
            <v>Veronica x lackschewitzii       </v>
          </cell>
          <cell r="C880" t="str">
            <v/>
          </cell>
          <cell r="D880" t="str">
            <v/>
          </cell>
          <cell r="E880" t="str">
            <v>      </v>
          </cell>
          <cell r="M880" t="str">
            <v>PHx</v>
          </cell>
          <cell r="N880">
            <v>10</v>
          </cell>
          <cell r="P880" t="str">
            <v/>
          </cell>
        </row>
        <row r="881">
          <cell r="A881" t="str">
            <v>VIO.PAL</v>
          </cell>
          <cell r="B881" t="str">
            <v>Viola palustris        </v>
          </cell>
          <cell r="C881" t="str">
            <v/>
          </cell>
          <cell r="D881" t="str">
            <v/>
          </cell>
          <cell r="E881" t="str">
            <v>      </v>
          </cell>
          <cell r="M881" t="str">
            <v>PHg</v>
          </cell>
          <cell r="N881">
            <v>9</v>
          </cell>
          <cell r="O881" t="str">
            <v>HYG</v>
          </cell>
          <cell r="P881" t="str">
            <v/>
          </cell>
        </row>
        <row r="882">
          <cell r="A882" t="str">
            <v>VIO.SPX</v>
          </cell>
          <cell r="B882" t="str">
            <v>Viola sp.</v>
          </cell>
          <cell r="C882" t="str">
            <v/>
          </cell>
          <cell r="D882" t="str">
            <v/>
          </cell>
          <cell r="E882" t="str">
            <v>      </v>
          </cell>
          <cell r="M882" t="str">
            <v>PHg</v>
          </cell>
          <cell r="N882">
            <v>9</v>
          </cell>
          <cell r="O882" t="str">
            <v>HYG</v>
          </cell>
        </row>
        <row r="883">
          <cell r="A883" t="str">
            <v>WOL.ARH</v>
          </cell>
          <cell r="B883" t="str">
            <v>Wolffia arhiza</v>
          </cell>
          <cell r="C883">
            <v>6</v>
          </cell>
          <cell r="D883">
            <v>2</v>
          </cell>
          <cell r="E883" t="str">
            <v>(L.) Horkel &amp; Wimmer   </v>
          </cell>
          <cell r="M883" t="str">
            <v>PHy</v>
          </cell>
          <cell r="N883">
            <v>7</v>
          </cell>
          <cell r="O883" t="str">
            <v>HYD</v>
          </cell>
          <cell r="P883" t="str">
            <v>IBMR</v>
          </cell>
        </row>
        <row r="884">
          <cell r="A884" t="str">
            <v>ZAN.CON</v>
          </cell>
          <cell r="B884" t="str">
            <v>Zannichellia contorta        </v>
          </cell>
          <cell r="C884" t="str">
            <v/>
          </cell>
          <cell r="D884" t="str">
            <v/>
          </cell>
          <cell r="E884" t="str">
            <v>      </v>
          </cell>
          <cell r="M884" t="str">
            <v>PHy</v>
          </cell>
          <cell r="N884">
            <v>7</v>
          </cell>
          <cell r="O884" t="str">
            <v>HYD</v>
          </cell>
          <cell r="P884" t="str">
            <v/>
          </cell>
        </row>
        <row r="885">
          <cell r="A885" t="str">
            <v>ZAN.MAJ</v>
          </cell>
          <cell r="B885" t="str">
            <v>Zannichellia major        </v>
          </cell>
          <cell r="C885" t="str">
            <v/>
          </cell>
          <cell r="D885" t="str">
            <v/>
          </cell>
          <cell r="E885" t="str">
            <v>      </v>
          </cell>
          <cell r="M885" t="str">
            <v>PHy</v>
          </cell>
          <cell r="N885">
            <v>7</v>
          </cell>
          <cell r="O885" t="str">
            <v>HYD</v>
          </cell>
          <cell r="P885" t="str">
            <v/>
          </cell>
        </row>
        <row r="886">
          <cell r="A886" t="str">
            <v>ZAN.OBT</v>
          </cell>
          <cell r="B886" t="str">
            <v>Zannichellia obtusifolia        </v>
          </cell>
          <cell r="C886" t="str">
            <v/>
          </cell>
          <cell r="D886" t="str">
            <v/>
          </cell>
          <cell r="E886" t="str">
            <v>      </v>
          </cell>
          <cell r="M886" t="str">
            <v>PHy</v>
          </cell>
          <cell r="N886">
            <v>7</v>
          </cell>
          <cell r="O886" t="str">
            <v>HYD</v>
          </cell>
          <cell r="P886" t="str">
            <v/>
          </cell>
        </row>
        <row r="887">
          <cell r="A887" t="str">
            <v>ZAN.PAL</v>
          </cell>
          <cell r="B887" t="str">
            <v>Zannichellia palustris</v>
          </cell>
          <cell r="C887">
            <v>5</v>
          </cell>
          <cell r="D887">
            <v>1</v>
          </cell>
          <cell r="E887" t="str">
            <v>L.      </v>
          </cell>
          <cell r="M887" t="str">
            <v>PHy</v>
          </cell>
          <cell r="N887">
            <v>7</v>
          </cell>
          <cell r="O887" t="str">
            <v>HYD</v>
          </cell>
          <cell r="P887" t="str">
            <v>IBMR</v>
          </cell>
        </row>
        <row r="888">
          <cell r="A888" t="str">
            <v>ZAN.PAE</v>
          </cell>
          <cell r="B888" t="str">
            <v>Zannichellia palustris subsp. pedicellata</v>
          </cell>
          <cell r="C888" t="str">
            <v/>
          </cell>
          <cell r="D888" t="str">
            <v/>
          </cell>
          <cell r="E888" t="str">
            <v>(Wahlenb. &amp; Rosen)    </v>
          </cell>
          <cell r="M888" t="str">
            <v>PHy</v>
          </cell>
          <cell r="N888">
            <v>7</v>
          </cell>
          <cell r="O888" t="str">
            <v>HYD</v>
          </cell>
          <cell r="P888" t="str">
            <v/>
          </cell>
        </row>
        <row r="889">
          <cell r="A889" t="str">
            <v>ZAN.PED</v>
          </cell>
          <cell r="B889" t="str">
            <v>Zannichellia pedunculata</v>
          </cell>
          <cell r="C889" t="str">
            <v/>
          </cell>
          <cell r="D889" t="str">
            <v/>
          </cell>
          <cell r="E889" t="str">
            <v>Reich.      </v>
          </cell>
          <cell r="M889" t="str">
            <v>PHy</v>
          </cell>
          <cell r="N889">
            <v>7</v>
          </cell>
          <cell r="O889" t="str">
            <v>HYD</v>
          </cell>
          <cell r="P889" t="str">
            <v/>
          </cell>
        </row>
        <row r="890">
          <cell r="A890" t="str">
            <v>ZAN.PEL</v>
          </cell>
          <cell r="B890" t="str">
            <v>Zannichellia peltata        </v>
          </cell>
          <cell r="C890" t="str">
            <v/>
          </cell>
          <cell r="D890" t="str">
            <v/>
          </cell>
          <cell r="E890" t="str">
            <v>      </v>
          </cell>
          <cell r="M890" t="str">
            <v>PHy</v>
          </cell>
          <cell r="N890">
            <v>7</v>
          </cell>
          <cell r="O890" t="str">
            <v>HYD</v>
          </cell>
          <cell r="P890" t="str">
            <v/>
          </cell>
        </row>
        <row r="891">
          <cell r="A891" t="str">
            <v>ZAN.SPX</v>
          </cell>
          <cell r="B891" t="str">
            <v>Zannichellia sp.</v>
          </cell>
          <cell r="C891" t="str">
            <v/>
          </cell>
          <cell r="D891" t="str">
            <v/>
          </cell>
          <cell r="E891" t="str">
            <v>      </v>
          </cell>
          <cell r="M891" t="str">
            <v>PHy</v>
          </cell>
          <cell r="N891">
            <v>7</v>
          </cell>
          <cell r="O891" t="str">
            <v>HYD</v>
          </cell>
        </row>
        <row r="892">
          <cell r="A892" t="str">
            <v>ZIZ.AQU</v>
          </cell>
          <cell r="B892" t="str">
            <v>Zizania aquatica        </v>
          </cell>
          <cell r="C892" t="str">
            <v/>
          </cell>
          <cell r="D892" t="str">
            <v/>
          </cell>
          <cell r="E892" t="str">
            <v>      </v>
          </cell>
          <cell r="M892" t="str">
            <v>PHy</v>
          </cell>
          <cell r="N892">
            <v>7</v>
          </cell>
          <cell r="O892" t="str">
            <v>HYD</v>
          </cell>
          <cell r="P892" t="str">
            <v/>
          </cell>
        </row>
        <row r="893">
          <cell r="A893" t="str">
            <v>ZIZ.LAT</v>
          </cell>
          <cell r="B893" t="str">
            <v>Zizania latifolia        </v>
          </cell>
          <cell r="C893" t="str">
            <v/>
          </cell>
          <cell r="D893" t="str">
            <v/>
          </cell>
          <cell r="E893" t="str">
            <v>      </v>
          </cell>
          <cell r="M893" t="str">
            <v>PHy</v>
          </cell>
          <cell r="N893">
            <v>7</v>
          </cell>
          <cell r="O893" t="str">
            <v>HYD</v>
          </cell>
          <cell r="P893" t="str">
            <v/>
          </cell>
        </row>
        <row r="894">
          <cell r="A894" t="str">
            <v>ZYG.SPX</v>
          </cell>
          <cell r="B894" t="str">
            <v>Zygnema sp.       </v>
          </cell>
          <cell r="C894">
            <v>13</v>
          </cell>
          <cell r="D894">
            <v>3</v>
          </cell>
          <cell r="E894" t="str">
            <v>C. Agardh     </v>
          </cell>
          <cell r="M894" t="str">
            <v>ALG</v>
          </cell>
          <cell r="N894">
            <v>2</v>
          </cell>
          <cell r="P894" t="str">
            <v>IBMR</v>
          </cell>
        </row>
        <row r="895">
          <cell r="B895" t="str">
            <v>- ALGUES -</v>
          </cell>
          <cell r="C895" t="str">
            <v/>
          </cell>
          <cell r="D895" t="str">
            <v/>
          </cell>
          <cell r="E895" t="str">
            <v>      </v>
          </cell>
          <cell r="M895" t="str">
            <v>AL</v>
          </cell>
          <cell r="N895">
            <v>1.9</v>
          </cell>
          <cell r="P895" t="str">
            <v>IBMR</v>
          </cell>
        </row>
        <row r="896">
          <cell r="B896" t="str">
            <v>- AUTRES PHANEROGAMES</v>
          </cell>
          <cell r="C896" t="str">
            <v/>
          </cell>
          <cell r="D896" t="str">
            <v/>
          </cell>
          <cell r="E896" t="str">
            <v>      </v>
          </cell>
          <cell r="M896" t="str">
            <v>PHx</v>
          </cell>
          <cell r="N896">
            <v>9.9</v>
          </cell>
          <cell r="P896" t="str">
            <v/>
          </cell>
        </row>
        <row r="897">
          <cell r="B897" t="str">
            <v>- BRYOPHYTES -</v>
          </cell>
          <cell r="C897" t="str">
            <v/>
          </cell>
          <cell r="D897" t="str">
            <v/>
          </cell>
          <cell r="E897" t="str">
            <v>      </v>
          </cell>
          <cell r="M897" t="str">
            <v>BR</v>
          </cell>
          <cell r="N897">
            <v>3.8</v>
          </cell>
          <cell r="P897" t="str">
            <v>IBMR</v>
          </cell>
        </row>
        <row r="898">
          <cell r="B898" t="str">
            <v>- HELOPHYTES et HYDROPHYTES / HELOPHYTES</v>
          </cell>
          <cell r="C898" t="str">
            <v/>
          </cell>
          <cell r="D898" t="str">
            <v/>
          </cell>
          <cell r="M898" t="str">
            <v>PHe</v>
          </cell>
          <cell r="N898">
            <v>7.9</v>
          </cell>
          <cell r="P898" t="str">
            <v>IBMR</v>
          </cell>
        </row>
        <row r="899">
          <cell r="B899" t="str">
            <v>- HEPATIQUES</v>
          </cell>
          <cell r="C899" t="str">
            <v/>
          </cell>
          <cell r="D899" t="str">
            <v/>
          </cell>
          <cell r="E899" t="str">
            <v>      </v>
          </cell>
          <cell r="M899" t="str">
            <v>BR</v>
          </cell>
          <cell r="N899">
            <v>4</v>
          </cell>
          <cell r="P899" t="str">
            <v>IBMR</v>
          </cell>
        </row>
        <row r="900">
          <cell r="B900" t="str">
            <v>- HYDROPHYTES</v>
          </cell>
          <cell r="M900" t="str">
            <v>PH</v>
          </cell>
          <cell r="N900">
            <v>7</v>
          </cell>
          <cell r="P900" t="str">
            <v>IBMR</v>
          </cell>
        </row>
        <row r="901">
          <cell r="B901" t="str">
            <v>- HYGROPHYTES</v>
          </cell>
          <cell r="C901" t="str">
            <v/>
          </cell>
          <cell r="D901" t="str">
            <v/>
          </cell>
          <cell r="E901" t="str">
            <v>      </v>
          </cell>
          <cell r="M901" t="str">
            <v>PHg</v>
          </cell>
          <cell r="N901">
            <v>8.9</v>
          </cell>
          <cell r="P901" t="str">
            <v/>
          </cell>
        </row>
        <row r="902">
          <cell r="B902" t="str">
            <v>- LICHENS -</v>
          </cell>
          <cell r="C902" t="str">
            <v/>
          </cell>
          <cell r="D902" t="str">
            <v/>
          </cell>
          <cell r="E902" t="str">
            <v>      </v>
          </cell>
          <cell r="M902" t="str">
            <v>LI</v>
          </cell>
          <cell r="N902">
            <v>2.9</v>
          </cell>
          <cell r="P902" t="str">
            <v>IBMR</v>
          </cell>
        </row>
        <row r="903">
          <cell r="B903" t="str">
            <v>- MOUSSES</v>
          </cell>
          <cell r="C903" t="str">
            <v/>
          </cell>
          <cell r="D903" t="str">
            <v/>
          </cell>
          <cell r="E903" t="str">
            <v>      </v>
          </cell>
          <cell r="M903" t="str">
            <v>BR</v>
          </cell>
          <cell r="N903">
            <v>5</v>
          </cell>
          <cell r="P903" t="str">
            <v>IBMR</v>
          </cell>
        </row>
        <row r="904">
          <cell r="B904" t="str">
            <v>- ORGANISMES HETEROTROPHES -</v>
          </cell>
          <cell r="C904" t="str">
            <v/>
          </cell>
          <cell r="M904" t="str">
            <v>HE</v>
          </cell>
          <cell r="N904">
            <v>1</v>
          </cell>
          <cell r="P904" t="str">
            <v>IBMR</v>
          </cell>
        </row>
        <row r="905">
          <cell r="B905" t="str">
            <v>- PHANEROGAMES -</v>
          </cell>
          <cell r="C905" t="str">
            <v/>
          </cell>
          <cell r="D905" t="str">
            <v/>
          </cell>
          <cell r="E905" t="str">
            <v>      </v>
          </cell>
          <cell r="M905" t="str">
            <v>PH</v>
          </cell>
          <cell r="N905">
            <v>6.8</v>
          </cell>
          <cell r="P905" t="str">
            <v>IBMR</v>
          </cell>
        </row>
        <row r="906">
          <cell r="B906" t="str">
            <v>- PTERIDOPHYTES -</v>
          </cell>
          <cell r="C906" t="str">
            <v/>
          </cell>
          <cell r="D906" t="str">
            <v/>
          </cell>
          <cell r="E906" t="str">
            <v>      </v>
          </cell>
          <cell r="M906" t="str">
            <v>PT</v>
          </cell>
          <cell r="N906">
            <v>5.9</v>
          </cell>
          <cell r="P906" t="str">
            <v>IBMR</v>
          </cell>
        </row>
      </sheetData>
      <sheetData sheetId="9">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85" zoomScaleNormal="85" workbookViewId="0" topLeftCell="A1">
      <pane ySplit="9" topLeftCell="BM16" activePane="bottomLeft" state="frozen"/>
      <selection pane="topLeft" activeCell="V11" sqref="V11"/>
      <selection pane="bottomLeft" activeCell="C2" sqref="C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3</v>
      </c>
      <c r="D2" s="7"/>
      <c r="E2" s="14"/>
      <c r="F2" s="15"/>
      <c r="G2" s="15"/>
      <c r="H2" s="16"/>
      <c r="I2" s="15"/>
      <c r="J2" s="15"/>
      <c r="K2" s="15"/>
      <c r="L2" s="17"/>
      <c r="M2" s="18"/>
      <c r="N2" s="18"/>
      <c r="O2" s="19" t="s">
        <v>4</v>
      </c>
      <c r="P2" s="7"/>
      <c r="Q2" s="7"/>
      <c r="R2" s="7"/>
      <c r="S2" s="7"/>
      <c r="T2" s="7"/>
      <c r="U2" s="7"/>
      <c r="V2" s="20"/>
      <c r="W2" s="21"/>
    </row>
    <row r="3" spans="1:23" ht="13.5" thickBot="1">
      <c r="A3" s="11" t="s">
        <v>5</v>
      </c>
      <c r="B3" s="12"/>
      <c r="C3" s="11" t="s">
        <v>6</v>
      </c>
      <c r="D3" s="22"/>
      <c r="E3" s="22"/>
      <c r="F3" s="23"/>
      <c r="G3" s="23"/>
      <c r="H3" s="24"/>
      <c r="I3" s="25"/>
      <c r="J3" s="24"/>
      <c r="K3" s="26" t="s">
        <v>7</v>
      </c>
      <c r="L3" s="27"/>
      <c r="M3" s="28" t="s">
        <v>8</v>
      </c>
      <c r="N3" s="29"/>
      <c r="O3" s="30"/>
      <c r="P3" s="7"/>
      <c r="Q3" s="7"/>
      <c r="R3" s="7"/>
      <c r="S3" s="7"/>
      <c r="T3" s="7"/>
      <c r="U3" s="7"/>
      <c r="V3" s="20"/>
      <c r="W3" s="21"/>
    </row>
    <row r="4" spans="1:23" ht="13.5" thickBot="1">
      <c r="A4" s="31">
        <v>39993</v>
      </c>
      <c r="B4" s="32"/>
      <c r="C4" s="33"/>
      <c r="D4" s="34"/>
      <c r="E4" s="34"/>
      <c r="F4" s="33"/>
      <c r="G4" s="33"/>
      <c r="H4" s="34"/>
      <c r="I4" s="35" t="s">
        <v>9</v>
      </c>
      <c r="J4" s="36"/>
      <c r="K4" s="36"/>
      <c r="L4" s="37"/>
      <c r="M4" s="37"/>
      <c r="N4" s="38" t="s">
        <v>10</v>
      </c>
      <c r="O4" s="39"/>
      <c r="P4" s="7"/>
      <c r="Q4" s="7"/>
      <c r="R4" s="7"/>
      <c r="S4" s="7"/>
      <c r="T4" s="7"/>
      <c r="U4" s="7"/>
      <c r="V4" s="20"/>
      <c r="W4" s="40"/>
    </row>
    <row r="5" spans="1:23" ht="14.25" customHeight="1">
      <c r="A5" s="41"/>
      <c r="B5" s="42" t="s">
        <v>11</v>
      </c>
      <c r="C5" s="43" t="s">
        <v>12</v>
      </c>
      <c r="D5" s="44"/>
      <c r="E5" s="44"/>
      <c r="F5" s="45" t="s">
        <v>13</v>
      </c>
      <c r="G5" s="46"/>
      <c r="H5" s="44"/>
      <c r="I5" s="47"/>
      <c r="J5" s="48"/>
      <c r="K5" s="49" t="s">
        <v>14</v>
      </c>
      <c r="L5" s="50">
        <v>12.549019607843137</v>
      </c>
      <c r="M5" s="51"/>
      <c r="N5" s="52" t="s">
        <v>15</v>
      </c>
      <c r="O5" s="53">
        <v>12.093023255813954</v>
      </c>
      <c r="P5" s="7"/>
      <c r="Q5" s="7"/>
      <c r="R5" s="7"/>
      <c r="S5" s="7"/>
      <c r="T5" s="7"/>
      <c r="U5" s="7"/>
      <c r="V5" s="20"/>
      <c r="W5" s="40"/>
    </row>
    <row r="6" spans="1:23" ht="13.5" thickBot="1">
      <c r="A6" s="54" t="s">
        <v>16</v>
      </c>
      <c r="B6" s="55" t="s">
        <v>17</v>
      </c>
      <c r="C6" s="56" t="s">
        <v>18</v>
      </c>
      <c r="D6" s="44"/>
      <c r="E6" s="44"/>
      <c r="F6" s="45"/>
      <c r="G6" s="46"/>
      <c r="H6" s="44"/>
      <c r="I6" s="57" t="s">
        <v>19</v>
      </c>
      <c r="J6" s="58"/>
      <c r="K6" s="59"/>
      <c r="L6" s="60" t="s">
        <v>20</v>
      </c>
      <c r="M6" s="61"/>
      <c r="N6" s="62" t="s">
        <v>21</v>
      </c>
      <c r="O6" s="63"/>
      <c r="P6" s="7"/>
      <c r="Q6" s="7"/>
      <c r="R6" s="7"/>
      <c r="S6" s="7"/>
      <c r="T6" s="7"/>
      <c r="U6" s="7"/>
      <c r="V6" s="20"/>
      <c r="W6" s="21"/>
    </row>
    <row r="7" spans="1:23" ht="12.75">
      <c r="A7" s="64" t="s">
        <v>22</v>
      </c>
      <c r="B7" s="65">
        <v>65</v>
      </c>
      <c r="C7" s="66">
        <v>35</v>
      </c>
      <c r="D7" s="67"/>
      <c r="E7" s="67"/>
      <c r="F7" s="68">
        <f>IF((OR((B7+C7=100),(B7+C7=0))),B7+C7,"ATTENTION")</f>
        <v>100</v>
      </c>
      <c r="G7" s="69"/>
      <c r="H7" s="67"/>
      <c r="I7" s="70"/>
      <c r="J7" s="71"/>
      <c r="K7" s="72"/>
      <c r="L7" s="73"/>
      <c r="M7" s="74"/>
      <c r="N7" s="75" t="s">
        <v>23</v>
      </c>
      <c r="O7" s="76" t="s">
        <v>24</v>
      </c>
      <c r="P7" s="7"/>
      <c r="Q7" s="7"/>
      <c r="R7" s="7"/>
      <c r="S7" s="7"/>
      <c r="T7" s="7"/>
      <c r="U7" s="7"/>
      <c r="V7" s="20"/>
      <c r="W7" s="21"/>
    </row>
    <row r="8" spans="1:23" ht="12.75">
      <c r="A8" s="77" t="s">
        <v>25</v>
      </c>
      <c r="B8" s="78"/>
      <c r="C8" s="78"/>
      <c r="D8" s="67"/>
      <c r="E8" s="67"/>
      <c r="F8" s="79" t="s">
        <v>26</v>
      </c>
      <c r="G8" s="80"/>
      <c r="H8" s="81"/>
      <c r="I8" s="70"/>
      <c r="J8" s="71"/>
      <c r="K8" s="72"/>
      <c r="L8" s="73"/>
      <c r="M8" s="82" t="s">
        <v>27</v>
      </c>
      <c r="N8" s="83">
        <f>AVERAGE(I23:I82)</f>
        <v>11.5</v>
      </c>
      <c r="O8" s="84">
        <f>AVERAGE(J23:J82)</f>
        <v>1.6428571428571428</v>
      </c>
      <c r="P8" s="7"/>
      <c r="Q8" s="7"/>
      <c r="R8" s="7"/>
      <c r="S8" s="7"/>
      <c r="T8" s="7"/>
      <c r="U8" s="7"/>
      <c r="V8" s="20"/>
      <c r="W8" s="21"/>
    </row>
    <row r="9" spans="1:23" ht="13.5" thickBot="1">
      <c r="A9" s="85" t="s">
        <v>28</v>
      </c>
      <c r="B9" s="86">
        <v>41.84</v>
      </c>
      <c r="C9" s="87">
        <v>8.71</v>
      </c>
      <c r="D9" s="88"/>
      <c r="E9" s="88"/>
      <c r="F9" s="89">
        <f aca="true" t="shared" si="0" ref="F9:F15">($B9*$B$7+$C9*$C$7)/100</f>
        <v>30.244500000000002</v>
      </c>
      <c r="G9" s="90"/>
      <c r="H9" s="91"/>
      <c r="I9" s="92"/>
      <c r="J9" s="93"/>
      <c r="K9" s="72"/>
      <c r="L9" s="94"/>
      <c r="M9" s="82" t="s">
        <v>29</v>
      </c>
      <c r="N9" s="83">
        <f>STDEV(I23:I82)</f>
        <v>3.228479041758971</v>
      </c>
      <c r="O9" s="84">
        <f>STDEV(J23:J82)</f>
        <v>0.49724515809884695</v>
      </c>
      <c r="P9" s="7"/>
      <c r="Q9" s="7"/>
      <c r="R9" s="7"/>
      <c r="S9" s="7"/>
      <c r="T9" s="7"/>
      <c r="U9" s="7"/>
      <c r="V9" s="95"/>
      <c r="W9" s="96"/>
    </row>
    <row r="10" spans="1:21" ht="13.5" thickTop="1">
      <c r="A10" s="97" t="s">
        <v>30</v>
      </c>
      <c r="B10" s="98">
        <v>15</v>
      </c>
      <c r="C10" s="99">
        <v>10</v>
      </c>
      <c r="D10" s="100"/>
      <c r="E10" s="100"/>
      <c r="F10" s="89">
        <f t="shared" si="0"/>
        <v>13.25</v>
      </c>
      <c r="G10" s="90"/>
      <c r="H10" s="101"/>
      <c r="I10" s="102"/>
      <c r="J10" s="103" t="s">
        <v>31</v>
      </c>
      <c r="K10" s="103"/>
      <c r="L10" s="104"/>
      <c r="M10" s="105" t="s">
        <v>32</v>
      </c>
      <c r="N10" s="106">
        <f>MIN(I23:I82)</f>
        <v>4</v>
      </c>
      <c r="O10" s="107">
        <f>MIN(J23:J82)</f>
        <v>1</v>
      </c>
      <c r="P10" s="7"/>
      <c r="Q10" s="7"/>
      <c r="R10" s="7"/>
      <c r="S10" s="7"/>
      <c r="T10" s="7"/>
      <c r="U10" s="7"/>
    </row>
    <row r="11" spans="1:21" ht="12.75">
      <c r="A11" s="108" t="s">
        <v>33</v>
      </c>
      <c r="B11" s="109">
        <v>0</v>
      </c>
      <c r="C11" s="110">
        <v>0</v>
      </c>
      <c r="D11" s="111"/>
      <c r="E11" s="111"/>
      <c r="F11" s="112">
        <f t="shared" si="0"/>
        <v>0</v>
      </c>
      <c r="G11" s="113"/>
      <c r="H11" s="67"/>
      <c r="I11" s="114" t="s">
        <v>34</v>
      </c>
      <c r="J11" s="115"/>
      <c r="K11" s="116">
        <f>COUNTIF($G$23:$G$82,"=HET")</f>
        <v>0</v>
      </c>
      <c r="L11" s="117"/>
      <c r="M11" s="105" t="s">
        <v>35</v>
      </c>
      <c r="N11" s="106">
        <f>MAX(I23:I82)</f>
        <v>15</v>
      </c>
      <c r="O11" s="107">
        <f>MAX(J23:J82)</f>
        <v>2</v>
      </c>
      <c r="P11" s="7"/>
      <c r="Q11" s="7"/>
      <c r="R11" s="7"/>
      <c r="S11" s="7"/>
      <c r="T11" s="7"/>
      <c r="U11" s="7"/>
    </row>
    <row r="12" spans="1:21" ht="12.75">
      <c r="A12" s="118" t="s">
        <v>36</v>
      </c>
      <c r="B12" s="119">
        <v>36.505</v>
      </c>
      <c r="C12" s="120">
        <v>8.3</v>
      </c>
      <c r="D12" s="111"/>
      <c r="E12" s="111"/>
      <c r="F12" s="112">
        <f t="shared" si="0"/>
        <v>26.633250000000004</v>
      </c>
      <c r="G12" s="121"/>
      <c r="H12" s="67"/>
      <c r="I12" s="122" t="s">
        <v>37</v>
      </c>
      <c r="J12" s="123"/>
      <c r="K12" s="116">
        <f>COUNTIF($G$23:$G$82,"=ALG")</f>
        <v>8</v>
      </c>
      <c r="L12" s="124"/>
      <c r="M12" s="125"/>
      <c r="N12" s="126" t="s">
        <v>31</v>
      </c>
      <c r="O12" s="127"/>
      <c r="P12" s="7"/>
      <c r="Q12" s="7"/>
      <c r="R12" s="7"/>
      <c r="S12" s="7"/>
      <c r="T12" s="7"/>
      <c r="U12" s="7"/>
    </row>
    <row r="13" spans="1:21" ht="12.75">
      <c r="A13" s="118" t="s">
        <v>38</v>
      </c>
      <c r="B13" s="119">
        <v>5.015</v>
      </c>
      <c r="C13" s="120">
        <v>0</v>
      </c>
      <c r="D13" s="111"/>
      <c r="E13" s="111"/>
      <c r="F13" s="112">
        <f t="shared" si="0"/>
        <v>3.2597499999999995</v>
      </c>
      <c r="G13" s="121"/>
      <c r="H13" s="67"/>
      <c r="I13" s="128" t="s">
        <v>39</v>
      </c>
      <c r="J13" s="123"/>
      <c r="K13" s="116">
        <f>COUNTIF($G$23:$G$82,"=BRm")+COUNTIF($G$23:$G$82,"=BRh")</f>
        <v>5</v>
      </c>
      <c r="L13" s="117"/>
      <c r="M13" s="129" t="s">
        <v>40</v>
      </c>
      <c r="N13" s="130">
        <f>COUNTIF(F23:F82,"&gt;0")</f>
        <v>19</v>
      </c>
      <c r="O13" s="131"/>
      <c r="P13" s="7"/>
      <c r="Q13" s="7"/>
      <c r="R13" s="7"/>
      <c r="S13" s="7"/>
      <c r="T13" s="7"/>
      <c r="U13" s="7"/>
    </row>
    <row r="14" spans="1:21" ht="12.75">
      <c r="A14" s="118" t="s">
        <v>41</v>
      </c>
      <c r="B14" s="119">
        <v>0.1</v>
      </c>
      <c r="C14" s="120">
        <v>0.05</v>
      </c>
      <c r="D14" s="111"/>
      <c r="E14" s="111"/>
      <c r="F14" s="112">
        <f t="shared" si="0"/>
        <v>0.0825</v>
      </c>
      <c r="G14" s="121"/>
      <c r="H14" s="67"/>
      <c r="I14" s="128" t="s">
        <v>42</v>
      </c>
      <c r="J14" s="123"/>
      <c r="K14" s="116">
        <f>COUNTIF($G$23:$G$82,"=PTE")</f>
        <v>1</v>
      </c>
      <c r="L14" s="117"/>
      <c r="M14" s="132" t="s">
        <v>43</v>
      </c>
      <c r="N14" s="133">
        <f>COUNTIF($I$23:$I$82,"&gt;-1")</f>
        <v>14</v>
      </c>
      <c r="O14" s="134"/>
      <c r="P14" s="7"/>
      <c r="Q14" s="7"/>
      <c r="R14" s="7"/>
      <c r="S14" s="7"/>
      <c r="T14" s="7"/>
      <c r="U14" s="7"/>
    </row>
    <row r="15" spans="1:21" ht="12.75">
      <c r="A15" s="135" t="s">
        <v>44</v>
      </c>
      <c r="B15" s="136">
        <v>0.22</v>
      </c>
      <c r="C15" s="137">
        <v>0.36</v>
      </c>
      <c r="D15" s="111"/>
      <c r="E15" s="111"/>
      <c r="F15" s="112">
        <f t="shared" si="0"/>
        <v>0.26899999999999996</v>
      </c>
      <c r="G15" s="121"/>
      <c r="H15" s="67"/>
      <c r="I15" s="128" t="s">
        <v>45</v>
      </c>
      <c r="J15" s="123"/>
      <c r="K15" s="116">
        <f>(COUNTIF($G$23:$G$82,"=PHy"))+(COUNTIF($G$23:$G$82,"=PHe"))+(COUNTIF($G$23:$G$82,"=PHg"))+(COUNTIF($G$23:$G$82,"=PHx"))</f>
        <v>5</v>
      </c>
      <c r="L15" s="117"/>
      <c r="M15" s="138" t="s">
        <v>46</v>
      </c>
      <c r="N15" s="139">
        <f>COUNTIF(J23:J82,"=1")</f>
        <v>5</v>
      </c>
      <c r="O15" s="140"/>
      <c r="P15" s="7"/>
      <c r="Q15" s="7"/>
      <c r="R15" s="7"/>
      <c r="S15" s="7"/>
      <c r="T15" s="7"/>
      <c r="U15" s="7"/>
    </row>
    <row r="16" spans="1:21" ht="12.75">
      <c r="A16" s="108" t="s">
        <v>47</v>
      </c>
      <c r="B16" s="109">
        <v>0</v>
      </c>
      <c r="C16" s="110">
        <v>0</v>
      </c>
      <c r="D16" s="141"/>
      <c r="E16" s="141"/>
      <c r="F16" s="142"/>
      <c r="G16" s="142">
        <f>($B16*$B$7+$C16*$C$7)/100</f>
        <v>0</v>
      </c>
      <c r="H16" s="67"/>
      <c r="I16" s="143"/>
      <c r="J16" s="144"/>
      <c r="K16" s="144"/>
      <c r="L16" s="117"/>
      <c r="M16" s="138" t="s">
        <v>48</v>
      </c>
      <c r="N16" s="139">
        <f>COUNTIF(J23:J82,"=2")</f>
        <v>9</v>
      </c>
      <c r="O16" s="140"/>
      <c r="P16" s="7"/>
      <c r="Q16" s="7"/>
      <c r="R16" s="7"/>
      <c r="S16" s="7"/>
      <c r="T16" s="7"/>
      <c r="U16" s="7"/>
    </row>
    <row r="17" spans="1:21" ht="12.75">
      <c r="A17" s="118" t="s">
        <v>49</v>
      </c>
      <c r="B17" s="119">
        <v>41.52</v>
      </c>
      <c r="C17" s="120">
        <v>8.3</v>
      </c>
      <c r="D17" s="111"/>
      <c r="E17" s="111"/>
      <c r="F17" s="145"/>
      <c r="G17" s="112">
        <f>($B17*$B$7+$C17*$C$7)/100</f>
        <v>29.893</v>
      </c>
      <c r="H17" s="67"/>
      <c r="I17" s="128"/>
      <c r="J17" s="123"/>
      <c r="K17" s="144"/>
      <c r="L17" s="117"/>
      <c r="M17" s="138" t="s">
        <v>50</v>
      </c>
      <c r="N17" s="139">
        <f>COUNTIF(J23:J82,"=3")</f>
        <v>0</v>
      </c>
      <c r="O17" s="140"/>
      <c r="P17" s="7"/>
      <c r="Q17" s="7"/>
      <c r="R17" s="7"/>
      <c r="S17" s="7"/>
      <c r="T17" s="7"/>
      <c r="U17" s="7"/>
    </row>
    <row r="18" spans="1:22" ht="12.75">
      <c r="A18" s="147" t="s">
        <v>51</v>
      </c>
      <c r="B18" s="148">
        <v>0.32</v>
      </c>
      <c r="C18" s="149">
        <v>0.41</v>
      </c>
      <c r="D18" s="111"/>
      <c r="E18" s="150" t="s">
        <v>52</v>
      </c>
      <c r="F18" s="145"/>
      <c r="G18" s="112">
        <f>($B18*$B$7+$C18*$C$7)/100</f>
        <v>0.3515</v>
      </c>
      <c r="H18" s="67"/>
      <c r="I18" s="128"/>
      <c r="J18" s="123"/>
      <c r="K18" s="144"/>
      <c r="L18" s="117"/>
      <c r="M18" s="151"/>
      <c r="N18" s="151"/>
      <c r="O18" s="140"/>
      <c r="P18" s="7"/>
      <c r="Q18" s="7"/>
      <c r="R18" s="7"/>
      <c r="S18" s="7"/>
      <c r="T18" s="7"/>
      <c r="U18" s="7"/>
      <c r="V18" s="152" t="s">
        <v>53</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30.244500000000002</v>
      </c>
      <c r="G19" s="158">
        <f>SUM(G16:G18)</f>
        <v>30.244500000000002</v>
      </c>
      <c r="H19" s="159"/>
      <c r="I19" s="160"/>
      <c r="J19" s="161"/>
      <c r="K19" s="162"/>
      <c r="L19" s="163"/>
      <c r="M19" s="164"/>
      <c r="N19" s="59"/>
      <c r="O19" s="165"/>
      <c r="P19" s="7"/>
      <c r="Q19" s="7"/>
      <c r="R19" s="7"/>
      <c r="S19" s="7"/>
      <c r="T19" s="7"/>
      <c r="U19" s="7"/>
      <c r="V19" s="152" t="s">
        <v>53</v>
      </c>
    </row>
    <row r="20" spans="1:22" ht="12.75">
      <c r="A20" s="85" t="s">
        <v>101</v>
      </c>
      <c r="B20" s="166">
        <f>SUM(B23:B82)</f>
        <v>41.840000000000025</v>
      </c>
      <c r="C20" s="167">
        <f>SUM(C23:C82)</f>
        <v>8.71</v>
      </c>
      <c r="D20" s="168"/>
      <c r="E20" s="169" t="s">
        <v>52</v>
      </c>
      <c r="F20" s="170">
        <f>($B20*$B$7+$C20*$C$7)/100</f>
        <v>30.244500000000016</v>
      </c>
      <c r="G20" s="171"/>
      <c r="H20" s="172"/>
      <c r="I20" s="173"/>
      <c r="J20" s="173"/>
      <c r="K20" s="174"/>
      <c r="L20" s="45"/>
      <c r="M20" s="175"/>
      <c r="N20" s="175"/>
      <c r="O20" s="176"/>
      <c r="P20" s="177" t="s">
        <v>54</v>
      </c>
      <c r="Q20" s="7"/>
      <c r="R20" s="7"/>
      <c r="S20" s="7"/>
      <c r="T20" s="7"/>
      <c r="U20" s="7"/>
      <c r="V20" s="152" t="s">
        <v>53</v>
      </c>
    </row>
    <row r="21" spans="1:22" ht="12.75">
      <c r="A21" s="178" t="s">
        <v>55</v>
      </c>
      <c r="B21" s="179">
        <f>B20*B7/100</f>
        <v>27.196000000000016</v>
      </c>
      <c r="C21" s="179">
        <f>C20*C7/100</f>
        <v>3.0485</v>
      </c>
      <c r="D21" s="111">
        <f>IF(F21=0,"",IF((ABS(F21-F19))&gt;(0.2*F21),CONCATENATE(" rec. par taxa (",F21," %) supérieur à 20 % !"),""))</f>
      </c>
      <c r="E21" s="180">
        <f>IF(F21=0,"",IF((ABS(F21-F19))&gt;(0.2*F21),CONCATENATE("ATTENTION : écart entre rec. par grp (",F19," %) ","et",""),""))</f>
      </c>
      <c r="F21" s="181">
        <f>B21+C21</f>
        <v>30.244500000000016</v>
      </c>
      <c r="G21" s="182"/>
      <c r="H21" s="111"/>
      <c r="I21" s="183"/>
      <c r="J21" s="183"/>
      <c r="K21" s="184"/>
      <c r="L21" s="184"/>
      <c r="M21" s="185"/>
      <c r="N21" s="185"/>
      <c r="O21" s="186"/>
      <c r="P21" s="187" t="s">
        <v>56</v>
      </c>
      <c r="Q21" s="7"/>
      <c r="R21" s="7"/>
      <c r="S21" s="7"/>
      <c r="T21" s="7"/>
      <c r="U21" s="7"/>
      <c r="V21" s="152" t="s">
        <v>53</v>
      </c>
    </row>
    <row r="22" spans="1:27" ht="12.75">
      <c r="A22" s="188" t="s">
        <v>57</v>
      </c>
      <c r="B22" s="189" t="s">
        <v>58</v>
      </c>
      <c r="C22" s="190" t="s">
        <v>58</v>
      </c>
      <c r="D22" s="141"/>
      <c r="E22" s="141"/>
      <c r="F22" s="191" t="s">
        <v>59</v>
      </c>
      <c r="G22" s="192" t="s">
        <v>60</v>
      </c>
      <c r="H22" s="141"/>
      <c r="I22" s="193" t="s">
        <v>61</v>
      </c>
      <c r="J22" s="193" t="s">
        <v>62</v>
      </c>
      <c r="K22" s="194" t="s">
        <v>63</v>
      </c>
      <c r="L22" s="194"/>
      <c r="M22" s="194"/>
      <c r="N22" s="194"/>
      <c r="O22" s="195"/>
      <c r="P22" s="196" t="s">
        <v>64</v>
      </c>
      <c r="Q22" s="197" t="s">
        <v>65</v>
      </c>
      <c r="R22" s="198" t="s">
        <v>66</v>
      </c>
      <c r="S22" s="199" t="s">
        <v>67</v>
      </c>
      <c r="T22" s="200" t="s">
        <v>68</v>
      </c>
      <c r="U22" s="198" t="s">
        <v>69</v>
      </c>
      <c r="X22" s="7" t="s">
        <v>70</v>
      </c>
      <c r="Y22" s="7" t="s">
        <v>71</v>
      </c>
      <c r="Z22" s="201" t="s">
        <v>72</v>
      </c>
      <c r="AA22" s="201" t="s">
        <v>73</v>
      </c>
    </row>
    <row r="23" spans="1:54" ht="12.75">
      <c r="A23" s="202" t="s">
        <v>74</v>
      </c>
      <c r="B23" s="203">
        <v>2</v>
      </c>
      <c r="C23" s="204"/>
      <c r="D23" s="205" t="str">
        <f>IF(ISERROR(VLOOKUP($A23,'[1]liste reference'!$A$7:$D$906,2,0)),IF(ISERROR(VLOOKUP($A23,'[1]liste reference'!$B$7:$D$906,1,0)),"",VLOOKUP($A23,'[1]liste reference'!$B$7:$D$906,1,0)),VLOOKUP($A23,'[1]liste reference'!$A$7:$D$906,2,0))</f>
        <v>Audouinella sp.</v>
      </c>
      <c r="E23" s="205" t="e">
        <f>IF(D23="",,VLOOKUP(D23,D$22:D22,1,0))</f>
        <v>#N/A</v>
      </c>
      <c r="F23" s="206">
        <f aca="true" t="shared" si="1" ref="F23:F54">($B23*$B$7+$C23*$C$7)/100</f>
        <v>1.3</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13</v>
      </c>
      <c r="J23" s="210">
        <f>IF(ISNUMBER(H23),IF(ISERROR(VLOOKUP($A23,'[1]liste reference'!$A$7:$P$906,4,0)),IF(ISERROR(VLOOKUP($A23,'[1]liste reference'!$B$7:$P$906,3,0)),"",VLOOKUP($A23,'[1]liste reference'!$B$7:$P$906,3,0)),VLOOKUP($A23,'[1]liste reference'!$A$7:$P$906,4,0)),"")</f>
        <v>2</v>
      </c>
      <c r="K23" s="211" t="str">
        <f>IF(A23="NEW.COD",AA23,IF(ISTEXT($E23),"DEJA SAISI !",IF(A23="","",IF(ISERROR(VLOOKUP($A23,'[1]liste reference'!$A$7:$D$906,2,0)),IF(ISERROR(VLOOKUP($A23,'[1]liste reference'!$B$7:$D$906,1,0)),"code non répertorié ou synonyme",VLOOKUP($A23,'[1]liste reference'!$B$7:$D$906,1,0)),VLOOKUP(A23,'[1]liste reference'!$A$7:$D$906,2,0)))))</f>
        <v>Audouinella sp.</v>
      </c>
      <c r="L23" s="212"/>
      <c r="M23" s="212"/>
      <c r="N23" s="212"/>
      <c r="O23" s="213"/>
      <c r="P23" s="214">
        <f aca="true" t="shared" si="2" ref="P23:P54">IF(ISTEXT(H23),"",(B23*$B$7/100)+(C23*$C$7/100))</f>
        <v>1.3</v>
      </c>
      <c r="Q23" s="215">
        <f aca="true" t="shared" si="3" ref="Q23:Q54">IF(OR(ISTEXT(H23),P23=0),"",IF(P23&lt;0.1,1,IF(P23&lt;1,2,IF(P23&lt;10,3,IF(P23&lt;50,4,IF(P23&gt;=50,5,""))))))</f>
        <v>3</v>
      </c>
      <c r="R23" s="215">
        <f aca="true" t="shared" si="4" ref="R23:R54">IF(ISERROR(Q23*I23),0,Q23*I23)</f>
        <v>39</v>
      </c>
      <c r="S23" s="215">
        <f aca="true" t="shared" si="5" ref="S23:S54">IF(ISERROR(Q23*I23*J23),0,Q23*I23*J23)</f>
        <v>78</v>
      </c>
      <c r="T23" s="215">
        <f aca="true" t="shared" si="6" ref="T23:T54">IF(ISERROR(Q23*J23),0,Q23*J23)</f>
        <v>6</v>
      </c>
      <c r="U23" s="216">
        <f aca="true" t="shared" si="7" ref="U23:U54">IF(AND(A23="",F23=0),"",IF(F23=0,"Il manque le(s) % de rec. !",""))</f>
      </c>
      <c r="V23" s="217" t="s">
        <v>53</v>
      </c>
      <c r="X23" s="218" t="str">
        <f>IF(A23="new.cod","NEW.COD",IF(AND((Y23=""),ISTEXT(A23)),A23,IF(Y23="","",INDEX('[1]liste reference'!$A$7:$A$906,Y23))))</f>
        <v>AUD.SPX</v>
      </c>
      <c r="Y23" s="7">
        <f>IF(ISERROR(MATCH(A23,'[1]liste reference'!$A$7:$A$906,0)),IF(ISERROR(MATCH(A23,'[1]liste reference'!$B$7:$B$906,0)),"",(MATCH(A23,'[1]liste reference'!$B$7:$B$906,0))),(MATCH(A23,'[1]liste reference'!$A$7:$A$906,0)))</f>
        <v>42</v>
      </c>
      <c r="Z23" s="219"/>
      <c r="AA23" s="220"/>
      <c r="BB23" s="7">
        <f aca="true" t="shared" si="8" ref="BB23:BB54">IF(A23="","",1)</f>
        <v>1</v>
      </c>
    </row>
    <row r="24" spans="1:54" ht="12.75">
      <c r="A24" s="221" t="s">
        <v>75</v>
      </c>
      <c r="B24" s="222">
        <v>7</v>
      </c>
      <c r="C24" s="223">
        <v>2</v>
      </c>
      <c r="D24" s="224" t="str">
        <f>IF(ISERROR(VLOOKUP($A24,'[1]liste reference'!$A$7:$D$906,2,0)),IF(ISERROR(VLOOKUP($A24,'[1]liste reference'!$B$7:$D$906,1,0)),"",VLOOKUP($A24,'[1]liste reference'!$B$7:$D$906,1,0)),VLOOKUP($A24,'[1]liste reference'!$A$7:$D$906,2,0))</f>
        <v>Cladophora sp. </v>
      </c>
      <c r="E24" s="224" t="e">
        <f>IF(D24="",,VLOOKUP(D24,D$22:D23,1,0))</f>
        <v>#N/A</v>
      </c>
      <c r="F24" s="225">
        <f t="shared" si="1"/>
        <v>5.25</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6</v>
      </c>
      <c r="J24" s="210">
        <f>IF(ISNUMBER(H24),IF(ISERROR(VLOOKUP($A24,'[1]liste reference'!$A$7:$P$906,4,0)),IF(ISERROR(VLOOKUP($A24,'[1]liste reference'!$B$7:$P$906,3,0)),"",VLOOKUP($A24,'[1]liste reference'!$B$7:$P$906,3,0)),VLOOKUP($A24,'[1]liste reference'!$A$7:$P$906,4,0)),"")</f>
        <v>1</v>
      </c>
      <c r="K24" s="228" t="str">
        <f>IF(A24="NEW.COD",AA24,IF(ISTEXT($E24),"DEJA SAISI !",IF(A24="","",IF(ISERROR(VLOOKUP($A24,'[1]liste reference'!$A$7:$D$906,2,0)),IF(ISERROR(VLOOKUP($A24,'[1]liste reference'!$B$7:$D$906,1,0)),"code non répertorié ou synonyme",VLOOKUP($A24,'[1]liste reference'!$B$7:$D$906,1,0)),VLOOKUP(A24,'[1]liste reference'!$A$7:$D$906,2,0)))))</f>
        <v>Cladophora sp. </v>
      </c>
      <c r="L24" s="229"/>
      <c r="M24" s="229"/>
      <c r="N24" s="229"/>
      <c r="O24" s="213"/>
      <c r="P24" s="214">
        <f t="shared" si="2"/>
        <v>5.25</v>
      </c>
      <c r="Q24" s="215">
        <f t="shared" si="3"/>
        <v>3</v>
      </c>
      <c r="R24" s="215">
        <f t="shared" si="4"/>
        <v>18</v>
      </c>
      <c r="S24" s="215">
        <f t="shared" si="5"/>
        <v>18</v>
      </c>
      <c r="T24" s="230">
        <f t="shared" si="6"/>
        <v>3</v>
      </c>
      <c r="U24" s="216">
        <f t="shared" si="7"/>
      </c>
      <c r="V24" s="217" t="s">
        <v>53</v>
      </c>
      <c r="X24" s="218" t="str">
        <f>IF(A24="new.cod","NEW.COD",IF(AND((Y24=""),ISTEXT(A24)),A24,IF(Y24="","",INDEX('[1]liste reference'!$A$7:$A$906,Y24))))</f>
        <v>CLA.SPX</v>
      </c>
      <c r="Y24" s="7">
        <f>IF(ISERROR(MATCH(A24,'[1]liste reference'!$A$7:$A$906,0)),IF(ISERROR(MATCH(A24,'[1]liste reference'!$B$7:$B$906,0)),"",(MATCH(A24,'[1]liste reference'!$B$7:$B$906,0))),(MATCH(A24,'[1]liste reference'!$A$7:$A$906,0)))</f>
        <v>184</v>
      </c>
      <c r="Z24" s="219"/>
      <c r="AA24" s="220"/>
      <c r="BB24" s="7">
        <f t="shared" si="8"/>
        <v>1</v>
      </c>
    </row>
    <row r="25" spans="1:54" ht="12.75">
      <c r="A25" s="221" t="s">
        <v>76</v>
      </c>
      <c r="B25" s="222">
        <v>2</v>
      </c>
      <c r="C25" s="223">
        <v>1.85</v>
      </c>
      <c r="D25" s="224" t="str">
        <f>IF(ISERROR(VLOOKUP($A25,'[1]liste reference'!$A$7:$D$906,2,0)),IF(ISERROR(VLOOKUP($A25,'[1]liste reference'!$B$7:$D$906,1,0)),"",VLOOKUP($A25,'[1]liste reference'!$B$7:$D$906,1,0)),VLOOKUP($A25,'[1]liste reference'!$A$7:$D$906,2,0))</f>
        <v>Diatoma sp.</v>
      </c>
      <c r="E25" s="224" t="e">
        <f>IF(D25="",,VLOOKUP(D25,D$22:D24,1,0))</f>
        <v>#N/A</v>
      </c>
      <c r="F25" s="225">
        <f t="shared" si="1"/>
        <v>1.9475</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12</v>
      </c>
      <c r="J25" s="210">
        <f>IF(ISNUMBER(H25),IF(ISERROR(VLOOKUP($A25,'[1]liste reference'!$A$7:$P$906,4,0)),IF(ISERROR(VLOOKUP($A25,'[1]liste reference'!$B$7:$P$906,3,0)),"",VLOOKUP($A25,'[1]liste reference'!$B$7:$P$906,3,0)),VLOOKUP($A25,'[1]liste reference'!$A$7:$P$906,4,0)),"")</f>
        <v>2</v>
      </c>
      <c r="K25" s="228" t="str">
        <f>IF(A25="NEW.COD",AA25,IF(ISTEXT($E25),"DEJA SAISI !",IF(A25="","",IF(ISERROR(VLOOKUP($A25,'[1]liste reference'!$A$7:$D$906,2,0)),IF(ISERROR(VLOOKUP($A25,'[1]liste reference'!$B$7:$D$906,1,0)),"code non répertorié ou synonyme",VLOOKUP($A25,'[1]liste reference'!$B$7:$D$906,1,0)),VLOOKUP(A25,'[1]liste reference'!$A$7:$D$906,2,0)))))</f>
        <v>Diatoma sp.</v>
      </c>
      <c r="L25" s="229"/>
      <c r="M25" s="229"/>
      <c r="N25" s="229"/>
      <c r="O25" s="213"/>
      <c r="P25" s="214">
        <f t="shared" si="2"/>
        <v>1.9475</v>
      </c>
      <c r="Q25" s="215">
        <f t="shared" si="3"/>
        <v>3</v>
      </c>
      <c r="R25" s="215">
        <f t="shared" si="4"/>
        <v>36</v>
      </c>
      <c r="S25" s="215">
        <f t="shared" si="5"/>
        <v>72</v>
      </c>
      <c r="T25" s="230">
        <f t="shared" si="6"/>
        <v>6</v>
      </c>
      <c r="U25" s="216">
        <f t="shared" si="7"/>
      </c>
      <c r="V25" s="217" t="s">
        <v>53</v>
      </c>
      <c r="X25" s="218" t="str">
        <f>IF(A25="new.cod","NEW.COD",IF(AND((Y25=""),ISTEXT(A25)),A25,IF(Y25="","",INDEX('[1]liste reference'!$A$7:$A$906,Y25))))</f>
        <v>DIA.SPX</v>
      </c>
      <c r="Y25" s="7">
        <f>IF(ISERROR(MATCH(A25,'[1]liste reference'!$A$7:$A$906,0)),IF(ISERROR(MATCH(A25,'[1]liste reference'!$B$7:$B$906,0)),"",(MATCH(A25,'[1]liste reference'!$B$7:$B$906,0))),(MATCH(A25,'[1]liste reference'!$A$7:$A$906,0)))</f>
        <v>211</v>
      </c>
      <c r="Z25" s="219"/>
      <c r="AA25" s="220"/>
      <c r="BB25" s="7">
        <f t="shared" si="8"/>
        <v>1</v>
      </c>
    </row>
    <row r="26" spans="1:54" ht="12.75">
      <c r="A26" s="221" t="s">
        <v>77</v>
      </c>
      <c r="B26" s="222">
        <v>0.1</v>
      </c>
      <c r="C26" s="223"/>
      <c r="D26" s="224" t="str">
        <f>IF(ISERROR(VLOOKUP($A26,'[1]liste reference'!$A$7:$D$906,2,0)),IF(ISERROR(VLOOKUP($A26,'[1]liste reference'!$B$7:$D$906,1,0)),"",VLOOKUP($A26,'[1]liste reference'!$B$7:$D$906,1,0)),VLOOKUP($A26,'[1]liste reference'!$A$7:$D$906,2,0))</f>
        <v>Hildenbrandia rivularis</v>
      </c>
      <c r="E26" s="224" t="e">
        <f>IF(D26="",,VLOOKUP(D26,D$22:D25,1,0))</f>
        <v>#N/A</v>
      </c>
      <c r="F26" s="225">
        <f t="shared" si="1"/>
        <v>0.065</v>
      </c>
      <c r="G26" s="226" t="str">
        <f>IF(A26="","",IF(ISERROR(VLOOKUP($A26,'[1]liste reference'!$A$7:$P$906,13,0)),IF(ISERROR(VLOOKUP($A26,'[1]liste reference'!$B$7:$P$906,12,0)),"    -",VLOOKUP($A26,'[1]liste reference'!$B$7:$P$906,12,0)),VLOOKUP($A26,'[1]liste reference'!$A$7:$P$906,13,0)))</f>
        <v>ALG</v>
      </c>
      <c r="H26" s="208">
        <f>IF(A26="","x",IF(ISERROR(VLOOKUP($A26,'[1]liste reference'!$A$7:$P$906,14,0)),IF(ISERROR(VLOOKUP($A26,'[1]liste reference'!$B$7:$P$906,13,0)),"x",VLOOKUP($A26,'[1]liste reference'!$B$7:$P$906,13,0)),VLOOKUP($A26,'[1]liste reference'!$A$7:$P$906,14,0)))</f>
        <v>2</v>
      </c>
      <c r="I26" s="227">
        <f>IF(ISNUMBER(H26),IF(ISERROR(VLOOKUP($A26,'[1]liste reference'!$A$7:$P$906,3,0)),IF(ISERROR(VLOOKUP($A26,'[1]liste reference'!$B$7:$P$906,2,0)),"",VLOOKUP($A26,'[1]liste reference'!$B$7:$P$906,2,0)),VLOOKUP($A26,'[1]liste reference'!$A$7:$P$906,3,0)),"")</f>
        <v>15</v>
      </c>
      <c r="J26" s="210">
        <f>IF(ISNUMBER(H26),IF(ISERROR(VLOOKUP($A26,'[1]liste reference'!$A$7:$P$906,4,0)),IF(ISERROR(VLOOKUP($A26,'[1]liste reference'!$B$7:$P$906,3,0)),"",VLOOKUP($A26,'[1]liste reference'!$B$7:$P$906,3,0)),VLOOKUP($A26,'[1]liste reference'!$A$7:$P$906,4,0)),"")</f>
        <v>2</v>
      </c>
      <c r="K26" s="228" t="str">
        <f>IF(A26="NEW.COD",AA26,IF(ISTEXT($E26),"DEJA SAISI !",IF(A26="","",IF(ISERROR(VLOOKUP($A26,'[1]liste reference'!$A$7:$D$906,2,0)),IF(ISERROR(VLOOKUP($A26,'[1]liste reference'!$B$7:$D$906,1,0)),"code non répertorié ou synonyme",VLOOKUP($A26,'[1]liste reference'!$B$7:$D$906,1,0)),VLOOKUP(A26,'[1]liste reference'!$A$7:$D$906,2,0)))))</f>
        <v>Hildenbrandia rivularis</v>
      </c>
      <c r="L26" s="229"/>
      <c r="M26" s="229"/>
      <c r="N26" s="229"/>
      <c r="O26" s="213"/>
      <c r="P26" s="214">
        <f t="shared" si="2"/>
        <v>0.065</v>
      </c>
      <c r="Q26" s="215">
        <f t="shared" si="3"/>
        <v>1</v>
      </c>
      <c r="R26" s="215">
        <f t="shared" si="4"/>
        <v>15</v>
      </c>
      <c r="S26" s="215">
        <f t="shared" si="5"/>
        <v>30</v>
      </c>
      <c r="T26" s="230">
        <f t="shared" si="6"/>
        <v>2</v>
      </c>
      <c r="U26" s="216">
        <f t="shared" si="7"/>
      </c>
      <c r="V26" s="217" t="s">
        <v>53</v>
      </c>
      <c r="X26" s="218" t="str">
        <f>IF(A26="new.cod","NEW.COD",IF(AND((Y26=""),ISTEXT(A26)),A26,IF(Y26="","",INDEX('[1]liste reference'!$A$7:$A$906,Y26))))</f>
        <v>HIL.SPX</v>
      </c>
      <c r="Y26" s="7">
        <f>IF(ISERROR(MATCH(A26,'[1]liste reference'!$A$7:$A$906,0)),IF(ISERROR(MATCH(A26,'[1]liste reference'!$B$7:$B$906,0)),"",(MATCH(A26,'[1]liste reference'!$B$7:$B$906,0))),(MATCH(A26,'[1]liste reference'!$A$7:$A$906,0)))</f>
        <v>334</v>
      </c>
      <c r="Z26" s="219"/>
      <c r="AA26" s="220"/>
      <c r="BB26" s="7">
        <f t="shared" si="8"/>
        <v>1</v>
      </c>
    </row>
    <row r="27" spans="1:54" ht="12.75">
      <c r="A27" s="221" t="s">
        <v>15</v>
      </c>
      <c r="B27" s="222">
        <v>25</v>
      </c>
      <c r="C27" s="223">
        <v>4</v>
      </c>
      <c r="D27" s="224" t="str">
        <f>IF(ISERROR(VLOOKUP($A27,'[1]liste reference'!$A$7:$D$906,2,0)),IF(ISERROR(VLOOKUP($A27,'[1]liste reference'!$B$7:$D$906,1,0)),"",VLOOKUP($A27,'[1]liste reference'!$B$7:$D$906,1,0)),VLOOKUP($A27,'[1]liste reference'!$A$7:$D$906,2,0))</f>
        <v>Lemanea gr. fluviatilis</v>
      </c>
      <c r="E27" s="224" t="e">
        <f>IF(D27="",,VLOOKUP(D27,D$22:D26,1,0))</f>
        <v>#N/A</v>
      </c>
      <c r="F27" s="225">
        <f t="shared" si="1"/>
        <v>17.65</v>
      </c>
      <c r="G27" s="226" t="str">
        <f>IF(A27="","",IF(ISERROR(VLOOKUP($A27,'[1]liste reference'!$A$7:$P$906,13,0)),IF(ISERROR(VLOOKUP($A27,'[1]liste reference'!$B$7:$P$906,12,0)),"    -",VLOOKUP($A27,'[1]liste reference'!$B$7:$P$906,12,0)),VLOOKUP($A27,'[1]liste reference'!$A$7:$P$906,13,0)))</f>
        <v>ALG</v>
      </c>
      <c r="H27" s="208">
        <f>IF(A27="","x",IF(ISERROR(VLOOKUP($A27,'[1]liste reference'!$A$7:$P$906,14,0)),IF(ISERROR(VLOOKUP($A27,'[1]liste reference'!$B$7:$P$906,13,0)),"x",VLOOKUP($A27,'[1]liste reference'!$B$7:$P$906,13,0)),VLOOKUP($A27,'[1]liste reference'!$A$7:$P$906,14,0)))</f>
        <v>2</v>
      </c>
      <c r="I27" s="227">
        <f>IF(ISNUMBER(H27),IF(ISERROR(VLOOKUP($A27,'[1]liste reference'!$A$7:$P$906,3,0)),IF(ISERROR(VLOOKUP($A27,'[1]liste reference'!$B$7:$P$906,2,0)),"",VLOOKUP($A27,'[1]liste reference'!$B$7:$P$906,2,0)),VLOOKUP($A27,'[1]liste reference'!$A$7:$P$906,3,0)),"")</f>
        <v>15</v>
      </c>
      <c r="J27" s="210">
        <f>IF(ISNUMBER(H27),IF(ISERROR(VLOOKUP($A27,'[1]liste reference'!$A$7:$P$906,4,0)),IF(ISERROR(VLOOKUP($A27,'[1]liste reference'!$B$7:$P$906,3,0)),"",VLOOKUP($A27,'[1]liste reference'!$B$7:$P$906,3,0)),VLOOKUP($A27,'[1]liste reference'!$A$7:$P$906,4,0)),"")</f>
        <v>2</v>
      </c>
      <c r="K27" s="228" t="str">
        <f>IF(A27="NEW.COD",AA27,IF(ISTEXT($E27),"DEJA SAISI !",IF(A27="","",IF(ISERROR(VLOOKUP($A27,'[1]liste reference'!$A$7:$D$906,2,0)),IF(ISERROR(VLOOKUP($A27,'[1]liste reference'!$B$7:$D$906,1,0)),"code non répertorié ou synonyme",VLOOKUP($A27,'[1]liste reference'!$B$7:$D$906,1,0)),VLOOKUP(A27,'[1]liste reference'!$A$7:$D$906,2,0)))))</f>
        <v>Lemanea gr. fluviatilis</v>
      </c>
      <c r="L27" s="229"/>
      <c r="M27" s="229"/>
      <c r="N27" s="229"/>
      <c r="O27" s="213"/>
      <c r="P27" s="214">
        <f t="shared" si="2"/>
        <v>17.65</v>
      </c>
      <c r="Q27" s="215">
        <f t="shared" si="3"/>
        <v>4</v>
      </c>
      <c r="R27" s="215">
        <f t="shared" si="4"/>
        <v>60</v>
      </c>
      <c r="S27" s="215">
        <f t="shared" si="5"/>
        <v>120</v>
      </c>
      <c r="T27" s="230">
        <f t="shared" si="6"/>
        <v>8</v>
      </c>
      <c r="U27" s="216">
        <f t="shared" si="7"/>
      </c>
      <c r="V27" s="217" t="s">
        <v>53</v>
      </c>
      <c r="X27" s="218" t="str">
        <f>IF(A27="new.cod","NEW.COD",IF(AND((Y27=""),ISTEXT(A27)),A27,IF(Y27="","",INDEX('[1]liste reference'!$A$7:$A$906,Y27))))</f>
        <v>LEA.SPX</v>
      </c>
      <c r="Y27" s="7">
        <f>IF(ISERROR(MATCH(A27,'[1]liste reference'!$A$7:$A$906,0)),IF(ISERROR(MATCH(A27,'[1]liste reference'!$B$7:$B$906,0)),"",(MATCH(A27,'[1]liste reference'!$B$7:$B$906,0))),(MATCH(A27,'[1]liste reference'!$A$7:$A$906,0)))</f>
        <v>411</v>
      </c>
      <c r="Z27" s="219"/>
      <c r="AA27" s="220"/>
      <c r="BB27" s="7">
        <f t="shared" si="8"/>
        <v>1</v>
      </c>
    </row>
    <row r="28" spans="1:54" ht="12.75">
      <c r="A28" s="221" t="s">
        <v>78</v>
      </c>
      <c r="B28" s="222">
        <v>0</v>
      </c>
      <c r="C28" s="223">
        <v>0.35</v>
      </c>
      <c r="D28" s="224" t="str">
        <f>IF(ISERROR(VLOOKUP($A28,'[1]liste reference'!$A$7:$D$906,2,0)),IF(ISERROR(VLOOKUP($A28,'[1]liste reference'!$B$7:$D$906,1,0)),"",VLOOKUP($A28,'[1]liste reference'!$B$7:$D$906,1,0)),VLOOKUP($A28,'[1]liste reference'!$A$7:$D$906,2,0))</f>
        <v>Melosira sp.</v>
      </c>
      <c r="E28" s="224" t="e">
        <f>IF(D28="",,VLOOKUP(D28,D$22:D27,1,0))</f>
        <v>#N/A</v>
      </c>
      <c r="F28" s="225">
        <f t="shared" si="1"/>
        <v>0.1225</v>
      </c>
      <c r="G28" s="226" t="str">
        <f>IF(A28="","",IF(ISERROR(VLOOKUP($A28,'[1]liste reference'!$A$7:$P$906,13,0)),IF(ISERROR(VLOOKUP($A28,'[1]liste reference'!$B$7:$P$906,12,0)),"    -",VLOOKUP($A28,'[1]liste reference'!$B$7:$P$906,12,0)),VLOOKUP($A28,'[1]liste reference'!$A$7:$P$906,13,0)))</f>
        <v>ALG</v>
      </c>
      <c r="H28" s="208">
        <f>IF(A28="","x",IF(ISERROR(VLOOKUP($A28,'[1]liste reference'!$A$7:$P$906,14,0)),IF(ISERROR(VLOOKUP($A28,'[1]liste reference'!$B$7:$P$906,13,0)),"x",VLOOKUP($A28,'[1]liste reference'!$B$7:$P$906,13,0)),VLOOKUP($A28,'[1]liste reference'!$A$7:$P$906,14,0)))</f>
        <v>2</v>
      </c>
      <c r="I28" s="227">
        <f>IF(ISNUMBER(H28),IF(ISERROR(VLOOKUP($A28,'[1]liste reference'!$A$7:$P$906,3,0)),IF(ISERROR(VLOOKUP($A28,'[1]liste reference'!$B$7:$P$906,2,0)),"",VLOOKUP($A28,'[1]liste reference'!$B$7:$P$906,2,0)),VLOOKUP($A28,'[1]liste reference'!$A$7:$P$906,3,0)),"")</f>
        <v>10</v>
      </c>
      <c r="J28" s="210">
        <f>IF(ISNUMBER(H28),IF(ISERROR(VLOOKUP($A28,'[1]liste reference'!$A$7:$P$906,4,0)),IF(ISERROR(VLOOKUP($A28,'[1]liste reference'!$B$7:$P$906,3,0)),"",VLOOKUP($A28,'[1]liste reference'!$B$7:$P$906,3,0)),VLOOKUP($A28,'[1]liste reference'!$A$7:$P$906,4,0)),"")</f>
        <v>1</v>
      </c>
      <c r="K28" s="228" t="str">
        <f>IF(A28="NEW.COD",AA28,IF(ISTEXT($E28),"DEJA SAISI !",IF(A28="","",IF(ISERROR(VLOOKUP($A28,'[1]liste reference'!$A$7:$D$906,2,0)),IF(ISERROR(VLOOKUP($A28,'[1]liste reference'!$B$7:$D$906,1,0)),"code non répertorié ou synonyme",VLOOKUP($A28,'[1]liste reference'!$B$7:$D$906,1,0)),VLOOKUP(A28,'[1]liste reference'!$A$7:$D$906,2,0)))))</f>
        <v>Melosira sp.</v>
      </c>
      <c r="L28" s="229"/>
      <c r="M28" s="229"/>
      <c r="N28" s="229"/>
      <c r="O28" s="213"/>
      <c r="P28" s="214">
        <f t="shared" si="2"/>
        <v>0.1225</v>
      </c>
      <c r="Q28" s="215">
        <f t="shared" si="3"/>
        <v>2</v>
      </c>
      <c r="R28" s="215">
        <f t="shared" si="4"/>
        <v>20</v>
      </c>
      <c r="S28" s="215">
        <f t="shared" si="5"/>
        <v>20</v>
      </c>
      <c r="T28" s="230">
        <f t="shared" si="6"/>
        <v>2</v>
      </c>
      <c r="U28" s="216">
        <f t="shared" si="7"/>
      </c>
      <c r="V28" s="217" t="s">
        <v>53</v>
      </c>
      <c r="X28" s="218" t="str">
        <f>IF(A28="new.cod","NEW.COD",IF(AND((Y28=""),ISTEXT(A28)),A28,IF(Y28="","",INDEX('[1]liste reference'!$A$7:$A$906,Y28))))</f>
        <v>MEL.SPX</v>
      </c>
      <c r="Y28" s="7">
        <f>IF(ISERROR(MATCH(A28,'[1]liste reference'!$A$7:$A$906,0)),IF(ISERROR(MATCH(A28,'[1]liste reference'!$B$7:$B$906,0)),"",(MATCH(A28,'[1]liste reference'!$B$7:$B$906,0))),(MATCH(A28,'[1]liste reference'!$A$7:$A$906,0)))</f>
        <v>458</v>
      </c>
      <c r="Z28" s="219"/>
      <c r="AA28" s="220"/>
      <c r="BB28" s="7">
        <f t="shared" si="8"/>
        <v>1</v>
      </c>
    </row>
    <row r="29" spans="1:54" ht="12.75">
      <c r="A29" s="221" t="s">
        <v>79</v>
      </c>
      <c r="B29" s="222">
        <v>0.4</v>
      </c>
      <c r="C29" s="223">
        <v>0.1</v>
      </c>
      <c r="D29" s="224" t="str">
        <f>IF(ISERROR(VLOOKUP($A29,'[1]liste reference'!$A$7:$D$906,2,0)),IF(ISERROR(VLOOKUP($A29,'[1]liste reference'!$B$7:$D$906,1,0)),"",VLOOKUP($A29,'[1]liste reference'!$B$7:$D$906,1,0)),VLOOKUP($A29,'[1]liste reference'!$A$7:$D$906,2,0))</f>
        <v>Phormidium sp.</v>
      </c>
      <c r="E29" s="224" t="e">
        <f>IF(D29="",,VLOOKUP(D29,D$22:D28,1,0))</f>
        <v>#N/A</v>
      </c>
      <c r="F29" s="225">
        <f t="shared" si="1"/>
        <v>0.295</v>
      </c>
      <c r="G29" s="226" t="str">
        <f>IF(A29="","",IF(ISERROR(VLOOKUP($A29,'[1]liste reference'!$A$7:$P$906,13,0)),IF(ISERROR(VLOOKUP($A29,'[1]liste reference'!$B$7:$P$906,12,0)),"    -",VLOOKUP($A29,'[1]liste reference'!$B$7:$P$906,12,0)),VLOOKUP($A29,'[1]liste reference'!$A$7:$P$906,13,0)))</f>
        <v>ALG</v>
      </c>
      <c r="H29" s="208">
        <f>IF(A29="","x",IF(ISERROR(VLOOKUP($A29,'[1]liste reference'!$A$7:$P$906,14,0)),IF(ISERROR(VLOOKUP($A29,'[1]liste reference'!$B$7:$P$906,13,0)),"x",VLOOKUP($A29,'[1]liste reference'!$B$7:$P$906,13,0)),VLOOKUP($A29,'[1]liste reference'!$A$7:$P$906,14,0)))</f>
        <v>2</v>
      </c>
      <c r="I29" s="227">
        <f>IF(ISNUMBER(H29),IF(ISERROR(VLOOKUP($A29,'[1]liste reference'!$A$7:$P$906,3,0)),IF(ISERROR(VLOOKUP($A29,'[1]liste reference'!$B$7:$P$906,2,0)),"",VLOOKUP($A29,'[1]liste reference'!$B$7:$P$906,2,0)),VLOOKUP($A29,'[1]liste reference'!$A$7:$P$906,3,0)),"")</f>
        <v>13</v>
      </c>
      <c r="J29" s="210">
        <f>IF(ISNUMBER(H29),IF(ISERROR(VLOOKUP($A29,'[1]liste reference'!$A$7:$P$906,4,0)),IF(ISERROR(VLOOKUP($A29,'[1]liste reference'!$B$7:$P$906,3,0)),"",VLOOKUP($A29,'[1]liste reference'!$B$7:$P$906,3,0)),VLOOKUP($A29,'[1]liste reference'!$A$7:$P$906,4,0)),"")</f>
        <v>2</v>
      </c>
      <c r="K29" s="228" t="str">
        <f>IF(A29="NEW.COD",AA29,IF(ISTEXT($E29),"DEJA SAISI !",IF(A29="","",IF(ISERROR(VLOOKUP($A29,'[1]liste reference'!$A$7:$D$906,2,0)),IF(ISERROR(VLOOKUP($A29,'[1]liste reference'!$B$7:$D$906,1,0)),"code non répertorié ou synonyme",VLOOKUP($A29,'[1]liste reference'!$B$7:$D$906,1,0)),VLOOKUP(A29,'[1]liste reference'!$A$7:$D$906,2,0)))))</f>
        <v>Phormidium sp.</v>
      </c>
      <c r="L29" s="229"/>
      <c r="M29" s="229"/>
      <c r="N29" s="229"/>
      <c r="O29" s="213"/>
      <c r="P29" s="214">
        <f t="shared" si="2"/>
        <v>0.29500000000000004</v>
      </c>
      <c r="Q29" s="215">
        <f t="shared" si="3"/>
        <v>2</v>
      </c>
      <c r="R29" s="215">
        <f t="shared" si="4"/>
        <v>26</v>
      </c>
      <c r="S29" s="215">
        <f t="shared" si="5"/>
        <v>52</v>
      </c>
      <c r="T29" s="230">
        <f t="shared" si="6"/>
        <v>4</v>
      </c>
      <c r="U29" s="216">
        <f t="shared" si="7"/>
      </c>
      <c r="V29" s="217" t="s">
        <v>53</v>
      </c>
      <c r="X29" s="218" t="str">
        <f>IF(A29="new.cod","NEW.COD",IF(AND((Y29=""),ISTEXT(A29)),A29,IF(Y29="","",INDEX('[1]liste reference'!$A$7:$A$906,Y29))))</f>
        <v>PHO.SPX</v>
      </c>
      <c r="Y29" s="7">
        <f>IF(ISERROR(MATCH(A29,'[1]liste reference'!$A$7:$A$906,0)),IF(ISERROR(MATCH(A29,'[1]liste reference'!$B$7:$B$906,0)),"",(MATCH(A29,'[1]liste reference'!$B$7:$B$906,0))),(MATCH(A29,'[1]liste reference'!$A$7:$A$906,0)))</f>
        <v>571</v>
      </c>
      <c r="Z29" s="219"/>
      <c r="AA29" s="220"/>
      <c r="BB29" s="7">
        <f t="shared" si="8"/>
        <v>1</v>
      </c>
    </row>
    <row r="30" spans="1:54" ht="12.75">
      <c r="A30" s="221" t="s">
        <v>80</v>
      </c>
      <c r="B30" s="222">
        <v>0.005</v>
      </c>
      <c r="C30" s="223"/>
      <c r="D30" s="224" t="str">
        <f>IF(ISERROR(VLOOKUP($A30,'[1]liste reference'!$A$7:$D$906,2,0)),IF(ISERROR(VLOOKUP($A30,'[1]liste reference'!$B$7:$D$906,1,0)),"",VLOOKUP($A30,'[1]liste reference'!$B$7:$D$906,1,0)),VLOOKUP($A30,'[1]liste reference'!$A$7:$D$906,2,0))</f>
        <v>Vaucheria sp.</v>
      </c>
      <c r="E30" s="224" t="e">
        <f>IF(D30="",,VLOOKUP(D30,D$22:D29,1,0))</f>
        <v>#N/A</v>
      </c>
      <c r="F30" s="225">
        <f t="shared" si="1"/>
        <v>0.0032500000000000003</v>
      </c>
      <c r="G30" s="226" t="str">
        <f>IF(A30="","",IF(ISERROR(VLOOKUP($A30,'[1]liste reference'!$A$7:$P$906,13,0)),IF(ISERROR(VLOOKUP($A30,'[1]liste reference'!$B$7:$P$906,12,0)),"    -",VLOOKUP($A30,'[1]liste reference'!$B$7:$P$906,12,0)),VLOOKUP($A30,'[1]liste reference'!$A$7:$P$906,13,0)))</f>
        <v>ALG</v>
      </c>
      <c r="H30" s="208">
        <f>IF(A30="","x",IF(ISERROR(VLOOKUP($A30,'[1]liste reference'!$A$7:$P$906,14,0)),IF(ISERROR(VLOOKUP($A30,'[1]liste reference'!$B$7:$P$906,13,0)),"x",VLOOKUP($A30,'[1]liste reference'!$B$7:$P$906,13,0)),VLOOKUP($A30,'[1]liste reference'!$A$7:$P$906,14,0)))</f>
        <v>2</v>
      </c>
      <c r="I30" s="227">
        <f>IF(ISNUMBER(H30),IF(ISERROR(VLOOKUP($A30,'[1]liste reference'!$A$7:$P$906,3,0)),IF(ISERROR(VLOOKUP($A30,'[1]liste reference'!$B$7:$P$906,2,0)),"",VLOOKUP($A30,'[1]liste reference'!$B$7:$P$906,2,0)),VLOOKUP($A30,'[1]liste reference'!$A$7:$P$906,3,0)),"")</f>
        <v>4</v>
      </c>
      <c r="J30" s="210">
        <f>IF(ISNUMBER(H30),IF(ISERROR(VLOOKUP($A30,'[1]liste reference'!$A$7:$P$906,4,0)),IF(ISERROR(VLOOKUP($A30,'[1]liste reference'!$B$7:$P$906,3,0)),"",VLOOKUP($A30,'[1]liste reference'!$B$7:$P$906,3,0)),VLOOKUP($A30,'[1]liste reference'!$A$7:$P$906,4,0)),"")</f>
        <v>1</v>
      </c>
      <c r="K30" s="228" t="str">
        <f>IF(A30="NEW.COD",AA30,IF(ISTEXT($E30),"DEJA SAISI !",IF(A30="","",IF(ISERROR(VLOOKUP($A30,'[1]liste reference'!$A$7:$D$906,2,0)),IF(ISERROR(VLOOKUP($A30,'[1]liste reference'!$B$7:$D$906,1,0)),"code non répertorié ou synonyme",VLOOKUP($A30,'[1]liste reference'!$B$7:$D$906,1,0)),VLOOKUP(A30,'[1]liste reference'!$A$7:$D$906,2,0)))))</f>
        <v>Vaucheria sp.</v>
      </c>
      <c r="L30" s="229"/>
      <c r="M30" s="229"/>
      <c r="N30" s="229"/>
      <c r="O30" s="213"/>
      <c r="P30" s="214">
        <f t="shared" si="2"/>
        <v>0.0032500000000000003</v>
      </c>
      <c r="Q30" s="215">
        <f t="shared" si="3"/>
        <v>1</v>
      </c>
      <c r="R30" s="215">
        <f t="shared" si="4"/>
        <v>4</v>
      </c>
      <c r="S30" s="215">
        <f t="shared" si="5"/>
        <v>4</v>
      </c>
      <c r="T30" s="230">
        <f t="shared" si="6"/>
        <v>1</v>
      </c>
      <c r="U30" s="216">
        <f t="shared" si="7"/>
      </c>
      <c r="V30" s="217" t="s">
        <v>53</v>
      </c>
      <c r="X30" s="218" t="str">
        <f>IF(A30="new.cod","NEW.COD",IF(AND((Y30=""),ISTEXT(A30)),A30,IF(Y30="","",INDEX('[1]liste reference'!$A$7:$A$906,Y30))))</f>
        <v>VAU.SPX</v>
      </c>
      <c r="Y30" s="7">
        <f>IF(ISERROR(MATCH(A30,'[1]liste reference'!$A$7:$A$906,0)),IF(ISERROR(MATCH(A30,'[1]liste reference'!$B$7:$B$906,0)),"",(MATCH(A30,'[1]liste reference'!$B$7:$B$906,0))),(MATCH(A30,'[1]liste reference'!$A$7:$A$906,0)))</f>
        <v>866</v>
      </c>
      <c r="Z30" s="219"/>
      <c r="AA30" s="220"/>
      <c r="BB30" s="7">
        <f t="shared" si="8"/>
        <v>1</v>
      </c>
    </row>
    <row r="31" spans="1:54" ht="12.75">
      <c r="A31" s="221" t="s">
        <v>81</v>
      </c>
      <c r="B31" s="222">
        <v>0.005</v>
      </c>
      <c r="C31" s="223"/>
      <c r="D31" s="224" t="str">
        <f>IF(ISERROR(VLOOKUP($A31,'[1]liste reference'!$A$7:$D$906,2,0)),IF(ISERROR(VLOOKUP($A31,'[1]liste reference'!$B$7:$D$906,1,0)),"",VLOOKUP($A31,'[1]liste reference'!$B$7:$D$906,1,0)),VLOOKUP($A31,'[1]liste reference'!$A$7:$D$906,2,0))</f>
        <v>Amblystegium fluviatile (Hygroamblystegium fluviatile)</v>
      </c>
      <c r="E31" s="224" t="e">
        <f>IF(D31="",,VLOOKUP(D31,D$21:D30,1,0))</f>
        <v>#N/A</v>
      </c>
      <c r="F31" s="225">
        <f t="shared" si="1"/>
        <v>0.0032500000000000003</v>
      </c>
      <c r="G31" s="226" t="str">
        <f>IF(A31="","",IF(ISERROR(VLOOKUP($A31,'[1]liste reference'!$A$7:$P$906,13,0)),IF(ISERROR(VLOOKUP($A31,'[1]liste reference'!$B$7:$P$906,12,0)),"    -",VLOOKUP($A31,'[1]liste reference'!$B$7:$P$906,12,0)),VLOOKUP($A31,'[1]liste reference'!$A$7:$P$906,13,0)))</f>
        <v>BRm</v>
      </c>
      <c r="H31" s="208">
        <f>IF(A31="","x",IF(ISERROR(VLOOKUP($A31,'[1]liste reference'!$A$7:$P$906,14,0)),IF(ISERROR(VLOOKUP($A31,'[1]liste reference'!$B$7:$P$906,13,0)),"x",VLOOKUP($A31,'[1]liste reference'!$B$7:$P$906,13,0)),VLOOKUP($A31,'[1]liste reference'!$A$7:$P$906,14,0)))</f>
        <v>5</v>
      </c>
      <c r="I31" s="227">
        <f>IF(ISNUMBER(H31),IF(ISERROR(VLOOKUP($A31,'[1]liste reference'!$A$7:$P$906,3,0)),IF(ISERROR(VLOOKUP($A31,'[1]liste reference'!$B$7:$P$906,2,0)),"",VLOOKUP($A31,'[1]liste reference'!$B$7:$P$906,2,0)),VLOOKUP($A31,'[1]liste reference'!$A$7:$P$906,3,0)),"")</f>
        <v>11</v>
      </c>
      <c r="J31" s="210">
        <f>IF(ISNUMBER(H31),IF(ISERROR(VLOOKUP($A31,'[1]liste reference'!$A$7:$P$906,4,0)),IF(ISERROR(VLOOKUP($A31,'[1]liste reference'!$B$7:$P$906,3,0)),"",VLOOKUP($A31,'[1]liste reference'!$B$7:$P$906,3,0)),VLOOKUP($A31,'[1]liste reference'!$A$7:$P$906,4,0)),"")</f>
        <v>2</v>
      </c>
      <c r="K31" s="228" t="str">
        <f>IF(A31="NEW.COD",AA31,IF(ISTEXT($E31),"DEJA SAISI !",IF(A31="","",IF(ISERROR(VLOOKUP($A31,'[1]liste reference'!$A$7:$D$906,2,0)),IF(ISERROR(VLOOKUP($A31,'[1]liste reference'!$B$7:$D$906,1,0)),"code non répertorié ou synonyme",VLOOKUP($A31,'[1]liste reference'!$B$7:$D$906,1,0)),VLOOKUP(A31,'[1]liste reference'!$A$7:$D$906,2,0)))))</f>
        <v>Amblystegium fluviatile (Hygroamblystegium fluviatile)</v>
      </c>
      <c r="L31" s="229"/>
      <c r="M31" s="229"/>
      <c r="N31" s="229"/>
      <c r="O31" s="213"/>
      <c r="P31" s="214">
        <f t="shared" si="2"/>
        <v>0.0032500000000000003</v>
      </c>
      <c r="Q31" s="215">
        <f t="shared" si="3"/>
        <v>1</v>
      </c>
      <c r="R31" s="215">
        <f t="shared" si="4"/>
        <v>11</v>
      </c>
      <c r="S31" s="215">
        <f t="shared" si="5"/>
        <v>22</v>
      </c>
      <c r="T31" s="230">
        <f t="shared" si="6"/>
        <v>2</v>
      </c>
      <c r="U31" s="216">
        <f t="shared" si="7"/>
      </c>
      <c r="V31" s="217" t="s">
        <v>53</v>
      </c>
      <c r="W31" s="231"/>
      <c r="X31" s="218" t="str">
        <f>IF(A31="new.cod","NEW.COD",IF(AND((Y31=""),ISTEXT(A31)),A31,IF(Y31="","",INDEX('[1]liste reference'!$A$7:$A$906,Y31))))</f>
        <v>AMB.FLU</v>
      </c>
      <c r="Y31" s="7">
        <f>IF(ISERROR(MATCH(A31,'[1]liste reference'!$A$7:$A$906,0)),IF(ISERROR(MATCH(A31,'[1]liste reference'!$B$7:$B$906,0)),"",(MATCH(A31,'[1]liste reference'!$B$7:$B$906,0))),(MATCH(A31,'[1]liste reference'!$A$7:$A$906,0)))</f>
        <v>23</v>
      </c>
      <c r="Z31" s="219"/>
      <c r="AA31" s="220"/>
      <c r="BB31" s="7">
        <f t="shared" si="8"/>
        <v>1</v>
      </c>
    </row>
    <row r="32" spans="1:54" ht="12.75">
      <c r="A32" s="221" t="s">
        <v>82</v>
      </c>
      <c r="B32" s="222">
        <v>2</v>
      </c>
      <c r="C32" s="223"/>
      <c r="D32" s="224" t="str">
        <f>IF(ISERROR(VLOOKUP($A32,'[1]liste reference'!$A$7:$D$906,2,0)),IF(ISERROR(VLOOKUP($A32,'[1]liste reference'!$B$7:$D$906,1,0)),"",VLOOKUP($A32,'[1]liste reference'!$B$7:$D$906,1,0)),VLOOKUP($A32,'[1]liste reference'!$A$7:$D$906,2,0))</f>
        <v>Cinclidotus aquaticus</v>
      </c>
      <c r="E32" s="224" t="e">
        <f>IF(D32="",,VLOOKUP(D32,D$22:D31,1,0))</f>
        <v>#N/A</v>
      </c>
      <c r="F32" s="225">
        <f t="shared" si="1"/>
        <v>1.3</v>
      </c>
      <c r="G32" s="226" t="str">
        <f>IF(A32="","",IF(ISERROR(VLOOKUP($A32,'[1]liste reference'!$A$7:$P$906,13,0)),IF(ISERROR(VLOOKUP($A32,'[1]liste reference'!$B$7:$P$906,12,0)),"    -",VLOOKUP($A32,'[1]liste reference'!$B$7:$P$906,12,0)),VLOOKUP($A32,'[1]liste reference'!$A$7:$P$906,13,0)))</f>
        <v>BRm</v>
      </c>
      <c r="H32" s="208">
        <f>IF(A32="","x",IF(ISERROR(VLOOKUP($A32,'[1]liste reference'!$A$7:$P$906,14,0)),IF(ISERROR(VLOOKUP($A32,'[1]liste reference'!$B$7:$P$906,13,0)),"x",VLOOKUP($A32,'[1]liste reference'!$B$7:$P$906,13,0)),VLOOKUP($A32,'[1]liste reference'!$A$7:$P$906,14,0)))</f>
        <v>5</v>
      </c>
      <c r="I32" s="227">
        <f>IF(ISNUMBER(H32),IF(ISERROR(VLOOKUP($A32,'[1]liste reference'!$A$7:$P$906,3,0)),IF(ISERROR(VLOOKUP($A32,'[1]liste reference'!$B$7:$P$906,2,0)),"",VLOOKUP($A32,'[1]liste reference'!$B$7:$P$906,2,0)),VLOOKUP($A32,'[1]liste reference'!$A$7:$P$906,3,0)),"")</f>
        <v>15</v>
      </c>
      <c r="J32" s="210">
        <f>IF(ISNUMBER(H32),IF(ISERROR(VLOOKUP($A32,'[1]liste reference'!$A$7:$P$906,4,0)),IF(ISERROR(VLOOKUP($A32,'[1]liste reference'!$B$7:$P$906,3,0)),"",VLOOKUP($A32,'[1]liste reference'!$B$7:$P$906,3,0)),VLOOKUP($A32,'[1]liste reference'!$A$7:$P$906,4,0)),"")</f>
        <v>2</v>
      </c>
      <c r="K32" s="228" t="str">
        <f>IF(A32="NEW.COD",AA32,IF(ISTEXT($E32),"DEJA SAISI !",IF(A32="","",IF(ISERROR(VLOOKUP($A32,'[1]liste reference'!$A$7:$D$906,2,0)),IF(ISERROR(VLOOKUP($A32,'[1]liste reference'!$B$7:$D$906,1,0)),"code non répertorié ou synonyme",VLOOKUP($A32,'[1]liste reference'!$B$7:$D$906,1,0)),VLOOKUP(A32,'[1]liste reference'!$A$7:$D$906,2,0)))))</f>
        <v>Cinclidotus aquaticus</v>
      </c>
      <c r="L32" s="229"/>
      <c r="M32" s="229"/>
      <c r="N32" s="229"/>
      <c r="O32" s="213"/>
      <c r="P32" s="214">
        <f t="shared" si="2"/>
        <v>1.3</v>
      </c>
      <c r="Q32" s="215">
        <f t="shared" si="3"/>
        <v>3</v>
      </c>
      <c r="R32" s="215">
        <f t="shared" si="4"/>
        <v>45</v>
      </c>
      <c r="S32" s="215">
        <f t="shared" si="5"/>
        <v>90</v>
      </c>
      <c r="T32" s="230">
        <f t="shared" si="6"/>
        <v>6</v>
      </c>
      <c r="U32" s="216">
        <f t="shared" si="7"/>
      </c>
      <c r="V32" s="217" t="s">
        <v>53</v>
      </c>
      <c r="X32" s="218" t="str">
        <f>IF(A32="new.cod","NEW.COD",IF(AND((Y32=""),ISTEXT(A32)),A32,IF(Y32="","",INDEX('[1]liste reference'!$A$7:$A$906,Y32))))</f>
        <v>CIN.AQU</v>
      </c>
      <c r="Y32" s="7">
        <f>IF(ISERROR(MATCH(A32,'[1]liste reference'!$A$7:$A$906,0)),IF(ISERROR(MATCH(A32,'[1]liste reference'!$B$7:$B$906,0)),"",(MATCH(A32,'[1]liste reference'!$B$7:$B$906,0))),(MATCH(A32,'[1]liste reference'!$A$7:$A$906,0)))</f>
        <v>174</v>
      </c>
      <c r="Z32" s="219"/>
      <c r="AA32" s="220"/>
      <c r="BB32" s="7">
        <f t="shared" si="8"/>
        <v>1</v>
      </c>
    </row>
    <row r="33" spans="1:54" ht="12.75">
      <c r="A33" s="221" t="s">
        <v>83</v>
      </c>
      <c r="B33" s="222">
        <v>3</v>
      </c>
      <c r="C33" s="223"/>
      <c r="D33" s="224" t="str">
        <f>IF(ISERROR(VLOOKUP($A33,'[1]liste reference'!$A$7:$D$906,2,0)),IF(ISERROR(VLOOKUP($A33,'[1]liste reference'!$B$7:$D$906,1,0)),"",VLOOKUP($A33,'[1]liste reference'!$B$7:$D$906,1,0)),VLOOKUP($A33,'[1]liste reference'!$A$7:$D$906,2,0))</f>
        <v>Cinclidotus riparius</v>
      </c>
      <c r="E33" s="224" t="e">
        <f>IF(D33="",,VLOOKUP(D33,D$22:D32,1,0))</f>
        <v>#N/A</v>
      </c>
      <c r="F33" s="225">
        <f t="shared" si="1"/>
        <v>1.95</v>
      </c>
      <c r="G33" s="226" t="str">
        <f>IF(A33="","",IF(ISERROR(VLOOKUP($A33,'[1]liste reference'!$A$7:$P$906,13,0)),IF(ISERROR(VLOOKUP($A33,'[1]liste reference'!$B$7:$P$906,12,0)),"    -",VLOOKUP($A33,'[1]liste reference'!$B$7:$P$906,12,0)),VLOOKUP($A33,'[1]liste reference'!$A$7:$P$906,13,0)))</f>
        <v>BRm</v>
      </c>
      <c r="H33" s="208">
        <f>IF(A33="","x",IF(ISERROR(VLOOKUP($A33,'[1]liste reference'!$A$7:$P$906,14,0)),IF(ISERROR(VLOOKUP($A33,'[1]liste reference'!$B$7:$P$906,13,0)),"x",VLOOKUP($A33,'[1]liste reference'!$B$7:$P$906,13,0)),VLOOKUP($A33,'[1]liste reference'!$A$7:$P$906,14,0)))</f>
        <v>5</v>
      </c>
      <c r="I33" s="227">
        <f>IF(ISNUMBER(H33),IF(ISERROR(VLOOKUP($A33,'[1]liste reference'!$A$7:$P$906,3,0)),IF(ISERROR(VLOOKUP($A33,'[1]liste reference'!$B$7:$P$906,2,0)),"",VLOOKUP($A33,'[1]liste reference'!$B$7:$P$906,2,0)),VLOOKUP($A33,'[1]liste reference'!$A$7:$P$906,3,0)),"")</f>
        <v>13</v>
      </c>
      <c r="J33" s="210">
        <f>IF(ISNUMBER(H33),IF(ISERROR(VLOOKUP($A33,'[1]liste reference'!$A$7:$P$906,4,0)),IF(ISERROR(VLOOKUP($A33,'[1]liste reference'!$B$7:$P$906,3,0)),"",VLOOKUP($A33,'[1]liste reference'!$B$7:$P$906,3,0)),VLOOKUP($A33,'[1]liste reference'!$A$7:$P$906,4,0)),"")</f>
        <v>2</v>
      </c>
      <c r="K33" s="228" t="str">
        <f>IF(A33="NEW.COD",AA33,IF(ISTEXT($E33),"DEJA SAISI !",IF(A33="","",IF(ISERROR(VLOOKUP($A33,'[1]liste reference'!$A$7:$D$906,2,0)),IF(ISERROR(VLOOKUP($A33,'[1]liste reference'!$B$7:$D$906,1,0)),"code non répertorié ou synonyme",VLOOKUP($A33,'[1]liste reference'!$B$7:$D$906,1,0)),VLOOKUP(A33,'[1]liste reference'!$A$7:$D$906,2,0)))))</f>
        <v>Cinclidotus riparius</v>
      </c>
      <c r="L33" s="232"/>
      <c r="M33" s="232"/>
      <c r="N33" s="232"/>
      <c r="O33" s="233"/>
      <c r="P33" s="214">
        <f t="shared" si="2"/>
        <v>1.95</v>
      </c>
      <c r="Q33" s="215">
        <f t="shared" si="3"/>
        <v>3</v>
      </c>
      <c r="R33" s="215">
        <f t="shared" si="4"/>
        <v>39</v>
      </c>
      <c r="S33" s="215">
        <f t="shared" si="5"/>
        <v>78</v>
      </c>
      <c r="T33" s="230">
        <f t="shared" si="6"/>
        <v>6</v>
      </c>
      <c r="U33" s="216">
        <f t="shared" si="7"/>
      </c>
      <c r="V33" s="217" t="s">
        <v>53</v>
      </c>
      <c r="X33" s="218" t="str">
        <f>IF(A33="new.cod","NEW.COD",IF(AND((Y33=""),ISTEXT(A33)),A33,IF(Y33="","",INDEX('[1]liste reference'!$A$7:$A$906,Y33))))</f>
        <v>CIN.RIP</v>
      </c>
      <c r="Y33" s="7">
        <f>IF(ISERROR(MATCH(A33,'[1]liste reference'!$A$7:$A$906,0)),IF(ISERROR(MATCH(A33,'[1]liste reference'!$B$7:$B$906,0)),"",(MATCH(A33,'[1]liste reference'!$B$7:$B$906,0))),(MATCH(A33,'[1]liste reference'!$A$7:$A$906,0)))</f>
        <v>178</v>
      </c>
      <c r="Z33" s="219"/>
      <c r="AA33" s="220"/>
      <c r="BB33" s="7">
        <f t="shared" si="8"/>
        <v>1</v>
      </c>
    </row>
    <row r="34" spans="1:54" ht="12.75">
      <c r="A34" s="221" t="s">
        <v>84</v>
      </c>
      <c r="B34" s="222">
        <v>0.005</v>
      </c>
      <c r="C34" s="223"/>
      <c r="D34" s="224" t="str">
        <f>IF(ISERROR(VLOOKUP($A34,'[1]liste reference'!$A$7:$D$906,2,0)),IF(ISERROR(VLOOKUP($A34,'[1]liste reference'!$B$7:$D$906,1,0)),"",VLOOKUP($A34,'[1]liste reference'!$B$7:$D$906,1,0)),VLOOKUP($A34,'[1]liste reference'!$A$7:$D$906,2,0))</f>
        <v>Fissidens crassipes</v>
      </c>
      <c r="E34" s="224" t="e">
        <f>IF(D34="",,VLOOKUP(D34,D$22:D33,1,0))</f>
        <v>#N/A</v>
      </c>
      <c r="F34" s="234">
        <f t="shared" si="1"/>
        <v>0.0032500000000000003</v>
      </c>
      <c r="G34" s="226" t="str">
        <f>IF(A34="","",IF(ISERROR(VLOOKUP($A34,'[1]liste reference'!$A$7:$P$906,13,0)),IF(ISERROR(VLOOKUP($A34,'[1]liste reference'!$B$7:$P$906,12,0)),"    -",VLOOKUP($A34,'[1]liste reference'!$B$7:$P$906,12,0)),VLOOKUP($A34,'[1]liste reference'!$A$7:$P$906,13,0)))</f>
        <v>BRm</v>
      </c>
      <c r="H34" s="208">
        <f>IF(A34="","x",IF(ISERROR(VLOOKUP($A34,'[1]liste reference'!$A$7:$P$906,14,0)),IF(ISERROR(VLOOKUP($A34,'[1]liste reference'!$B$7:$P$906,13,0)),"x",VLOOKUP($A34,'[1]liste reference'!$B$7:$P$906,13,0)),VLOOKUP($A34,'[1]liste reference'!$A$7:$P$906,14,0)))</f>
        <v>5</v>
      </c>
      <c r="I34" s="227">
        <f>IF(ISNUMBER(H34),IF(ISERROR(VLOOKUP($A34,'[1]liste reference'!$A$7:$P$906,3,0)),IF(ISERROR(VLOOKUP($A34,'[1]liste reference'!$B$7:$P$906,2,0)),"",VLOOKUP($A34,'[1]liste reference'!$B$7:$P$906,2,0)),VLOOKUP($A34,'[1]liste reference'!$A$7:$P$906,3,0)),"")</f>
        <v>12</v>
      </c>
      <c r="J34" s="210">
        <f>IF(ISNUMBER(H34),IF(ISERROR(VLOOKUP($A34,'[1]liste reference'!$A$7:$P$906,4,0)),IF(ISERROR(VLOOKUP($A34,'[1]liste reference'!$B$7:$P$906,3,0)),"",VLOOKUP($A34,'[1]liste reference'!$B$7:$P$906,3,0)),VLOOKUP($A34,'[1]liste reference'!$A$7:$P$906,4,0)),"")</f>
        <v>2</v>
      </c>
      <c r="K34" s="228" t="str">
        <f>IF(A34="NEW.COD",AA34,IF(ISTEXT($E34),"DEJA SAISI !",IF(A34="","",IF(ISERROR(VLOOKUP($A34,'[1]liste reference'!$A$7:$D$906,2,0)),IF(ISERROR(VLOOKUP($A34,'[1]liste reference'!$B$7:$D$906,1,0)),"code non répertorié ou synonyme",VLOOKUP($A34,'[1]liste reference'!$B$7:$D$906,1,0)),VLOOKUP(A34,'[1]liste reference'!$A$7:$D$906,2,0)))))</f>
        <v>Fissidens crassipes</v>
      </c>
      <c r="L34" s="232"/>
      <c r="M34" s="232"/>
      <c r="N34" s="232"/>
      <c r="O34" s="233"/>
      <c r="P34" s="214">
        <f t="shared" si="2"/>
        <v>0.0032500000000000003</v>
      </c>
      <c r="Q34" s="215">
        <f t="shared" si="3"/>
        <v>1</v>
      </c>
      <c r="R34" s="215">
        <f t="shared" si="4"/>
        <v>12</v>
      </c>
      <c r="S34" s="215">
        <f t="shared" si="5"/>
        <v>24</v>
      </c>
      <c r="T34" s="230">
        <f t="shared" si="6"/>
        <v>2</v>
      </c>
      <c r="U34" s="216">
        <f t="shared" si="7"/>
      </c>
      <c r="V34" s="217" t="s">
        <v>53</v>
      </c>
      <c r="X34" s="218" t="str">
        <f>IF(A34="new.cod","NEW.COD",IF(AND((Y34=""),ISTEXT(A34)),A34,IF(Y34="","",INDEX('[1]liste reference'!$A$7:$A$906,Y34))))</f>
        <v>FIS.CRA</v>
      </c>
      <c r="Y34" s="7">
        <f>IF(ISERROR(MATCH(A34,'[1]liste reference'!$A$7:$A$906,0)),IF(ISERROR(MATCH(A34,'[1]liste reference'!$B$7:$B$906,0)),"",(MATCH(A34,'[1]liste reference'!$B$7:$B$906,0))),(MATCH(A34,'[1]liste reference'!$A$7:$A$906,0)))</f>
        <v>291</v>
      </c>
      <c r="Z34" s="219"/>
      <c r="AA34" s="220"/>
      <c r="BB34" s="7">
        <f t="shared" si="8"/>
        <v>1</v>
      </c>
    </row>
    <row r="35" spans="1:54" ht="12.75">
      <c r="A35" s="221" t="s">
        <v>85</v>
      </c>
      <c r="B35" s="222">
        <v>0.005</v>
      </c>
      <c r="C35" s="223"/>
      <c r="D35" s="224" t="str">
        <f>IF(ISERROR(VLOOKUP($A35,'[1]liste reference'!$A$7:$D$906,2,0)),IF(ISERROR(VLOOKUP($A35,'[1]liste reference'!$B$7:$D$906,1,0)),"",VLOOKUP($A35,'[1]liste reference'!$B$7:$D$906,1,0)),VLOOKUP($A35,'[1]liste reference'!$A$7:$D$906,2,0))</f>
        <v>Rhynchostegium riparioides (Platyhypnidium rusciforme)</v>
      </c>
      <c r="E35" s="224" t="e">
        <f>IF(D35="",,VLOOKUP(D35,D$22:D34,1,0))</f>
        <v>#N/A</v>
      </c>
      <c r="F35" s="234">
        <f t="shared" si="1"/>
        <v>0.0032500000000000003</v>
      </c>
      <c r="G35" s="226" t="str">
        <f>IF(A35="","",IF(ISERROR(VLOOKUP($A35,'[1]liste reference'!$A$7:$P$906,13,0)),IF(ISERROR(VLOOKUP($A35,'[1]liste reference'!$B$7:$P$906,12,0)),"    -",VLOOKUP($A35,'[1]liste reference'!$B$7:$P$906,12,0)),VLOOKUP($A35,'[1]liste reference'!$A$7:$P$906,13,0)))</f>
        <v>BRm</v>
      </c>
      <c r="H35" s="208">
        <f>IF(A35="","x",IF(ISERROR(VLOOKUP($A35,'[1]liste reference'!$A$7:$P$906,14,0)),IF(ISERROR(VLOOKUP($A35,'[1]liste reference'!$B$7:$P$906,13,0)),"x",VLOOKUP($A35,'[1]liste reference'!$B$7:$P$906,13,0)),VLOOKUP($A35,'[1]liste reference'!$A$7:$P$906,14,0)))</f>
        <v>5</v>
      </c>
      <c r="I35" s="227">
        <f>IF(ISNUMBER(H35),IF(ISERROR(VLOOKUP($A35,'[1]liste reference'!$A$7:$P$906,3,0)),IF(ISERROR(VLOOKUP($A35,'[1]liste reference'!$B$7:$P$906,2,0)),"",VLOOKUP($A35,'[1]liste reference'!$B$7:$P$906,2,0)),VLOOKUP($A35,'[1]liste reference'!$A$7:$P$906,3,0)),"")</f>
        <v>12</v>
      </c>
      <c r="J35" s="210">
        <f>IF(ISNUMBER(H35),IF(ISERROR(VLOOKUP($A35,'[1]liste reference'!$A$7:$P$906,4,0)),IF(ISERROR(VLOOKUP($A35,'[1]liste reference'!$B$7:$P$906,3,0)),"",VLOOKUP($A35,'[1]liste reference'!$B$7:$P$906,3,0)),VLOOKUP($A35,'[1]liste reference'!$A$7:$P$906,4,0)),"")</f>
        <v>1</v>
      </c>
      <c r="K35" s="228" t="str">
        <f>IF(A35="NEW.COD",AA35,IF(ISTEXT($E35),"DEJA SAISI !",IF(A35="","",IF(ISERROR(VLOOKUP($A35,'[1]liste reference'!$A$7:$D$906,2,0)),IF(ISERROR(VLOOKUP($A35,'[1]liste reference'!$B$7:$D$906,1,0)),"code non répertorié ou synonyme",VLOOKUP($A35,'[1]liste reference'!$B$7:$D$906,1,0)),VLOOKUP(A35,'[1]liste reference'!$A$7:$D$906,2,0)))))</f>
        <v>Rhynchostegium riparioides (Platyhypnidium rusciforme)</v>
      </c>
      <c r="L35" s="229"/>
      <c r="M35" s="229"/>
      <c r="N35" s="229"/>
      <c r="O35" s="213"/>
      <c r="P35" s="214">
        <f t="shared" si="2"/>
        <v>0.0032500000000000003</v>
      </c>
      <c r="Q35" s="215">
        <f t="shared" si="3"/>
        <v>1</v>
      </c>
      <c r="R35" s="215">
        <f t="shared" si="4"/>
        <v>12</v>
      </c>
      <c r="S35" s="215">
        <f t="shared" si="5"/>
        <v>12</v>
      </c>
      <c r="T35" s="230">
        <f t="shared" si="6"/>
        <v>1</v>
      </c>
      <c r="U35" s="216">
        <f t="shared" si="7"/>
      </c>
      <c r="V35" s="217" t="s">
        <v>53</v>
      </c>
      <c r="X35" s="218" t="str">
        <f>IF(A35="new.cod","NEW.COD",IF(AND((Y35=""),ISTEXT(A35)),A35,IF(Y35="","",INDEX('[1]liste reference'!$A$7:$A$906,Y35))))</f>
        <v>RHY.RIP</v>
      </c>
      <c r="Y35" s="7">
        <f>IF(ISERROR(MATCH(A35,'[1]liste reference'!$A$7:$A$906,0)),IF(ISERROR(MATCH(A35,'[1]liste reference'!$B$7:$B$906,0)),"",(MATCH(A35,'[1]liste reference'!$B$7:$B$906,0))),(MATCH(A35,'[1]liste reference'!$A$7:$A$906,0)))</f>
        <v>710</v>
      </c>
      <c r="Z35" s="219"/>
      <c r="AA35" s="220"/>
      <c r="BB35" s="7">
        <f t="shared" si="8"/>
        <v>1</v>
      </c>
    </row>
    <row r="36" spans="1:54" ht="12.75">
      <c r="A36" s="221" t="s">
        <v>86</v>
      </c>
      <c r="B36" s="222">
        <v>0.1</v>
      </c>
      <c r="C36" s="223">
        <v>0.05</v>
      </c>
      <c r="D36" s="224" t="str">
        <f>IF(ISERROR(VLOOKUP($A36,'[1]liste reference'!$A$7:$D$906,2,0)),IF(ISERROR(VLOOKUP($A36,'[1]liste reference'!$B$7:$D$906,1,0)),"",VLOOKUP($A36,'[1]liste reference'!$B$7:$D$906,1,0)),VLOOKUP($A36,'[1]liste reference'!$A$7:$D$906,2,0))</f>
        <v>Equisetum arvense   </v>
      </c>
      <c r="E36" s="224" t="e">
        <f>IF(D36="",,VLOOKUP(D36,D$22:D35,1,0))</f>
        <v>#N/A</v>
      </c>
      <c r="F36" s="234">
        <f t="shared" si="1"/>
        <v>0.0825</v>
      </c>
      <c r="G36" s="226" t="str">
        <f>IF(A36="","",IF(ISERROR(VLOOKUP($A36,'[1]liste reference'!$A$7:$P$906,13,0)),IF(ISERROR(VLOOKUP($A36,'[1]liste reference'!$B$7:$P$906,12,0)),"    -",VLOOKUP($A36,'[1]liste reference'!$B$7:$P$906,12,0)),VLOOKUP($A36,'[1]liste reference'!$A$7:$P$906,13,0)))</f>
        <v>PTE</v>
      </c>
      <c r="H36" s="208">
        <f>IF(A36="","x",IF(ISERROR(VLOOKUP($A36,'[1]liste reference'!$A$7:$P$906,14,0)),IF(ISERROR(VLOOKUP($A36,'[1]liste reference'!$B$7:$P$906,13,0)),"x",VLOOKUP($A36,'[1]liste reference'!$B$7:$P$906,13,0)),VLOOKUP($A36,'[1]liste reference'!$A$7:$P$906,14,0)))</f>
        <v>6</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t="str">
        <f>IF(A36="NEW.COD",AA36,IF(ISTEXT($E36),"DEJA SAISI !",IF(A36="","",IF(ISERROR(VLOOKUP($A36,'[1]liste reference'!$A$7:$D$906,2,0)),IF(ISERROR(VLOOKUP($A36,'[1]liste reference'!$B$7:$D$906,1,0)),"code non répertorié ou synonyme",VLOOKUP($A36,'[1]liste reference'!$B$7:$D$906,1,0)),VLOOKUP(A36,'[1]liste reference'!$A$7:$D$906,2,0)))))</f>
        <v>Equisetum arvense   </v>
      </c>
      <c r="L36" s="229"/>
      <c r="M36" s="229"/>
      <c r="N36" s="229"/>
      <c r="O36" s="213"/>
      <c r="P36" s="214">
        <f t="shared" si="2"/>
        <v>0.0825</v>
      </c>
      <c r="Q36" s="215">
        <f t="shared" si="3"/>
        <v>1</v>
      </c>
      <c r="R36" s="215">
        <f t="shared" si="4"/>
        <v>0</v>
      </c>
      <c r="S36" s="215">
        <f t="shared" si="5"/>
        <v>0</v>
      </c>
      <c r="T36" s="230">
        <f t="shared" si="6"/>
        <v>0</v>
      </c>
      <c r="U36" s="216">
        <f t="shared" si="7"/>
      </c>
      <c r="V36" s="217" t="s">
        <v>53</v>
      </c>
      <c r="W36" s="217"/>
      <c r="X36" s="218" t="str">
        <f>IF(A36="new.cod","NEW.COD",IF(AND((Y36=""),ISTEXT(A36)),A36,IF(Y36="","",INDEX('[1]liste reference'!$A$7:$A$906,Y36))))</f>
        <v>EQU.ARV</v>
      </c>
      <c r="Y36" s="7">
        <f>IF(ISERROR(MATCH(A36,'[1]liste reference'!$A$7:$A$906,0)),IF(ISERROR(MATCH(A36,'[1]liste reference'!$B$7:$B$906,0)),"",(MATCH(A36,'[1]liste reference'!$B$7:$B$906,0))),(MATCH(A36,'[1]liste reference'!$A$7:$A$906,0)))</f>
        <v>266</v>
      </c>
      <c r="Z36" s="219"/>
      <c r="AA36" s="220"/>
      <c r="BB36" s="7">
        <f t="shared" si="8"/>
        <v>1</v>
      </c>
    </row>
    <row r="37" spans="1:54" ht="12.75">
      <c r="A37" s="221" t="s">
        <v>87</v>
      </c>
      <c r="B37" s="222">
        <v>0.005</v>
      </c>
      <c r="C37" s="223">
        <v>0.25</v>
      </c>
      <c r="D37" s="224" t="str">
        <f>IF(ISERROR(VLOOKUP($A37,'[1]liste reference'!$A$7:$D$906,2,0)),IF(ISERROR(VLOOKUP($A37,'[1]liste reference'!$B$7:$D$906,1,0)),"",VLOOKUP($A37,'[1]liste reference'!$B$7:$D$906,1,0)),VLOOKUP($A37,'[1]liste reference'!$A$7:$D$906,2,0))</f>
        <v>Carex acuta (Carex gracilis)    </v>
      </c>
      <c r="E37" s="224" t="e">
        <f>IF(D37="",,VLOOKUP(D37,D$22:D36,1,0))</f>
        <v>#N/A</v>
      </c>
      <c r="F37" s="234">
        <f t="shared" si="1"/>
        <v>0.09075</v>
      </c>
      <c r="G37" s="226" t="str">
        <f>IF(A37="","",IF(ISERROR(VLOOKUP($A37,'[1]liste reference'!$A$7:$P$906,13,0)),IF(ISERROR(VLOOKUP($A37,'[1]liste reference'!$B$7:$P$906,12,0)),"    -",VLOOKUP($A37,'[1]liste reference'!$B$7:$P$906,12,0)),VLOOKUP($A37,'[1]liste reference'!$A$7:$P$906,13,0)))</f>
        <v>PHe</v>
      </c>
      <c r="H37" s="208">
        <f>IF(A37="","x",IF(ISERROR(VLOOKUP($A37,'[1]liste reference'!$A$7:$P$906,14,0)),IF(ISERROR(VLOOKUP($A37,'[1]liste reference'!$B$7:$P$906,13,0)),"x",VLOOKUP($A37,'[1]liste reference'!$B$7:$P$906,13,0)),VLOOKUP($A37,'[1]liste reference'!$A$7:$P$906,14,0)))</f>
        <v>8</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t="str">
        <f>IF(A37="NEW.COD",AA37,IF(ISTEXT($E37),"DEJA SAISI !",IF(A37="","",IF(ISERROR(VLOOKUP($A37,'[1]liste reference'!$A$7:$D$906,2,0)),IF(ISERROR(VLOOKUP($A37,'[1]liste reference'!$B$7:$D$906,1,0)),"code non répertorié ou synonyme",VLOOKUP($A37,'[1]liste reference'!$B$7:$D$906,1,0)),VLOOKUP(A37,'[1]liste reference'!$A$7:$D$906,2,0)))))</f>
        <v>Carex acuta (Carex gracilis)    </v>
      </c>
      <c r="L37" s="229"/>
      <c r="M37" s="229"/>
      <c r="N37" s="229"/>
      <c r="O37" s="213"/>
      <c r="P37" s="214">
        <f t="shared" si="2"/>
        <v>0.09075</v>
      </c>
      <c r="Q37" s="215">
        <f t="shared" si="3"/>
        <v>1</v>
      </c>
      <c r="R37" s="215">
        <f t="shared" si="4"/>
        <v>0</v>
      </c>
      <c r="S37" s="215">
        <f t="shared" si="5"/>
        <v>0</v>
      </c>
      <c r="T37" s="230">
        <f t="shared" si="6"/>
        <v>0</v>
      </c>
      <c r="U37" s="216">
        <f t="shared" si="7"/>
      </c>
      <c r="V37" s="217" t="s">
        <v>53</v>
      </c>
      <c r="X37" s="218" t="str">
        <f>IF(A37="new.cod","NEW.COD",IF(AND((Y37=""),ISTEXT(A37)),A37,IF(Y37="","",INDEX('[1]liste reference'!$A$7:$A$906,Y37))))</f>
        <v>CAR.ACU</v>
      </c>
      <c r="Y37" s="7">
        <f>IF(ISERROR(MATCH(A37,'[1]liste reference'!$A$7:$A$906,0)),IF(ISERROR(MATCH(A37,'[1]liste reference'!$B$7:$B$906,0)),"",(MATCH(A37,'[1]liste reference'!$B$7:$B$906,0))),(MATCH(A37,'[1]liste reference'!$A$7:$A$906,0)))</f>
        <v>121</v>
      </c>
      <c r="Z37" s="219"/>
      <c r="AA37" s="220"/>
      <c r="BB37" s="7">
        <f t="shared" si="8"/>
        <v>1</v>
      </c>
    </row>
    <row r="38" spans="1:54" ht="12.75">
      <c r="A38" s="221" t="s">
        <v>88</v>
      </c>
      <c r="B38" s="222">
        <v>0.005</v>
      </c>
      <c r="C38" s="223">
        <v>0.005</v>
      </c>
      <c r="D38" s="224" t="str">
        <f>IF(ISERROR(VLOOKUP($A38,'[1]liste reference'!$A$7:$D$906,2,0)),IF(ISERROR(VLOOKUP($A38,'[1]liste reference'!$B$7:$D$906,1,0)),"",VLOOKUP($A38,'[1]liste reference'!$B$7:$D$906,1,0)),VLOOKUP($A38,'[1]liste reference'!$A$7:$D$906,2,0))</f>
        <v>Lysimachia vulgaris</v>
      </c>
      <c r="E38" s="224" t="e">
        <f>IF(D38="",,VLOOKUP(D38,D$22:D37,1,0))</f>
        <v>#N/A</v>
      </c>
      <c r="F38" s="234">
        <f t="shared" si="1"/>
        <v>0.005</v>
      </c>
      <c r="G38" s="226" t="str">
        <f>IF(A38="","",IF(ISERROR(VLOOKUP($A38,'[1]liste reference'!$A$7:$P$906,13,0)),IF(ISERROR(VLOOKUP($A38,'[1]liste reference'!$B$7:$P$906,12,0)),"    -",VLOOKUP($A38,'[1]liste reference'!$B$7:$P$906,12,0)),VLOOKUP($A38,'[1]liste reference'!$A$7:$P$906,13,0)))</f>
        <v>PHe</v>
      </c>
      <c r="H38" s="208">
        <f>IF(A38="","x",IF(ISERROR(VLOOKUP($A38,'[1]liste reference'!$A$7:$P$906,14,0)),IF(ISERROR(VLOOKUP($A38,'[1]liste reference'!$B$7:$P$906,13,0)),"x",VLOOKUP($A38,'[1]liste reference'!$B$7:$P$906,13,0)),VLOOKUP($A38,'[1]liste reference'!$A$7:$P$906,14,0)))</f>
        <v>8</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t="str">
        <f>IF(A38="NEW.COD",AA38,IF(ISTEXT($E38),"DEJA SAISI !",IF(A38="","",IF(ISERROR(VLOOKUP($A38,'[1]liste reference'!$A$7:$D$906,2,0)),IF(ISERROR(VLOOKUP($A38,'[1]liste reference'!$B$7:$D$906,1,0)),"code non répertorié ou synonyme",VLOOKUP($A38,'[1]liste reference'!$B$7:$D$906,1,0)),VLOOKUP(A38,'[1]liste reference'!$A$7:$D$906,2,0)))))</f>
        <v>Lysimachia vulgaris</v>
      </c>
      <c r="L38" s="229"/>
      <c r="M38" s="229"/>
      <c r="N38" s="229"/>
      <c r="O38" s="213"/>
      <c r="P38" s="214">
        <f t="shared" si="2"/>
        <v>0.005000000000000001</v>
      </c>
      <c r="Q38" s="215">
        <f t="shared" si="3"/>
        <v>1</v>
      </c>
      <c r="R38" s="215">
        <f t="shared" si="4"/>
        <v>0</v>
      </c>
      <c r="S38" s="215">
        <f t="shared" si="5"/>
        <v>0</v>
      </c>
      <c r="T38" s="230">
        <f t="shared" si="6"/>
        <v>0</v>
      </c>
      <c r="U38" s="216">
        <f t="shared" si="7"/>
      </c>
      <c r="V38" s="217" t="s">
        <v>53</v>
      </c>
      <c r="W38" s="217"/>
      <c r="X38" s="218" t="str">
        <f>IF(A38="new.cod","NEW.COD",IF(AND((Y38=""),ISTEXT(A38)),A38,IF(Y38="","",INDEX('[1]liste reference'!$A$7:$A$906,Y38))))</f>
        <v>LYS.VUL</v>
      </c>
      <c r="Y38" s="7">
        <f>IF(ISERROR(MATCH(A38,'[1]liste reference'!$A$7:$A$906,0)),IF(ISERROR(MATCH(A38,'[1]liste reference'!$B$7:$B$906,0)),"",(MATCH(A38,'[1]liste reference'!$B$7:$B$906,0))),(MATCH(A38,'[1]liste reference'!$A$7:$A$906,0)))</f>
        <v>441</v>
      </c>
      <c r="Z38" s="219"/>
      <c r="AA38" s="220"/>
      <c r="BB38" s="7">
        <f t="shared" si="8"/>
        <v>1</v>
      </c>
    </row>
    <row r="39" spans="1:54" ht="12.75">
      <c r="A39" s="221" t="s">
        <v>89</v>
      </c>
      <c r="B39" s="222">
        <v>0.2</v>
      </c>
      <c r="C39" s="223">
        <v>0.1</v>
      </c>
      <c r="D39" s="224" t="str">
        <f>IF(ISERROR(VLOOKUP($A39,'[1]liste reference'!$A$7:$D$906,2,0)),IF(ISERROR(VLOOKUP($A39,'[1]liste reference'!$B$7:$D$906,1,0)),"",VLOOKUP($A39,'[1]liste reference'!$B$7:$D$906,1,0)),VLOOKUP($A39,'[1]liste reference'!$A$7:$D$906,2,0))</f>
        <v>Phalaris arundinacea</v>
      </c>
      <c r="E39" s="224" t="e">
        <f>IF(D39="",,VLOOKUP(D39,D$22:D38,1,0))</f>
        <v>#N/A</v>
      </c>
      <c r="F39" s="234">
        <f t="shared" si="1"/>
        <v>0.165</v>
      </c>
      <c r="G39" s="226" t="str">
        <f>IF(A39="","",IF(ISERROR(VLOOKUP($A39,'[1]liste reference'!$A$7:$P$906,13,0)),IF(ISERROR(VLOOKUP($A39,'[1]liste reference'!$B$7:$P$906,12,0)),"    -",VLOOKUP($A39,'[1]liste reference'!$B$7:$P$906,12,0)),VLOOKUP($A39,'[1]liste reference'!$A$7:$P$906,13,0)))</f>
        <v>PHe</v>
      </c>
      <c r="H39" s="208">
        <f>IF(A39="","x",IF(ISERROR(VLOOKUP($A39,'[1]liste reference'!$A$7:$P$906,14,0)),IF(ISERROR(VLOOKUP($A39,'[1]liste reference'!$B$7:$P$906,13,0)),"x",VLOOKUP($A39,'[1]liste reference'!$B$7:$P$906,13,0)),VLOOKUP($A39,'[1]liste reference'!$A$7:$P$906,14,0)))</f>
        <v>8</v>
      </c>
      <c r="I39" s="227">
        <f>IF(ISNUMBER(H39),IF(ISERROR(VLOOKUP($A39,'[1]liste reference'!$A$7:$P$906,3,0)),IF(ISERROR(VLOOKUP($A39,'[1]liste reference'!$B$7:$P$906,2,0)),"",VLOOKUP($A39,'[1]liste reference'!$B$7:$P$906,2,0)),VLOOKUP($A39,'[1]liste reference'!$A$7:$P$906,3,0)),"")</f>
        <v>10</v>
      </c>
      <c r="J39" s="210">
        <f>IF(ISNUMBER(H39),IF(ISERROR(VLOOKUP($A39,'[1]liste reference'!$A$7:$P$906,4,0)),IF(ISERROR(VLOOKUP($A39,'[1]liste reference'!$B$7:$P$906,3,0)),"",VLOOKUP($A39,'[1]liste reference'!$B$7:$P$906,3,0)),VLOOKUP($A39,'[1]liste reference'!$A$7:$P$906,4,0)),"")</f>
        <v>1</v>
      </c>
      <c r="K39" s="228" t="str">
        <f>IF(A39="NEW.COD",AA39,IF(ISTEXT($E39),"DEJA SAISI !",IF(A39="","",IF(ISERROR(VLOOKUP($A39,'[1]liste reference'!$A$7:$D$906,2,0)),IF(ISERROR(VLOOKUP($A39,'[1]liste reference'!$B$7:$D$906,1,0)),"code non répertorié ou synonyme",VLOOKUP($A39,'[1]liste reference'!$B$7:$D$906,1,0)),VLOOKUP(A39,'[1]liste reference'!$A$7:$D$906,2,0)))))</f>
        <v>Phalaris arundinacea</v>
      </c>
      <c r="L39" s="229"/>
      <c r="M39" s="229"/>
      <c r="N39" s="229"/>
      <c r="O39" s="213"/>
      <c r="P39" s="214">
        <f t="shared" si="2"/>
        <v>0.165</v>
      </c>
      <c r="Q39" s="215">
        <f t="shared" si="3"/>
        <v>2</v>
      </c>
      <c r="R39" s="215">
        <f t="shared" si="4"/>
        <v>20</v>
      </c>
      <c r="S39" s="215">
        <f t="shared" si="5"/>
        <v>20</v>
      </c>
      <c r="T39" s="230">
        <f t="shared" si="6"/>
        <v>2</v>
      </c>
      <c r="U39" s="216">
        <f t="shared" si="7"/>
      </c>
      <c r="V39" s="235" t="s">
        <v>53</v>
      </c>
      <c r="X39" s="218" t="str">
        <f>IF(A39="new.cod","NEW.COD",IF(AND((Y39=""),ISTEXT(A39)),A39,IF(Y39="","",INDEX('[1]liste reference'!$A$7:$A$906,Y39))))</f>
        <v>PHA.ARU</v>
      </c>
      <c r="Y39" s="7">
        <f>IF(ISERROR(MATCH(A39,'[1]liste reference'!$A$7:$A$906,0)),IF(ISERROR(MATCH(A39,'[1]liste reference'!$B$7:$B$906,0)),"",(MATCH(A39,'[1]liste reference'!$B$7:$B$906,0))),(MATCH(A39,'[1]liste reference'!$A$7:$A$906,0)))</f>
        <v>567</v>
      </c>
      <c r="Z39" s="219"/>
      <c r="AA39" s="220"/>
      <c r="BB39" s="7">
        <f t="shared" si="8"/>
        <v>1</v>
      </c>
    </row>
    <row r="40" spans="1:54" ht="12.75">
      <c r="A40" s="221" t="s">
        <v>90</v>
      </c>
      <c r="B40" s="222">
        <v>0.005</v>
      </c>
      <c r="C40" s="223">
        <v>0.005</v>
      </c>
      <c r="D40" s="224" t="str">
        <f>IF(ISERROR(VLOOKUP($A40,'[1]liste reference'!$A$7:$D$906,2,0)),IF(ISERROR(VLOOKUP($A40,'[1]liste reference'!$B$7:$D$906,1,0)),"",VLOOKUP($A40,'[1]liste reference'!$B$7:$D$906,1,0)),VLOOKUP($A40,'[1]liste reference'!$A$7:$D$906,2,0))</f>
        <v>Rorippa sp.</v>
      </c>
      <c r="E40" s="224" t="e">
        <f>IF(D40="",,VLOOKUP(D40,D$22:D39,1,0))</f>
        <v>#N/A</v>
      </c>
      <c r="F40" s="234">
        <f t="shared" si="1"/>
        <v>0.005</v>
      </c>
      <c r="G40" s="226" t="str">
        <f>IF(A40="","",IF(ISERROR(VLOOKUP($A40,'[1]liste reference'!$A$7:$P$906,13,0)),IF(ISERROR(VLOOKUP($A40,'[1]liste reference'!$B$7:$P$906,12,0)),"    -",VLOOKUP($A40,'[1]liste reference'!$B$7:$P$906,12,0)),VLOOKUP($A40,'[1]liste reference'!$A$7:$P$906,13,0)))</f>
        <v>PHe</v>
      </c>
      <c r="H40" s="208">
        <f>IF(A40="","x",IF(ISERROR(VLOOKUP($A40,'[1]liste reference'!$A$7:$P$906,14,0)),IF(ISERROR(VLOOKUP($A40,'[1]liste reference'!$B$7:$P$906,13,0)),"x",VLOOKUP($A40,'[1]liste reference'!$B$7:$P$906,13,0)),VLOOKUP($A40,'[1]liste reference'!$A$7:$P$906,14,0)))</f>
        <v>8</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t="str">
        <f>IF(A40="NEW.COD",AA40,IF(ISTEXT($E40),"DEJA SAISI !",IF(A40="","",IF(ISERROR(VLOOKUP($A40,'[1]liste reference'!$A$7:$D$906,2,0)),IF(ISERROR(VLOOKUP($A40,'[1]liste reference'!$B$7:$D$906,1,0)),"code non répertorié ou synonyme",VLOOKUP($A40,'[1]liste reference'!$B$7:$D$906,1,0)),VLOOKUP(A40,'[1]liste reference'!$A$7:$D$906,2,0)))))</f>
        <v>Rorippa sp.</v>
      </c>
      <c r="L40" s="229"/>
      <c r="M40" s="229"/>
      <c r="N40" s="229"/>
      <c r="O40" s="213"/>
      <c r="P40" s="214">
        <f t="shared" si="2"/>
        <v>0.005000000000000001</v>
      </c>
      <c r="Q40" s="215">
        <f t="shared" si="3"/>
        <v>1</v>
      </c>
      <c r="R40" s="215">
        <f t="shared" si="4"/>
        <v>0</v>
      </c>
      <c r="S40" s="215">
        <f t="shared" si="5"/>
        <v>0</v>
      </c>
      <c r="T40" s="230">
        <f t="shared" si="6"/>
        <v>0</v>
      </c>
      <c r="U40" s="216">
        <f t="shared" si="7"/>
      </c>
      <c r="V40" s="217" t="s">
        <v>53</v>
      </c>
      <c r="X40" s="218" t="str">
        <f>IF(A40="new.cod","NEW.COD",IF(AND((Y40=""),ISTEXT(A40)),A40,IF(Y40="","",INDEX('[1]liste reference'!$A$7:$A$906,Y40))))</f>
        <v>ROR.SPX</v>
      </c>
      <c r="Y40" s="7">
        <f>IF(ISERROR(MATCH(A40,'[1]liste reference'!$A$7:$A$906,0)),IF(ISERROR(MATCH(A40,'[1]liste reference'!$B$7:$B$906,0)),"",(MATCH(A40,'[1]liste reference'!$B$7:$B$906,0))),(MATCH(A40,'[1]liste reference'!$A$7:$A$906,0)))</f>
        <v>727</v>
      </c>
      <c r="Z40" s="219"/>
      <c r="AA40" s="220"/>
      <c r="BB40" s="7">
        <f t="shared" si="8"/>
        <v>1</v>
      </c>
    </row>
    <row r="41" spans="1:54" ht="12.75">
      <c r="A41" s="221" t="s">
        <v>91</v>
      </c>
      <c r="B41" s="222">
        <v>0.005</v>
      </c>
      <c r="C41" s="223"/>
      <c r="D41" s="224" t="str">
        <f>IF(ISERROR(VLOOKUP($A41,'[1]liste reference'!$A$7:$D$906,2,0)),IF(ISERROR(VLOOKUP($A41,'[1]liste reference'!$B$7:$D$906,1,0)),"",VLOOKUP($A41,'[1]liste reference'!$B$7:$D$906,1,0)),VLOOKUP($A41,'[1]liste reference'!$A$7:$D$906,2,0))</f>
        <v>Solanum dulcamara</v>
      </c>
      <c r="E41" s="224" t="e">
        <f>IF(D41="",,VLOOKUP(D41,D$22:D40,1,0))</f>
        <v>#N/A</v>
      </c>
      <c r="F41" s="234">
        <f t="shared" si="1"/>
        <v>0.0032500000000000003</v>
      </c>
      <c r="G41" s="226" t="str">
        <f>IF(A41="","",IF(ISERROR(VLOOKUP($A41,'[1]liste reference'!$A$7:$P$906,13,0)),IF(ISERROR(VLOOKUP($A41,'[1]liste reference'!$B$7:$P$906,12,0)),"    -",VLOOKUP($A41,'[1]liste reference'!$B$7:$P$906,12,0)),VLOOKUP($A41,'[1]liste reference'!$A$7:$P$906,13,0)))</f>
        <v>PHg</v>
      </c>
      <c r="H41" s="208">
        <f>IF(A41="","x",IF(ISERROR(VLOOKUP($A41,'[1]liste reference'!$A$7:$P$906,14,0)),IF(ISERROR(VLOOKUP($A41,'[1]liste reference'!$B$7:$P$906,13,0)),"x",VLOOKUP($A41,'[1]liste reference'!$B$7:$P$906,13,0)),VLOOKUP($A41,'[1]liste reference'!$A$7:$P$906,14,0)))</f>
        <v>9</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t="str">
        <f>IF(A41="NEW.COD",AA41,IF(ISTEXT($E41),"DEJA SAISI !",IF(A41="","",IF(ISERROR(VLOOKUP($A41,'[1]liste reference'!$A$7:$D$906,2,0)),IF(ISERROR(VLOOKUP($A41,'[1]liste reference'!$B$7:$D$906,1,0)),"code non répertorié ou synonyme",VLOOKUP($A41,'[1]liste reference'!$B$7:$D$906,1,0)),VLOOKUP(A41,'[1]liste reference'!$A$7:$D$906,2,0)))))</f>
        <v>Solanum dulcamara</v>
      </c>
      <c r="L41" s="229"/>
      <c r="M41" s="229"/>
      <c r="N41" s="229"/>
      <c r="O41" s="213"/>
      <c r="P41" s="214">
        <f t="shared" si="2"/>
        <v>0.0032500000000000003</v>
      </c>
      <c r="Q41" s="215">
        <f t="shared" si="3"/>
        <v>1</v>
      </c>
      <c r="R41" s="215">
        <f t="shared" si="4"/>
        <v>0</v>
      </c>
      <c r="S41" s="215">
        <f t="shared" si="5"/>
        <v>0</v>
      </c>
      <c r="T41" s="230">
        <f t="shared" si="6"/>
        <v>0</v>
      </c>
      <c r="U41" s="216">
        <f t="shared" si="7"/>
      </c>
      <c r="V41" s="217" t="s">
        <v>53</v>
      </c>
      <c r="X41" s="218" t="str">
        <f>IF(A41="new.cod","NEW.COD",IF(AND((Y41=""),ISTEXT(A41)),A41,IF(Y41="","",INDEX('[1]liste reference'!$A$7:$A$906,Y41))))</f>
        <v>SOA.DUL</v>
      </c>
      <c r="Y41" s="7">
        <f>IF(ISERROR(MATCH(A41,'[1]liste reference'!$A$7:$A$906,0)),IF(ISERROR(MATCH(A41,'[1]liste reference'!$B$7:$B$906,0)),"",(MATCH(A41,'[1]liste reference'!$B$7:$B$906,0))),(MATCH(A41,'[1]liste reference'!$A$7:$A$906,0)))</f>
        <v>789</v>
      </c>
      <c r="Z41" s="219"/>
      <c r="AA41" s="220"/>
      <c r="BB41" s="7">
        <f t="shared" si="8"/>
        <v>1</v>
      </c>
    </row>
    <row r="42" spans="1:54" ht="12.75">
      <c r="A42" s="221" t="s">
        <v>53</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53</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53</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53</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53</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53</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53</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53</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53</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53</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53</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53</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53</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53</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53</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53</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53</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53</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53</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53</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53</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53</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53</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53</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53</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53</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53</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53</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53</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53</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53</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53</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53</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53</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53</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53</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53</v>
      </c>
      <c r="B60" s="222"/>
      <c r="C60" s="223"/>
      <c r="D60" s="224">
        <f>IF(ISERROR(VLOOKUP($A60,'[1]liste reference'!$A$7:$D$906,2,0)),IF(ISERROR(VLOOKUP($A60,'[1]liste reference'!$B$7:$D$906,1,0)),"",VLOOKUP($A60,'[1]liste reference'!$B$7:$D$906,1,0)),VLOOKUP($A60,'[1]liste reference'!$A$7:$D$906,2,0))</f>
      </c>
      <c r="E60" s="224">
        <f>IF(D60="",,VLOOKUP(D60,D$22:D59,1,0))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53</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53</v>
      </c>
      <c r="B61" s="222"/>
      <c r="C61" s="223"/>
      <c r="D61" s="224">
        <f>IF(ISERROR(VLOOKUP($A61,'[1]liste reference'!$A$7:$D$906,2,0)),IF(ISERROR(VLOOKUP($A61,'[1]liste reference'!$B$7:$D$906,1,0)),"",VLOOKUP($A61,'[1]liste reference'!$B$7:$D$906,1,0)),VLOOKUP($A61,'[1]liste reference'!$A$7:$D$906,2,0))</f>
      </c>
      <c r="E61" s="224">
        <f>IF(D61="",,VLOOKUP(D61,D$22:D54,1,0))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53</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53</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53</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53</v>
      </c>
      <c r="B63" s="222"/>
      <c r="C63" s="223"/>
      <c r="D63" s="224">
        <f>IF(ISERROR(VLOOKUP($A63,'[1]liste reference'!$A$7:$D$906,2,0)),IF(ISERROR(VLOOKUP($A63,'[1]liste reference'!$B$7:$D$906,1,0)),"",VLOOKUP($A63,'[1]liste reference'!$B$7:$D$906,1,0)),VLOOKUP($A63,'[1]liste reference'!$A$7:$D$906,2,0))</f>
      </c>
      <c r="E63" s="224">
        <f>IF(D63="",,VLOOKUP(D63,D$22:D55,1,0))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53</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53</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53</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53</v>
      </c>
      <c r="B65" s="222"/>
      <c r="C65" s="223"/>
      <c r="D65" s="224">
        <f>IF(ISERROR(VLOOKUP($A65,'[1]liste reference'!$A$7:$D$906,2,0)),IF(ISERROR(VLOOKUP($A65,'[1]liste reference'!$B$7:$D$906,1,0)),"",VLOOKUP($A65,'[1]liste reference'!$B$7:$D$906,1,0)),VLOOKUP($A65,'[1]liste reference'!$A$7:$D$906,2,0))</f>
      </c>
      <c r="E65" s="224">
        <f>IF(D65="",,VLOOKUP(D65,D$22:D53,1,0))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53</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53</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53</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53</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53</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53</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53</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53</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53</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53</v>
      </c>
      <c r="B70" s="222"/>
      <c r="C70" s="223"/>
      <c r="D70" s="224">
        <f>IF(ISERROR(VLOOKUP($A70,'[1]liste reference'!$A$7:$D$906,2,0)),IF(ISERROR(VLOOKUP($A70,'[1]liste reference'!$B$7:$D$906,1,0)),"",VLOOKUP($A70,'[1]liste reference'!$B$7:$D$906,1,0)),VLOOKUP($A70,'[1]liste reference'!$A$7:$D$906,2,0))</f>
      </c>
      <c r="E70" s="224">
        <f>IF(D70="",,VLOOKUP(D70,D$22:D55,1,0))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53</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53</v>
      </c>
      <c r="B71" s="222"/>
      <c r="C71" s="223"/>
      <c r="D71" s="224">
        <f>IF(ISERROR(VLOOKUP($A71,'[1]liste reference'!$A$7:$D$906,2,0)),IF(ISERROR(VLOOKUP($A71,'[1]liste reference'!$B$7:$D$906,1,0)),"",VLOOKUP($A71,'[1]liste reference'!$B$7:$D$906,1,0)),VLOOKUP($A71,'[1]liste reference'!$A$7:$D$906,2,0))</f>
      </c>
      <c r="E71" s="224">
        <f>IF(D71="",,VLOOKUP(D71,D$22:D56,1,0))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53</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53</v>
      </c>
      <c r="B72" s="222"/>
      <c r="C72" s="223"/>
      <c r="D72" s="224">
        <f>IF(ISERROR(VLOOKUP($A72,'[1]liste reference'!$A$7:$D$906,2,0)),IF(ISERROR(VLOOKUP($A72,'[1]liste reference'!$B$7:$D$906,1,0)),"",VLOOKUP($A72,'[1]liste reference'!$B$7:$D$906,1,0)),VLOOKUP($A72,'[1]liste reference'!$A$7:$D$906,2,0))</f>
      </c>
      <c r="E72" s="224">
        <f>IF(D72="",,VLOOKUP(D72,D$22:D57,1,0))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53</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53</v>
      </c>
      <c r="B73" s="222"/>
      <c r="C73" s="223"/>
      <c r="D73" s="224">
        <f>IF(ISERROR(VLOOKUP($A73,'[1]liste reference'!$A$7:$D$906,2,0)),IF(ISERROR(VLOOKUP($A73,'[1]liste reference'!$B$7:$D$906,1,0)),"",VLOOKUP($A73,'[1]liste reference'!$B$7:$D$906,1,0)),VLOOKUP($A73,'[1]liste reference'!$A$7:$D$906,2,0))</f>
      </c>
      <c r="E73" s="224">
        <f>IF(D73="",,VLOOKUP(D73,D$22:D57,1,0))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53</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53</v>
      </c>
      <c r="B74" s="222"/>
      <c r="C74" s="223"/>
      <c r="D74" s="224">
        <f>IF(ISERROR(VLOOKUP($A74,'[1]liste reference'!$A$7:$D$906,2,0)),IF(ISERROR(VLOOKUP($A74,'[1]liste reference'!$B$7:$D$906,1,0)),"",VLOOKUP($A74,'[1]liste reference'!$B$7:$D$906,1,0)),VLOOKUP($A74,'[1]liste reference'!$A$7:$D$906,2,0))</f>
      </c>
      <c r="E74" s="224">
        <f>IF(D74="",,VLOOKUP(D74,D$22:D58,1,0))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53</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53</v>
      </c>
      <c r="B75" s="222"/>
      <c r="C75" s="223"/>
      <c r="D75" s="224">
        <f>IF(ISERROR(VLOOKUP($A75,'[1]liste reference'!$A$7:$D$906,2,0)),IF(ISERROR(VLOOKUP($A75,'[1]liste reference'!$B$7:$D$906,1,0)),"",VLOOKUP($A75,'[1]liste reference'!$B$7:$D$906,1,0)),VLOOKUP($A75,'[1]liste reference'!$A$7:$D$906,2,0))</f>
      </c>
      <c r="E75" s="224">
        <f>IF(D75="",,VLOOKUP(D75,D$22:D59,1,0))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53</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53</v>
      </c>
      <c r="B76" s="222"/>
      <c r="C76" s="223"/>
      <c r="D76" s="224">
        <f>IF(ISERROR(VLOOKUP($A76,'[1]liste reference'!$A$7:$D$906,2,0)),IF(ISERROR(VLOOKUP($A76,'[1]liste reference'!$B$7:$D$906,1,0)),"",VLOOKUP($A76,'[1]liste reference'!$B$7:$D$906,1,0)),VLOOKUP($A76,'[1]liste reference'!$A$7:$D$906,2,0))</f>
      </c>
      <c r="E76" s="224">
        <f>IF(D76="",,VLOOKUP(D76,D$22:D59,1,0))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53</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53</v>
      </c>
      <c r="B77" s="222"/>
      <c r="C77" s="223"/>
      <c r="D77" s="224">
        <f>IF(ISERROR(VLOOKUP($A77,'[1]liste reference'!$A$7:$D$906,2,0)),IF(ISERROR(VLOOKUP($A77,'[1]liste reference'!$B$7:$D$906,1,0)),"",VLOOKUP($A77,'[1]liste reference'!$B$7:$D$906,1,0)),VLOOKUP($A77,'[1]liste reference'!$A$7:$D$906,2,0))</f>
      </c>
      <c r="E77" s="224">
        <f>IF(D77="",,VLOOKUP(D77,D$22:D75,1,0))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53</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53</v>
      </c>
      <c r="B78" s="222"/>
      <c r="C78" s="223"/>
      <c r="D78" s="224">
        <f>IF(ISERROR(VLOOKUP($A78,'[1]liste reference'!$A$7:$D$906,2,0)),IF(ISERROR(VLOOKUP($A78,'[1]liste reference'!$B$7:$D$906,1,0)),"",VLOOKUP($A78,'[1]liste reference'!$B$7:$D$906,1,0)),VLOOKUP($A78,'[1]liste reference'!$A$7:$D$906,2,0))</f>
      </c>
      <c r="E78" s="224">
        <f>IF(D78="",,VLOOKUP(D78,D$22:D75,1,0))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53</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53</v>
      </c>
      <c r="B79" s="222"/>
      <c r="C79" s="223"/>
      <c r="D79" s="224">
        <f>IF(ISERROR(VLOOKUP($A79,'[1]liste reference'!$A$7:$D$906,2,0)),IF(ISERROR(VLOOKUP($A79,'[1]liste reference'!$B$7:$D$906,1,0)),"",VLOOKUP($A79,'[1]liste reference'!$B$7:$D$906,1,0)),VLOOKUP($A79,'[1]liste reference'!$A$7:$D$906,2,0))</f>
      </c>
      <c r="E79" s="224">
        <f>IF(D79="",,VLOOKUP(D79,D$22:D75,1,0))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53</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53</v>
      </c>
      <c r="B80" s="222"/>
      <c r="C80" s="223"/>
      <c r="D80" s="224">
        <f>IF(ISERROR(VLOOKUP($A80,'[1]liste reference'!$A$7:$D$906,2,0)),IF(ISERROR(VLOOKUP($A80,'[1]liste reference'!$B$7:$D$906,1,0)),"",VLOOKUP($A80,'[1]liste reference'!$B$7:$D$906,1,0)),VLOOKUP($A80,'[1]liste reference'!$A$7:$D$906,2,0))</f>
      </c>
      <c r="E80" s="224">
        <f>IF(D80="",,VLOOKUP(D80,D$22:D79,1,0))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53</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53</v>
      </c>
      <c r="B81" s="222"/>
      <c r="C81" s="223"/>
      <c r="D81" s="224">
        <f>IF(ISERROR(VLOOKUP($A81,'[1]liste reference'!$A$7:$D$906,2,0)),IF(ISERROR(VLOOKUP($A81,'[1]liste reference'!$B$7:$D$906,1,0)),"",VLOOKUP($A81,'[1]liste reference'!$B$7:$D$906,1,0)),VLOOKUP($A81,'[1]liste reference'!$A$7:$D$906,2,0))</f>
      </c>
      <c r="E81" s="224">
        <f>IF(D81="",,VLOOKUP(D81,D$21:D80,1,0))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30">
        <f t="shared" si="14"/>
        <v>0</v>
      </c>
      <c r="U81" s="216">
        <f t="shared" si="15"/>
      </c>
      <c r="V81" s="217" t="s">
        <v>53</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53</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53</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92</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LOT</v>
      </c>
      <c r="B84" s="255" t="str">
        <f>C3</f>
        <v>Monestier-Pin-Moriès</v>
      </c>
      <c r="C84" s="256">
        <f>A4</f>
        <v>39993</v>
      </c>
      <c r="D84" s="257">
        <f>IF(ISERROR(SUM($S$23:$S$82)/SUM($T$23:$T$82)),"",SUM($S$23:$S$82)/SUM($T$23:$T$82))</f>
        <v>12.549019607843137</v>
      </c>
      <c r="E84" s="258">
        <f>N13</f>
        <v>19</v>
      </c>
      <c r="F84" s="255">
        <f>N14</f>
        <v>14</v>
      </c>
      <c r="G84" s="255">
        <f>N15</f>
        <v>5</v>
      </c>
      <c r="H84" s="255">
        <f>N16</f>
        <v>9</v>
      </c>
      <c r="I84" s="255">
        <f>N17</f>
        <v>0</v>
      </c>
      <c r="J84" s="259">
        <f>N8</f>
        <v>11.5</v>
      </c>
      <c r="K84" s="257">
        <f>N9</f>
        <v>3.228479041758971</v>
      </c>
      <c r="L84" s="258">
        <f>N10</f>
        <v>4</v>
      </c>
      <c r="M84" s="258">
        <f>N11</f>
        <v>15</v>
      </c>
      <c r="N84" s="257">
        <f>O8</f>
        <v>1.6428571428571428</v>
      </c>
      <c r="O84" s="257">
        <f>O9</f>
        <v>0.49724515809884695</v>
      </c>
      <c r="P84" s="258">
        <f>O10</f>
        <v>1</v>
      </c>
      <c r="Q84" s="258">
        <f>O11</f>
        <v>2</v>
      </c>
      <c r="R84" s="260">
        <f>F21</f>
        <v>30.244500000000016</v>
      </c>
      <c r="S84" s="258">
        <f>K11</f>
        <v>0</v>
      </c>
      <c r="T84" s="258">
        <f>K12</f>
        <v>8</v>
      </c>
      <c r="U84" s="258">
        <f>K13</f>
        <v>5</v>
      </c>
      <c r="V84" s="261">
        <f>K14</f>
        <v>1</v>
      </c>
      <c r="W84" s="262">
        <f>K15</f>
        <v>5</v>
      </c>
      <c r="Y84" s="263"/>
      <c r="Z84" s="263"/>
      <c r="AA84" s="253"/>
      <c r="AB84" s="253"/>
      <c r="AC84" s="253"/>
    </row>
    <row r="85" spans="16:21" ht="12.75" hidden="1">
      <c r="P85" s="7"/>
      <c r="Q85" s="7"/>
      <c r="R85" s="7"/>
      <c r="S85" s="7"/>
      <c r="T85" s="7"/>
      <c r="U85" s="7"/>
    </row>
    <row r="86" spans="16:21" ht="12.75" hidden="1">
      <c r="P86" s="264" t="s">
        <v>93</v>
      </c>
      <c r="Q86" s="7"/>
      <c r="R86" s="216"/>
      <c r="S86" s="7"/>
      <c r="T86" s="7"/>
      <c r="U86" s="7"/>
    </row>
    <row r="87" spans="16:21" ht="12.75" hidden="1">
      <c r="P87" s="7" t="s">
        <v>94</v>
      </c>
      <c r="Q87" s="7"/>
      <c r="R87" s="216">
        <f>VLOOKUP(MAX($R$23:$R$82),($R$23:$T$82),1,0)</f>
        <v>60</v>
      </c>
      <c r="S87" s="7"/>
      <c r="T87" s="7"/>
      <c r="U87" s="7"/>
    </row>
    <row r="88" spans="16:21" ht="12.75" hidden="1">
      <c r="P88" s="7" t="s">
        <v>95</v>
      </c>
      <c r="Q88" s="7"/>
      <c r="R88" s="216">
        <f>VLOOKUP((R87),($R$23:$T$82),2,0)</f>
        <v>120</v>
      </c>
      <c r="S88" s="7"/>
      <c r="T88" s="7"/>
      <c r="U88" s="7"/>
    </row>
    <row r="89" spans="16:19" ht="12.75" hidden="1">
      <c r="P89" s="7" t="s">
        <v>96</v>
      </c>
      <c r="Q89" s="7"/>
      <c r="R89" s="216">
        <f>VLOOKUP((R87),($R$23:$T$82),3,0)</f>
        <v>8</v>
      </c>
      <c r="S89" s="7"/>
    </row>
    <row r="90" spans="16:19" ht="12.75" hidden="1">
      <c r="P90" s="7" t="s">
        <v>97</v>
      </c>
      <c r="Q90" s="7"/>
      <c r="R90" s="265">
        <f>IF(ISERROR(SUM($S$23:$S$82)/SUM($T$23:$T$82)),"",(SUM($S$23:$S$82)-R88)/(SUM($T$23:$T$82)-R89))</f>
        <v>12.093023255813954</v>
      </c>
      <c r="S90" s="7"/>
    </row>
    <row r="91" spans="16:20" ht="12.75" hidden="1">
      <c r="P91" s="215" t="s">
        <v>98</v>
      </c>
      <c r="Q91" s="215"/>
      <c r="R91" s="215" t="str">
        <f>INDEX('[1]liste reference'!$A$7:$A$906,$S$91)</f>
        <v>LEA.SPX</v>
      </c>
      <c r="S91" s="7">
        <f>IF(ISERROR(MATCH($R$93,'[1]liste reference'!$A$7:$A$906,0)),MATCH($R$93,'[1]liste reference'!$B$7:$B$906,0),(MATCH($R$93,'[1]liste reference'!$A$7:$A$906,0)))</f>
        <v>411</v>
      </c>
      <c r="T91" s="253"/>
    </row>
    <row r="92" spans="16:19" ht="12.75" hidden="1">
      <c r="P92" s="7" t="s">
        <v>99</v>
      </c>
      <c r="Q92" s="7"/>
      <c r="R92" s="7">
        <f>MATCH(R87,$R$23:$R$82,0)</f>
        <v>5</v>
      </c>
      <c r="S92" s="7"/>
    </row>
    <row r="93" spans="16:19" ht="12.75" hidden="1">
      <c r="P93" s="215" t="s">
        <v>100</v>
      </c>
      <c r="Q93" s="7"/>
      <c r="R93" s="215" t="str">
        <f>INDEX($A$23:$A$82,$R$92)</f>
        <v>LEA.SPX</v>
      </c>
      <c r="S93" s="7"/>
    </row>
    <row r="94" ht="12.75">
      <c r="R94" s="253"/>
    </row>
  </sheetData>
  <sheetProtection/>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2013-10-03T13:24:47Z</dcterms:created>
  <dcterms:modified xsi:type="dcterms:W3CDTF">2013-10-03T13:25:14Z</dcterms:modified>
  <cp:category/>
  <cp:version/>
  <cp:contentType/>
  <cp:contentStatus/>
</cp:coreProperties>
</file>