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800" activeTab="0"/>
  </bookViews>
  <sheets>
    <sheet name="Baumale-Vebron" sheetId="1" r:id="rId1"/>
  </sheets>
  <externalReferences>
    <externalReference r:id="rId4"/>
  </externalReferences>
  <definedNames>
    <definedName name="Cf.">'[1]liste codes réf'!$F$29:$F$30</definedName>
    <definedName name="NOM" localSheetId="0">'Baumale-Vebron'!$H$1</definedName>
    <definedName name="noms_taxons">'[1]liste codes réf'!$B$8:$B$894</definedName>
    <definedName name="type_courant">'[1]liste codes réf'!$F$16:$F$25</definedName>
    <definedName name="_xlnm.Print_Area" localSheetId="0">'Baumale-Vebron'!$A$1:$O$82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ou unique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<sst xmlns="http://schemas.openxmlformats.org/spreadsheetml/2006/main" count="211" uniqueCount="96">
  <si>
    <t>Relevés floristiques aquatiques - IBMR</t>
  </si>
  <si>
    <t>Formulaire modèle GIS Macrophytes v_3.3 -mai 2012</t>
  </si>
  <si>
    <t>ASCONIT</t>
  </si>
  <si>
    <t>Aline Fare et Marc Landais</t>
  </si>
  <si>
    <t>conforme AFNOR T90-395 oct. 2003</t>
  </si>
  <si>
    <t>Baumale</t>
  </si>
  <si>
    <t>Vebron</t>
  </si>
  <si>
    <t>05151050</t>
  </si>
  <si>
    <t>E2241</t>
  </si>
  <si>
    <t>Résultats</t>
  </si>
  <si>
    <t>Robustesse:</t>
  </si>
  <si>
    <t>Unité de relevé</t>
  </si>
  <si>
    <t>UR1</t>
  </si>
  <si>
    <t>UR2</t>
  </si>
  <si>
    <t>station</t>
  </si>
  <si>
    <t>IBMR:</t>
  </si>
  <si>
    <t>Faciès dominant</t>
  </si>
  <si>
    <t>radier</t>
  </si>
  <si>
    <t>mouille</t>
  </si>
  <si>
    <t>niv. trophique:</t>
  </si>
  <si>
    <t>moyen</t>
  </si>
  <si>
    <t>(moyen)</t>
  </si>
  <si>
    <t xml:space="preserve">%UR/pt prélèvement </t>
  </si>
  <si>
    <t>cote sp.</t>
  </si>
  <si>
    <t>coef stén.</t>
  </si>
  <si>
    <t>VEGETALISATION</t>
  </si>
  <si>
    <t>tot. pondéré</t>
  </si>
  <si>
    <t>moyenne</t>
  </si>
  <si>
    <t>% surf. veg. / UR</t>
  </si>
  <si>
    <t>écart-type</t>
  </si>
  <si>
    <t>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</si>
  <si>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</si>
  <si>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</si>
  <si>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</si>
  <si>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</si>
  <si>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</si>
  <si>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</si>
  <si>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</si>
  <si>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</si>
  <si>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</si>
  <si>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</si>
  <si>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</si>
  <si>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</si>
  <si>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</si>
  <si>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</si>
  <si>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</si>
  <si>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</si>
  <si>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</si>
  <si>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</si>
  <si>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</si>
  <si>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</si>
  <si>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</si>
  <si>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</si>
  <si>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</si>
  <si>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Détail du calcul IBMR (non imprimable, non exporté)</t>
  </si>
  <si>
    <t>ATTENTION : écart entre rec. par grp (0 %) et</t>
  </si>
  <si>
    <t>rec. pondéré</t>
  </si>
  <si>
    <t>voir aussi colonne BB</t>
  </si>
  <si>
    <t xml:space="preserve"> rec. par taxa (2,5939 %)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</si>
  <si>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</si>
  <si>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</si>
  <si>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</si>
  <si>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</si>
  <si>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</si>
  <si>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</si>
  <si>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</si>
  <si>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</si>
  <si>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</si>
  <si>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</si>
  <si>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</si>
  <si>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</si>
  <si>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</si>
  <si>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</si>
  <si>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</si>
  <si>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</si>
  <si>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</si>
  <si>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</si>
  <si>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</si>
  <si>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NOSSPX</t>
  </si>
  <si>
    <t>OSCSPX</t>
  </si>
  <si>
    <t>CLASPX</t>
  </si>
  <si>
    <t>PELEND</t>
  </si>
  <si>
    <t>Cf.</t>
  </si>
  <si>
    <t>RHYRIP</t>
  </si>
  <si>
    <t>EQUPAL</t>
  </si>
  <si>
    <t>HILSPX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</si>
  <si>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</si>
  <si>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</si>
  <si>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</si>
  <si>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</si>
  <si>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</si>
  <si>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</si>
  <si>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</si>
  <si>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</si>
  <si>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</si>
  <si>
    <r>
      <t xml:space="preserve">LISTE     </t>
    </r>
    <r>
      <rPr>
        <i/>
        <sz val="10"/>
        <rFont val="Arial"/>
        <family val="2"/>
      </rPr>
      <t>rec / faciès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</si>
</sst>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d\-mmm\-yy"/>
    <numFmt numFmtId="179" formatCode="#,##0\ _F"/>
    <numFmt numFmtId="180" formatCode="#,##0.00\ _F"/>
    <numFmt numFmtId="181" formatCode="0;\-0;;@\ "/>
    <numFmt numFmtId="182" formatCode="#,##0.00\ _€"/>
    <numFmt numFmtId="183" formatCode="#,##0\ _€"/>
    <numFmt numFmtId="184" formatCode="&quot;Vrai&quot;;&quot;Vrai&quot;;&quot;Faux&quot;"/>
    <numFmt numFmtId="185" formatCode="&quot;Actif&quot;;&quot;Actif&quot;;&quot;Inactif&quot;"/>
    <numFmt numFmtId="186" formatCode="[$€-2]\ #,##0.00_);[Red]\([$€-2]\ #,##0.00\)"/>
    <numFmt numFmtId="187" formatCode="000000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261">
    <xf numFmtId="0" fontId="0" fillId="0" borderId="0" xfId="0" applyAlignment="1">
      <alignment/>
    </xf>
    <xf numFmtId="0" fontId="20" fillId="24" borderId="10" xfId="0" applyFont="1" applyFill="1" applyBorder="1" applyAlignment="1" applyProtection="1">
      <alignment horizontal="left"/>
      <protection hidden="1"/>
    </xf>
    <xf numFmtId="0" fontId="20" fillId="24" borderId="11" xfId="0" applyFont="1" applyFill="1" applyBorder="1" applyAlignment="1" applyProtection="1">
      <alignment horizontal="center"/>
      <protection hidden="1"/>
    </xf>
    <xf numFmtId="0" fontId="20" fillId="17" borderId="11" xfId="0" applyFont="1" applyFill="1" applyBorder="1" applyAlignment="1" applyProtection="1">
      <alignment horizontal="center"/>
      <protection hidden="1"/>
    </xf>
    <xf numFmtId="0" fontId="21" fillId="24" borderId="11" xfId="0" applyFont="1" applyFill="1" applyBorder="1" applyAlignment="1" applyProtection="1">
      <alignment horizontal="left"/>
      <protection hidden="1"/>
    </xf>
    <xf numFmtId="0" fontId="20" fillId="0" borderId="11" xfId="0" applyFont="1" applyFill="1" applyBorder="1" applyAlignment="1" applyProtection="1">
      <alignment horizontal="center"/>
      <protection locked="0"/>
    </xf>
    <xf numFmtId="0" fontId="22" fillId="24" borderId="11" xfId="0" applyFont="1" applyFill="1" applyBorder="1" applyAlignment="1" applyProtection="1">
      <alignment horizontal="right"/>
      <protection hidden="1"/>
    </xf>
    <xf numFmtId="0" fontId="22" fillId="25" borderId="12" xfId="0" applyFont="1" applyFill="1" applyBorder="1" applyAlignment="1" applyProtection="1">
      <alignment horizontal="right"/>
      <protection hidden="1"/>
    </xf>
    <xf numFmtId="0" fontId="0" fillId="17" borderId="0" xfId="0" applyFill="1" applyAlignment="1" applyProtection="1">
      <alignment/>
      <protection hidden="1"/>
    </xf>
    <xf numFmtId="0" fontId="0" fillId="15" borderId="13" xfId="0" applyFill="1" applyBorder="1" applyAlignment="1" applyProtection="1">
      <alignment/>
      <protection hidden="1"/>
    </xf>
    <xf numFmtId="0" fontId="23" fillId="15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4" fillId="26" borderId="10" xfId="0" applyFont="1" applyFill="1" applyBorder="1" applyAlignment="1" applyProtection="1">
      <alignment horizontal="left"/>
      <protection locked="0"/>
    </xf>
    <xf numFmtId="0" fontId="24" fillId="26" borderId="15" xfId="0" applyFont="1" applyFill="1" applyBorder="1" applyAlignment="1" applyProtection="1">
      <alignment horizontal="left"/>
      <protection/>
    </xf>
    <xf numFmtId="0" fontId="24" fillId="26" borderId="11" xfId="0" applyFont="1" applyFill="1" applyBorder="1" applyAlignment="1" applyProtection="1">
      <alignment horizontal="left"/>
      <protection locked="0"/>
    </xf>
    <xf numFmtId="0" fontId="25" fillId="17" borderId="11" xfId="0" applyFont="1" applyFill="1" applyBorder="1" applyAlignment="1" applyProtection="1">
      <alignment horizontal="left"/>
      <protection locked="0"/>
    </xf>
    <xf numFmtId="0" fontId="26" fillId="26" borderId="11" xfId="0" applyFont="1" applyFill="1" applyBorder="1" applyAlignment="1" applyProtection="1">
      <alignment horizontal="left"/>
      <protection/>
    </xf>
    <xf numFmtId="0" fontId="25" fillId="26" borderId="11" xfId="0" applyFont="1" applyFill="1" applyBorder="1" applyAlignment="1" applyProtection="1">
      <alignment horizontal="left"/>
      <protection/>
    </xf>
    <xf numFmtId="0" fontId="24" fillId="26" borderId="11" xfId="0" applyFont="1" applyFill="1" applyBorder="1" applyAlignment="1" applyProtection="1">
      <alignment horizontal="left"/>
      <protection/>
    </xf>
    <xf numFmtId="0" fontId="26" fillId="24" borderId="11" xfId="0" applyFont="1" applyFill="1" applyBorder="1" applyAlignment="1" applyProtection="1">
      <alignment horizontal="left"/>
      <protection locked="0"/>
    </xf>
    <xf numFmtId="0" fontId="22" fillId="24" borderId="0" xfId="0" applyFont="1" applyFill="1" applyAlignment="1" applyProtection="1">
      <alignment horizontal="right"/>
      <protection hidden="1"/>
    </xf>
    <xf numFmtId="0" fontId="0" fillId="15" borderId="16" xfId="0" applyFill="1" applyBorder="1" applyAlignment="1" applyProtection="1">
      <alignment/>
      <protection hidden="1"/>
    </xf>
    <xf numFmtId="0" fontId="0" fillId="15" borderId="17" xfId="0" applyFill="1" applyBorder="1" applyAlignment="1" applyProtection="1">
      <alignment/>
      <protection hidden="1"/>
    </xf>
    <xf numFmtId="0" fontId="24" fillId="17" borderId="18" xfId="0" applyFont="1" applyFill="1" applyBorder="1" applyAlignment="1" applyProtection="1">
      <alignment/>
      <protection hidden="1"/>
    </xf>
    <xf numFmtId="0" fontId="24" fillId="26" borderId="11" xfId="0" applyFont="1" applyFill="1" applyBorder="1" applyAlignment="1" applyProtection="1">
      <alignment/>
      <protection hidden="1"/>
    </xf>
    <xf numFmtId="0" fontId="24" fillId="26" borderId="18" xfId="0" applyFont="1" applyFill="1" applyBorder="1" applyAlignment="1" applyProtection="1">
      <alignment/>
      <protection hidden="1"/>
    </xf>
    <xf numFmtId="0" fontId="0" fillId="26" borderId="0" xfId="0" applyFill="1" applyAlignment="1" applyProtection="1">
      <alignment/>
      <protection hidden="1"/>
    </xf>
    <xf numFmtId="49" fontId="24" fillId="26" borderId="19" xfId="0" applyNumberFormat="1" applyFont="1" applyFill="1" applyBorder="1" applyAlignment="1" applyProtection="1">
      <alignment/>
      <protection locked="0"/>
    </xf>
    <xf numFmtId="0" fontId="24" fillId="26" borderId="0" xfId="0" applyFont="1" applyFill="1" applyAlignment="1" applyProtection="1">
      <alignment/>
      <protection hidden="1"/>
    </xf>
    <xf numFmtId="0" fontId="24" fillId="26" borderId="19" xfId="0" applyFont="1" applyFill="1" applyBorder="1" applyAlignment="1" applyProtection="1">
      <alignment horizontal="left"/>
      <protection locked="0"/>
    </xf>
    <xf numFmtId="0" fontId="24" fillId="26" borderId="20" xfId="0" applyFont="1" applyFill="1" applyBorder="1" applyAlignment="1" applyProtection="1">
      <alignment horizontal="right"/>
      <protection hidden="1"/>
    </xf>
    <xf numFmtId="0" fontId="24" fillId="25" borderId="12" xfId="0" applyFont="1" applyFill="1" applyBorder="1" applyAlignment="1" applyProtection="1">
      <alignment horizontal="right"/>
      <protection hidden="1"/>
    </xf>
    <xf numFmtId="15" fontId="24" fillId="26" borderId="21" xfId="0" applyNumberFormat="1" applyFont="1" applyFill="1" applyBorder="1" applyAlignment="1" applyProtection="1">
      <alignment horizontal="left"/>
      <protection locked="0"/>
    </xf>
    <xf numFmtId="0" fontId="24" fillId="20" borderId="22" xfId="0" applyFont="1" applyFill="1" applyBorder="1" applyAlignment="1" applyProtection="1">
      <alignment horizontal="left"/>
      <protection hidden="1"/>
    </xf>
    <xf numFmtId="0" fontId="24" fillId="20" borderId="22" xfId="0" applyFont="1" applyFill="1" applyBorder="1" applyAlignment="1" applyProtection="1">
      <alignment/>
      <protection hidden="1"/>
    </xf>
    <xf numFmtId="0" fontId="24" fillId="17" borderId="22" xfId="0" applyFont="1" applyFill="1" applyBorder="1" applyAlignment="1" applyProtection="1">
      <alignment/>
      <protection hidden="1"/>
    </xf>
    <xf numFmtId="0" fontId="27" fillId="4" borderId="23" xfId="0" applyFont="1" applyFill="1" applyBorder="1" applyAlignment="1" applyProtection="1">
      <alignment/>
      <protection hidden="1"/>
    </xf>
    <xf numFmtId="0" fontId="0" fillId="4" borderId="24" xfId="0" applyFill="1" applyBorder="1" applyAlignment="1" applyProtection="1">
      <alignment/>
      <protection hidden="1"/>
    </xf>
    <xf numFmtId="0" fontId="0" fillId="4" borderId="25" xfId="0" applyFill="1" applyBorder="1" applyAlignment="1" applyProtection="1">
      <alignment/>
      <protection hidden="1"/>
    </xf>
    <xf numFmtId="0" fontId="28" fillId="4" borderId="25" xfId="0" applyFont="1" applyFill="1" applyBorder="1" applyAlignment="1" applyProtection="1">
      <alignment/>
      <protection hidden="1"/>
    </xf>
    <xf numFmtId="0" fontId="28" fillId="25" borderId="26" xfId="0" applyFont="1" applyFill="1" applyBorder="1" applyAlignment="1" applyProtection="1">
      <alignment/>
      <protection hidden="1"/>
    </xf>
    <xf numFmtId="0" fontId="23" fillId="15" borderId="17" xfId="0" applyFont="1" applyFill="1" applyBorder="1" applyAlignment="1" applyProtection="1">
      <alignment horizontal="center"/>
      <protection hidden="1"/>
    </xf>
    <xf numFmtId="0" fontId="0" fillId="22" borderId="27" xfId="0" applyFont="1" applyFill="1" applyBorder="1" applyAlignment="1" applyProtection="1">
      <alignment/>
      <protection hidden="1"/>
    </xf>
    <xf numFmtId="0" fontId="24" fillId="22" borderId="28" xfId="0" applyFont="1" applyFill="1" applyBorder="1" applyAlignment="1" applyProtection="1">
      <alignment horizontal="center"/>
      <protection hidden="1"/>
    </xf>
    <xf numFmtId="0" fontId="24" fillId="22" borderId="29" xfId="0" applyFont="1" applyFill="1" applyBorder="1" applyAlignment="1" applyProtection="1">
      <alignment horizontal="center"/>
      <protection hidden="1"/>
    </xf>
    <xf numFmtId="0" fontId="24" fillId="17" borderId="0" xfId="0" applyFont="1" applyFill="1" applyBorder="1" applyAlignment="1" applyProtection="1">
      <alignment horizontal="center"/>
      <protection hidden="1"/>
    </xf>
    <xf numFmtId="0" fontId="24" fillId="22" borderId="11" xfId="0" applyFont="1" applyFill="1" applyBorder="1" applyAlignment="1" applyProtection="1">
      <alignment horizontal="center"/>
      <protection hidden="1"/>
    </xf>
    <xf numFmtId="0" fontId="24" fillId="20" borderId="0" xfId="0" applyFont="1" applyFill="1" applyBorder="1" applyAlignment="1" applyProtection="1">
      <alignment horizontal="center"/>
      <protection hidden="1"/>
    </xf>
    <xf numFmtId="0" fontId="24" fillId="4" borderId="30" xfId="0" applyFont="1" applyFill="1" applyBorder="1" applyAlignment="1" applyProtection="1">
      <alignment horizontal="left"/>
      <protection hidden="1"/>
    </xf>
    <xf numFmtId="0" fontId="24" fillId="4" borderId="31" xfId="0" applyFont="1" applyFill="1" applyBorder="1" applyAlignment="1" applyProtection="1">
      <alignment horizontal="center"/>
      <protection hidden="1"/>
    </xf>
    <xf numFmtId="0" fontId="29" fillId="4" borderId="31" xfId="0" applyFont="1" applyFill="1" applyBorder="1" applyAlignment="1" applyProtection="1">
      <alignment horizontal="center"/>
      <protection hidden="1"/>
    </xf>
    <xf numFmtId="2" fontId="30" fillId="27" borderId="32" xfId="0" applyNumberFormat="1" applyFont="1" applyFill="1" applyBorder="1" applyAlignment="1" applyProtection="1">
      <alignment horizontal="left" vertical="top"/>
      <protection hidden="1"/>
    </xf>
    <xf numFmtId="2" fontId="30" fillId="27" borderId="33" xfId="0" applyNumberFormat="1" applyFont="1" applyFill="1" applyBorder="1" applyAlignment="1" applyProtection="1">
      <alignment horizontal="left" vertical="top"/>
      <protection hidden="1"/>
    </xf>
    <xf numFmtId="2" fontId="31" fillId="27" borderId="24" xfId="0" applyNumberFormat="1" applyFont="1" applyFill="1" applyBorder="1" applyAlignment="1" applyProtection="1">
      <alignment horizontal="left" vertical="top"/>
      <protection hidden="1"/>
    </xf>
    <xf numFmtId="2" fontId="0" fillId="27" borderId="24" xfId="0" applyNumberFormat="1" applyFont="1" applyFill="1" applyBorder="1" applyAlignment="1" applyProtection="1">
      <alignment horizontal="center" vertical="top"/>
      <protection hidden="1"/>
    </xf>
    <xf numFmtId="2" fontId="31" fillId="25" borderId="26" xfId="0" applyNumberFormat="1" applyFont="1" applyFill="1" applyBorder="1" applyAlignment="1" applyProtection="1">
      <alignment horizontal="left" vertical="top"/>
      <protection hidden="1"/>
    </xf>
    <xf numFmtId="0" fontId="24" fillId="26" borderId="34" xfId="0" applyFont="1" applyFill="1" applyBorder="1" applyAlignment="1" applyProtection="1">
      <alignment horizontal="center"/>
      <protection locked="0"/>
    </xf>
    <xf numFmtId="0" fontId="24" fillId="22" borderId="0" xfId="0" applyFont="1" applyFill="1" applyBorder="1" applyAlignment="1" applyProtection="1">
      <alignment horizontal="center"/>
      <protection hidden="1"/>
    </xf>
    <xf numFmtId="0" fontId="28" fillId="4" borderId="35" xfId="0" applyFont="1" applyFill="1" applyBorder="1" applyAlignment="1" applyProtection="1">
      <alignment horizontal="left"/>
      <protection hidden="1"/>
    </xf>
    <xf numFmtId="0" fontId="24" fillId="4" borderId="36" xfId="0" applyFont="1" applyFill="1" applyBorder="1" applyAlignment="1" applyProtection="1">
      <alignment horizontal="center"/>
      <protection hidden="1"/>
    </xf>
    <xf numFmtId="0" fontId="0" fillId="4" borderId="36" xfId="0" applyFill="1" applyBorder="1" applyAlignment="1" applyProtection="1">
      <alignment/>
      <protection hidden="1"/>
    </xf>
    <xf numFmtId="0" fontId="32" fillId="27" borderId="37" xfId="0" applyFont="1" applyFill="1" applyBorder="1" applyAlignment="1" applyProtection="1">
      <alignment horizontal="left"/>
      <protection hidden="1"/>
    </xf>
    <xf numFmtId="0" fontId="24" fillId="27" borderId="38" xfId="0" applyFont="1" applyFill="1" applyBorder="1" applyAlignment="1" applyProtection="1">
      <alignment horizontal="right" vertical="top"/>
      <protection hidden="1"/>
    </xf>
    <xf numFmtId="0" fontId="33" fillId="27" borderId="39" xfId="0" applyFont="1" applyFill="1" applyBorder="1" applyAlignment="1" applyProtection="1">
      <alignment horizontal="center" vertical="top"/>
      <protection hidden="1"/>
    </xf>
    <xf numFmtId="0" fontId="34" fillId="25" borderId="26" xfId="0" applyFont="1" applyFill="1" applyBorder="1" applyAlignment="1" applyProtection="1">
      <alignment horizontal="center" vertical="top"/>
      <protection hidden="1"/>
    </xf>
    <xf numFmtId="0" fontId="35" fillId="22" borderId="27" xfId="0" applyFont="1" applyFill="1" applyBorder="1" applyAlignment="1" applyProtection="1">
      <alignment/>
      <protection hidden="1"/>
    </xf>
    <xf numFmtId="0" fontId="0" fillId="26" borderId="15" xfId="0" applyFont="1" applyFill="1" applyBorder="1" applyAlignment="1" applyProtection="1">
      <alignment horizontal="center"/>
      <protection locked="0"/>
    </xf>
    <xf numFmtId="0" fontId="0" fillId="26" borderId="21" xfId="0" applyFont="1" applyFill="1" applyBorder="1" applyAlignment="1" applyProtection="1">
      <alignment horizontal="center"/>
      <protection locked="0"/>
    </xf>
    <xf numFmtId="0" fontId="0" fillId="17" borderId="0" xfId="0" applyFont="1" applyFill="1" applyBorder="1" applyAlignment="1" applyProtection="1">
      <alignment horizontal="center"/>
      <protection hidden="1"/>
    </xf>
    <xf numFmtId="0" fontId="24" fillId="20" borderId="0" xfId="0" applyFont="1" applyFill="1" applyAlignment="1" applyProtection="1">
      <alignment horizontal="left"/>
      <protection hidden="1"/>
    </xf>
    <xf numFmtId="0" fontId="24" fillId="20" borderId="0" xfId="0" applyFont="1" applyFill="1" applyBorder="1" applyAlignment="1" applyProtection="1">
      <alignment horizontal="left"/>
      <protection hidden="1"/>
    </xf>
    <xf numFmtId="0" fontId="0" fillId="4" borderId="26" xfId="0" applyFont="1" applyFill="1" applyBorder="1" applyAlignment="1" applyProtection="1">
      <alignment horizontal="center"/>
      <protection hidden="1"/>
    </xf>
    <xf numFmtId="0" fontId="0" fillId="4" borderId="0" xfId="0" applyFont="1" applyFill="1" applyBorder="1" applyAlignment="1" applyProtection="1">
      <alignment horizontal="center"/>
      <protection hidden="1"/>
    </xf>
    <xf numFmtId="0" fontId="36" fillId="4" borderId="0" xfId="0" applyFont="1" applyFill="1" applyBorder="1" applyAlignment="1" applyProtection="1">
      <alignment horizontal="center" textRotation="90"/>
      <protection hidden="1"/>
    </xf>
    <xf numFmtId="0" fontId="31" fillId="4" borderId="0" xfId="0" applyFont="1" applyFill="1" applyBorder="1" applyAlignment="1" applyProtection="1">
      <alignment horizontal="right"/>
      <protection hidden="1"/>
    </xf>
    <xf numFmtId="0" fontId="37" fillId="4" borderId="40" xfId="0" applyFont="1" applyFill="1" applyBorder="1" applyAlignment="1" applyProtection="1">
      <alignment horizontal="left" vertical="top"/>
      <protection hidden="1"/>
    </xf>
    <xf numFmtId="0" fontId="38" fillId="4" borderId="22" xfId="0" applyFont="1" applyFill="1" applyBorder="1" applyAlignment="1" applyProtection="1">
      <alignment horizontal="left" vertical="top"/>
      <protection hidden="1"/>
    </xf>
    <xf numFmtId="0" fontId="38" fillId="25" borderId="26" xfId="0" applyFont="1" applyFill="1" applyBorder="1" applyAlignment="1" applyProtection="1">
      <alignment horizontal="left" vertical="top"/>
      <protection hidden="1"/>
    </xf>
    <xf numFmtId="0" fontId="24" fillId="22" borderId="10" xfId="0" applyFont="1" applyFill="1" applyBorder="1" applyAlignment="1" applyProtection="1">
      <alignment horizontal="center"/>
      <protection hidden="1"/>
    </xf>
    <xf numFmtId="0" fontId="24" fillId="22" borderId="11" xfId="0" applyFont="1" applyFill="1" applyBorder="1" applyAlignment="1" applyProtection="1">
      <alignment horizontal="center"/>
      <protection hidden="1"/>
    </xf>
    <xf numFmtId="0" fontId="31" fillId="20" borderId="0" xfId="0" applyFont="1" applyFill="1" applyAlignment="1" applyProtection="1">
      <alignment horizontal="left"/>
      <protection hidden="1"/>
    </xf>
    <xf numFmtId="0" fontId="31" fillId="20" borderId="0" xfId="0" applyFont="1" applyFill="1" applyAlignment="1" applyProtection="1">
      <alignment horizontal="right"/>
      <protection hidden="1"/>
    </xf>
    <xf numFmtId="0" fontId="0" fillId="17" borderId="0" xfId="0" applyFont="1" applyFill="1" applyAlignment="1" applyProtection="1">
      <alignment horizontal="center"/>
      <protection hidden="1"/>
    </xf>
    <xf numFmtId="0" fontId="39" fillId="4" borderId="41" xfId="0" applyFont="1" applyFill="1" applyBorder="1" applyAlignment="1" applyProtection="1">
      <alignment horizontal="right" vertical="top"/>
      <protection hidden="1"/>
    </xf>
    <xf numFmtId="171" fontId="0" fillId="4" borderId="0" xfId="0" applyNumberFormat="1" applyFont="1" applyFill="1" applyBorder="1" applyAlignment="1" applyProtection="1">
      <alignment horizontal="left" vertical="top"/>
      <protection hidden="1"/>
    </xf>
    <xf numFmtId="171" fontId="0" fillId="25" borderId="26" xfId="0" applyNumberFormat="1" applyFont="1" applyFill="1" applyBorder="1" applyAlignment="1" applyProtection="1">
      <alignment horizontal="left" vertical="top"/>
      <protection hidden="1"/>
    </xf>
    <xf numFmtId="2" fontId="24" fillId="26" borderId="15" xfId="0" applyNumberFormat="1" applyFont="1" applyFill="1" applyBorder="1" applyAlignment="1" applyProtection="1">
      <alignment horizontal="center"/>
      <protection locked="0"/>
    </xf>
    <xf numFmtId="2" fontId="24" fillId="26" borderId="21" xfId="0" applyNumberFormat="1" applyFont="1" applyFill="1" applyBorder="1" applyAlignment="1" applyProtection="1">
      <alignment horizontal="center"/>
      <protection locked="0"/>
    </xf>
    <xf numFmtId="177" fontId="24" fillId="17" borderId="11" xfId="0" applyNumberFormat="1" applyFont="1" applyFill="1" applyBorder="1" applyAlignment="1" applyProtection="1">
      <alignment horizontal="center"/>
      <protection hidden="1"/>
    </xf>
    <xf numFmtId="2" fontId="40" fillId="20" borderId="11" xfId="0" applyNumberFormat="1" applyFont="1" applyFill="1" applyBorder="1" applyAlignment="1" applyProtection="1">
      <alignment horizontal="right"/>
      <protection hidden="1"/>
    </xf>
    <xf numFmtId="177" fontId="40" fillId="20" borderId="0" xfId="0" applyNumberFormat="1" applyFont="1" applyFill="1" applyBorder="1" applyAlignment="1" applyProtection="1">
      <alignment horizontal="right"/>
      <protection hidden="1"/>
    </xf>
    <xf numFmtId="0" fontId="24" fillId="17" borderId="11" xfId="0" applyFont="1" applyFill="1" applyBorder="1" applyAlignment="1" applyProtection="1">
      <alignment horizontal="center"/>
      <protection hidden="1"/>
    </xf>
    <xf numFmtId="0" fontId="24" fillId="4" borderId="26" xfId="0" applyFont="1" applyFill="1" applyBorder="1" applyAlignment="1" applyProtection="1">
      <alignment horizontal="center"/>
      <protection hidden="1"/>
    </xf>
    <xf numFmtId="0" fontId="24" fillId="4" borderId="0" xfId="0" applyFont="1" applyFill="1" applyBorder="1" applyAlignment="1" applyProtection="1">
      <alignment horizontal="center"/>
      <protection hidden="1"/>
    </xf>
    <xf numFmtId="2" fontId="0" fillId="4" borderId="42" xfId="0" applyNumberFormat="1" applyFont="1" applyFill="1" applyBorder="1" applyAlignment="1" applyProtection="1">
      <alignment horizontal="left"/>
      <protection hidden="1"/>
    </xf>
    <xf numFmtId="0" fontId="0" fillId="15" borderId="43" xfId="0" applyFill="1" applyBorder="1" applyAlignment="1" applyProtection="1">
      <alignment/>
      <protection hidden="1"/>
    </xf>
    <xf numFmtId="0" fontId="0" fillId="15" borderId="44" xfId="0" applyFill="1" applyBorder="1" applyAlignment="1" applyProtection="1">
      <alignment/>
      <protection hidden="1"/>
    </xf>
    <xf numFmtId="0" fontId="41" fillId="22" borderId="27" xfId="0" applyFont="1" applyFill="1" applyBorder="1" applyAlignment="1" applyProtection="1">
      <alignment/>
      <protection hidden="1"/>
    </xf>
    <xf numFmtId="2" fontId="0" fillId="3" borderId="15" xfId="0" applyNumberFormat="1" applyFont="1" applyFill="1" applyBorder="1" applyAlignment="1" applyProtection="1">
      <alignment horizontal="center"/>
      <protection locked="0"/>
    </xf>
    <xf numFmtId="177" fontId="0" fillId="17" borderId="11" xfId="0" applyNumberFormat="1" applyFont="1" applyFill="1" applyBorder="1" applyAlignment="1" applyProtection="1">
      <alignment horizontal="center"/>
      <protection hidden="1"/>
    </xf>
    <xf numFmtId="0" fontId="0" fillId="17" borderId="11" xfId="0" applyFont="1" applyFill="1" applyBorder="1" applyAlignment="1" applyProtection="1">
      <alignment horizontal="center"/>
      <protection hidden="1"/>
    </xf>
    <xf numFmtId="0" fontId="0" fillId="4" borderId="45" xfId="0" applyFont="1" applyFill="1" applyBorder="1" applyAlignment="1" applyProtection="1">
      <alignment horizontal="center"/>
      <protection hidden="1"/>
    </xf>
    <xf numFmtId="2" fontId="28" fillId="4" borderId="11" xfId="0" applyNumberFormat="1" applyFont="1" applyFill="1" applyBorder="1" applyAlignment="1" applyProtection="1">
      <alignment horizontal="left"/>
      <protection hidden="1"/>
    </xf>
    <xf numFmtId="2" fontId="0" fillId="4" borderId="15" xfId="0" applyNumberFormat="1" applyFont="1" applyFill="1" applyBorder="1" applyAlignment="1" applyProtection="1">
      <alignment horizontal="center"/>
      <protection hidden="1"/>
    </xf>
    <xf numFmtId="0" fontId="39" fillId="4" borderId="0" xfId="0" applyFont="1" applyFill="1" applyBorder="1" applyAlignment="1" applyProtection="1">
      <alignment horizontal="right" vertical="top"/>
      <protection hidden="1"/>
    </xf>
    <xf numFmtId="169" fontId="0" fillId="4" borderId="0" xfId="0" applyNumberFormat="1" applyFont="1" applyFill="1" applyBorder="1" applyAlignment="1" applyProtection="1">
      <alignment horizontal="left" vertical="top"/>
      <protection hidden="1"/>
    </xf>
    <xf numFmtId="169" fontId="0" fillId="25" borderId="26" xfId="0" applyNumberFormat="1" applyFont="1" applyFill="1" applyBorder="1" applyAlignment="1" applyProtection="1">
      <alignment horizontal="left" vertical="top"/>
      <protection hidden="1"/>
    </xf>
    <xf numFmtId="0" fontId="31" fillId="22" borderId="46" xfId="0" applyFont="1" applyFill="1" applyBorder="1" applyAlignment="1" applyProtection="1">
      <alignment/>
      <protection hidden="1"/>
    </xf>
    <xf numFmtId="2" fontId="0" fillId="3" borderId="47" xfId="0" applyNumberFormat="1" applyFont="1" applyFill="1" applyBorder="1" applyAlignment="1" applyProtection="1">
      <alignment horizontal="center"/>
      <protection locked="0"/>
    </xf>
    <xf numFmtId="2" fontId="0" fillId="3" borderId="48" xfId="0" applyNumberFormat="1" applyFont="1" applyFill="1" applyBorder="1" applyAlignment="1" applyProtection="1">
      <alignment horizontal="center"/>
      <protection locked="0"/>
    </xf>
    <xf numFmtId="177" fontId="0" fillId="17" borderId="0" xfId="0" applyNumberFormat="1" applyFont="1" applyFill="1" applyBorder="1" applyAlignment="1" applyProtection="1">
      <alignment horizontal="center"/>
      <protection hidden="1"/>
    </xf>
    <xf numFmtId="2" fontId="42" fillId="20" borderId="0" xfId="0" applyNumberFormat="1" applyFont="1" applyFill="1" applyAlignment="1" applyProtection="1">
      <alignment/>
      <protection hidden="1"/>
    </xf>
    <xf numFmtId="177" fontId="42" fillId="20" borderId="0" xfId="0" applyNumberFormat="1" applyFont="1" applyFill="1" applyBorder="1" applyAlignment="1" applyProtection="1">
      <alignment/>
      <protection hidden="1"/>
    </xf>
    <xf numFmtId="1" fontId="0" fillId="4" borderId="49" xfId="0" applyNumberFormat="1" applyFont="1" applyFill="1" applyBorder="1" applyAlignment="1" applyProtection="1">
      <alignment horizontal="center"/>
      <protection hidden="1"/>
    </xf>
    <xf numFmtId="1" fontId="0" fillId="4" borderId="50" xfId="0" applyNumberFormat="1" applyFont="1" applyFill="1" applyBorder="1" applyAlignment="1" applyProtection="1">
      <alignment horizontal="center"/>
      <protection hidden="1"/>
    </xf>
    <xf numFmtId="169" fontId="0" fillId="4" borderId="0" xfId="0" applyNumberFormat="1" applyFont="1" applyFill="1" applyBorder="1" applyAlignment="1" applyProtection="1">
      <alignment horizontal="center"/>
      <protection hidden="1"/>
    </xf>
    <xf numFmtId="1" fontId="0" fillId="4" borderId="51" xfId="0" applyNumberFormat="1" applyFont="1" applyFill="1" applyBorder="1" applyAlignment="1" applyProtection="1">
      <alignment horizontal="left"/>
      <protection hidden="1"/>
    </xf>
    <xf numFmtId="0" fontId="31" fillId="22" borderId="52" xfId="0" applyFont="1" applyFill="1" applyBorder="1" applyAlignment="1" applyProtection="1">
      <alignment/>
      <protection hidden="1"/>
    </xf>
    <xf numFmtId="2" fontId="0" fillId="3" borderId="53" xfId="0" applyNumberFormat="1" applyFont="1" applyFill="1" applyBorder="1" applyAlignment="1" applyProtection="1">
      <alignment horizontal="center"/>
      <protection locked="0"/>
    </xf>
    <xf numFmtId="2" fontId="0" fillId="3" borderId="54" xfId="0" applyNumberFormat="1" applyFont="1" applyFill="1" applyBorder="1" applyAlignment="1" applyProtection="1">
      <alignment horizontal="center"/>
      <protection locked="0"/>
    </xf>
    <xf numFmtId="177" fontId="42" fillId="20" borderId="0" xfId="0" applyNumberFormat="1" applyFont="1" applyFill="1" applyAlignment="1" applyProtection="1">
      <alignment/>
      <protection hidden="1"/>
    </xf>
    <xf numFmtId="1" fontId="0" fillId="4" borderId="26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left"/>
      <protection hidden="1"/>
    </xf>
    <xf numFmtId="0" fontId="37" fillId="4" borderId="10" xfId="0" applyFont="1" applyFill="1" applyBorder="1" applyAlignment="1" applyProtection="1">
      <alignment horizontal="left" vertical="top"/>
      <protection hidden="1"/>
    </xf>
    <xf numFmtId="0" fontId="28" fillId="4" borderId="11" xfId="0" applyFont="1" applyFill="1" applyBorder="1" applyAlignment="1" applyProtection="1">
      <alignment horizontal="left" vertical="top"/>
      <protection hidden="1"/>
    </xf>
    <xf numFmtId="0" fontId="38" fillId="4" borderId="11" xfId="0" applyFont="1" applyFill="1" applyBorder="1" applyAlignment="1" applyProtection="1">
      <alignment horizontal="left" vertical="top"/>
      <protection hidden="1"/>
    </xf>
    <xf numFmtId="0" fontId="28" fillId="25" borderId="26" xfId="0" applyFont="1" applyFill="1" applyBorder="1" applyAlignment="1" applyProtection="1">
      <alignment horizontal="left" vertical="top"/>
      <protection hidden="1"/>
    </xf>
    <xf numFmtId="1" fontId="0" fillId="4" borderId="55" xfId="0" applyNumberFormat="1" applyFont="1" applyFill="1" applyBorder="1" applyAlignment="1" applyProtection="1">
      <alignment horizontal="center"/>
      <protection hidden="1"/>
    </xf>
    <xf numFmtId="0" fontId="31" fillId="4" borderId="56" xfId="0" applyFont="1" applyFill="1" applyBorder="1" applyAlignment="1" applyProtection="1">
      <alignment horizontal="right" vertical="top"/>
      <protection hidden="1"/>
    </xf>
    <xf numFmtId="169" fontId="0" fillId="4" borderId="18" xfId="0" applyNumberFormat="1" applyFont="1" applyFill="1" applyBorder="1" applyAlignment="1" applyProtection="1">
      <alignment horizontal="right" vertical="top"/>
      <protection hidden="1"/>
    </xf>
    <xf numFmtId="0" fontId="0" fillId="4" borderId="18" xfId="0" applyFont="1" applyFill="1" applyBorder="1" applyAlignment="1" applyProtection="1">
      <alignment horizontal="left" vertical="top"/>
      <protection hidden="1"/>
    </xf>
    <xf numFmtId="169" fontId="0" fillId="25" borderId="26" xfId="0" applyNumberFormat="1" applyFont="1" applyFill="1" applyBorder="1" applyAlignment="1" applyProtection="1">
      <alignment horizontal="right" vertical="top"/>
      <protection hidden="1"/>
    </xf>
    <xf numFmtId="0" fontId="31" fillId="4" borderId="57" xfId="0" applyFont="1" applyFill="1" applyBorder="1" applyAlignment="1" applyProtection="1">
      <alignment horizontal="right" vertical="top"/>
      <protection hidden="1"/>
    </xf>
    <xf numFmtId="169" fontId="0" fillId="4" borderId="58" xfId="0" applyNumberFormat="1" applyFont="1" applyFill="1" applyBorder="1" applyAlignment="1" applyProtection="1">
      <alignment horizontal="right" vertical="top"/>
      <protection hidden="1"/>
    </xf>
    <xf numFmtId="0" fontId="0" fillId="4" borderId="58" xfId="0" applyFont="1" applyFill="1" applyBorder="1" applyAlignment="1" applyProtection="1">
      <alignment horizontal="left" vertical="top"/>
      <protection hidden="1"/>
    </xf>
    <xf numFmtId="0" fontId="31" fillId="22" borderId="59" xfId="0" applyFont="1" applyFill="1" applyBorder="1" applyAlignment="1" applyProtection="1">
      <alignment/>
      <protection hidden="1"/>
    </xf>
    <xf numFmtId="2" fontId="0" fillId="3" borderId="60" xfId="0" applyNumberFormat="1" applyFont="1" applyFill="1" applyBorder="1" applyAlignment="1" applyProtection="1">
      <alignment horizontal="center"/>
      <protection locked="0"/>
    </xf>
    <xf numFmtId="2" fontId="0" fillId="3" borderId="61" xfId="0" applyNumberFormat="1" applyFont="1" applyFill="1" applyBorder="1" applyAlignment="1" applyProtection="1">
      <alignment horizontal="center"/>
      <protection locked="0"/>
    </xf>
    <xf numFmtId="0" fontId="31" fillId="4" borderId="62" xfId="0" applyFont="1" applyFill="1" applyBorder="1" applyAlignment="1" applyProtection="1">
      <alignment horizontal="right" vertical="top"/>
      <protection hidden="1"/>
    </xf>
    <xf numFmtId="169" fontId="0" fillId="4" borderId="0" xfId="0" applyNumberFormat="1" applyFont="1" applyFill="1" applyBorder="1" applyAlignment="1" applyProtection="1">
      <alignment horizontal="right" vertical="top"/>
      <protection hidden="1"/>
    </xf>
    <xf numFmtId="0" fontId="0" fillId="4" borderId="0" xfId="0" applyFont="1" applyFill="1" applyBorder="1" applyAlignment="1" applyProtection="1">
      <alignment horizontal="left" vertical="top"/>
      <protection hidden="1"/>
    </xf>
    <xf numFmtId="177" fontId="0" fillId="17" borderId="18" xfId="0" applyNumberFormat="1" applyFont="1" applyFill="1" applyBorder="1" applyAlignment="1" applyProtection="1">
      <alignment horizontal="center"/>
      <protection hidden="1"/>
    </xf>
    <xf numFmtId="2" fontId="42" fillId="20" borderId="18" xfId="0" applyNumberFormat="1" applyFont="1" applyFill="1" applyBorder="1" applyAlignment="1" applyProtection="1">
      <alignment/>
      <protection hidden="1"/>
    </xf>
    <xf numFmtId="1" fontId="0" fillId="4" borderId="26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center"/>
      <protection hidden="1"/>
    </xf>
    <xf numFmtId="0" fontId="0" fillId="20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1" fillId="22" borderId="63" xfId="0" applyFont="1" applyFill="1" applyBorder="1" applyAlignment="1" applyProtection="1">
      <alignment/>
      <protection hidden="1"/>
    </xf>
    <xf numFmtId="2" fontId="0" fillId="3" borderId="64" xfId="0" applyNumberFormat="1" applyFont="1" applyFill="1" applyBorder="1" applyAlignment="1" applyProtection="1">
      <alignment horizontal="center"/>
      <protection locked="0"/>
    </xf>
    <xf numFmtId="2" fontId="0" fillId="3" borderId="65" xfId="0" applyNumberFormat="1" applyFont="1" applyFill="1" applyBorder="1" applyAlignment="1" applyProtection="1">
      <alignment horizontal="center"/>
      <protection locked="0"/>
    </xf>
    <xf numFmtId="177" fontId="28" fillId="17" borderId="0" xfId="0" applyNumberFormat="1" applyFont="1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/>
      <protection hidden="1"/>
    </xf>
    <xf numFmtId="0" fontId="0" fillId="25" borderId="26" xfId="0" applyFill="1" applyBorder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43" fillId="20" borderId="10" xfId="0" applyFont="1" applyFill="1" applyBorder="1" applyAlignment="1" applyProtection="1">
      <alignment/>
      <protection hidden="1"/>
    </xf>
    <xf numFmtId="0" fontId="43" fillId="20" borderId="11" xfId="0" applyFont="1" applyFill="1" applyBorder="1" applyAlignment="1" applyProtection="1">
      <alignment horizontal="center"/>
      <protection hidden="1"/>
    </xf>
    <xf numFmtId="0" fontId="31" fillId="20" borderId="15" xfId="0" applyFont="1" applyFill="1" applyBorder="1" applyAlignment="1" applyProtection="1">
      <alignment/>
      <protection hidden="1"/>
    </xf>
    <xf numFmtId="0" fontId="44" fillId="17" borderId="35" xfId="0" applyFont="1" applyFill="1" applyBorder="1" applyAlignment="1" applyProtection="1">
      <alignment/>
      <protection hidden="1"/>
    </xf>
    <xf numFmtId="0" fontId="35" fillId="17" borderId="35" xfId="0" applyFont="1" applyFill="1" applyBorder="1" applyAlignment="1" applyProtection="1">
      <alignment/>
      <protection hidden="1"/>
    </xf>
    <xf numFmtId="2" fontId="26" fillId="22" borderId="11" xfId="0" applyNumberFormat="1" applyFont="1" applyFill="1" applyBorder="1" applyAlignment="1" applyProtection="1">
      <alignment horizontal="right"/>
      <protection hidden="1"/>
    </xf>
    <xf numFmtId="0" fontId="31" fillId="17" borderId="0" xfId="0" applyFont="1" applyFill="1" applyBorder="1" applyAlignment="1" applyProtection="1">
      <alignment/>
      <protection hidden="1"/>
    </xf>
    <xf numFmtId="0" fontId="0" fillId="4" borderId="35" xfId="0" applyFill="1" applyBorder="1" applyAlignment="1" applyProtection="1">
      <alignment/>
      <protection hidden="1"/>
    </xf>
    <xf numFmtId="0" fontId="31" fillId="4" borderId="36" xfId="0" applyFont="1" applyFill="1" applyBorder="1" applyAlignment="1" applyProtection="1">
      <alignment/>
      <protection hidden="1"/>
    </xf>
    <xf numFmtId="2" fontId="24" fillId="4" borderId="36" xfId="0" applyNumberFormat="1" applyFont="1" applyFill="1" applyBorder="1" applyAlignment="1" applyProtection="1">
      <alignment horizontal="left"/>
      <protection hidden="1"/>
    </xf>
    <xf numFmtId="2" fontId="24" fillId="4" borderId="66" xfId="0" applyNumberFormat="1" applyFont="1" applyFill="1" applyBorder="1" applyAlignment="1" applyProtection="1">
      <alignment horizontal="left"/>
      <protection hidden="1"/>
    </xf>
    <xf numFmtId="0" fontId="0" fillId="4" borderId="67" xfId="0" applyFill="1" applyBorder="1" applyAlignment="1" applyProtection="1">
      <alignment/>
      <protection hidden="1"/>
    </xf>
    <xf numFmtId="0" fontId="0" fillId="4" borderId="36" xfId="0" applyFont="1" applyFill="1" applyBorder="1" applyAlignment="1" applyProtection="1">
      <alignment horizontal="left" vertical="top"/>
      <protection hidden="1"/>
    </xf>
    <xf numFmtId="0" fontId="24" fillId="22" borderId="27" xfId="0" applyFont="1" applyFill="1" applyBorder="1" applyAlignment="1" applyProtection="1">
      <alignment/>
      <protection hidden="1"/>
    </xf>
    <xf numFmtId="0" fontId="0" fillId="22" borderId="15" xfId="0" applyFont="1" applyFill="1" applyBorder="1" applyAlignment="1" applyProtection="1">
      <alignment horizontal="center"/>
      <protection hidden="1"/>
    </xf>
    <xf numFmtId="2" fontId="0" fillId="22" borderId="21" xfId="0" applyNumberFormat="1" applyFont="1" applyFill="1" applyBorder="1" applyAlignment="1" applyProtection="1">
      <alignment horizontal="center"/>
      <protection hidden="1"/>
    </xf>
    <xf numFmtId="0" fontId="0" fillId="17" borderId="68" xfId="0" applyFont="1" applyFill="1" applyBorder="1" applyAlignment="1" applyProtection="1">
      <alignment horizontal="center"/>
      <protection hidden="1"/>
    </xf>
    <xf numFmtId="0" fontId="28" fillId="17" borderId="68" xfId="0" applyFont="1" applyFill="1" applyBorder="1" applyAlignment="1" applyProtection="1">
      <alignment horizontal="center"/>
      <protection hidden="1"/>
    </xf>
    <xf numFmtId="2" fontId="42" fillId="22" borderId="0" xfId="0" applyNumberFormat="1" applyFont="1" applyFill="1" applyAlignment="1" applyProtection="1">
      <alignment/>
      <protection hidden="1"/>
    </xf>
    <xf numFmtId="1" fontId="24" fillId="22" borderId="68" xfId="0" applyNumberFormat="1" applyFont="1" applyFill="1" applyBorder="1" applyAlignment="1" applyProtection="1">
      <alignment horizontal="center"/>
      <protection hidden="1"/>
    </xf>
    <xf numFmtId="1" fontId="24" fillId="17" borderId="18" xfId="0" applyNumberFormat="1" applyFont="1" applyFill="1" applyBorder="1" applyAlignment="1" applyProtection="1">
      <alignment horizontal="center"/>
      <protection hidden="1"/>
    </xf>
    <xf numFmtId="1" fontId="24" fillId="22" borderId="0" xfId="0" applyNumberFormat="1" applyFont="1" applyFill="1" applyBorder="1" applyAlignment="1" applyProtection="1">
      <alignment horizontal="center"/>
      <protection hidden="1"/>
    </xf>
    <xf numFmtId="0" fontId="24" fillId="22" borderId="18" xfId="0" applyFont="1" applyFill="1" applyBorder="1" applyAlignment="1" applyProtection="1">
      <alignment horizontal="center"/>
      <protection hidden="1"/>
    </xf>
    <xf numFmtId="0" fontId="31" fillId="22" borderId="0" xfId="0" applyFont="1" applyFill="1" applyBorder="1" applyAlignment="1" applyProtection="1">
      <alignment horizontal="left"/>
      <protection hidden="1"/>
    </xf>
    <xf numFmtId="0" fontId="31" fillId="22" borderId="25" xfId="0" applyFont="1" applyFill="1" applyBorder="1" applyAlignment="1" applyProtection="1">
      <alignment horizontal="left"/>
      <protection hidden="1"/>
    </xf>
    <xf numFmtId="0" fontId="31" fillId="25" borderId="41" xfId="0" applyFont="1" applyFill="1" applyBorder="1" applyAlignment="1" applyProtection="1">
      <alignment horizontal="left"/>
      <protection hidden="1"/>
    </xf>
    <xf numFmtId="0" fontId="28" fillId="17" borderId="0" xfId="0" applyFont="1" applyFill="1" applyAlignment="1" applyProtection="1">
      <alignment horizontal="left"/>
      <protection hidden="1"/>
    </xf>
    <xf numFmtId="0" fontId="31" fillId="22" borderId="27" xfId="0" applyFont="1" applyFill="1" applyBorder="1" applyAlignment="1" applyProtection="1">
      <alignment horizontal="right"/>
      <protection hidden="1"/>
    </xf>
    <xf numFmtId="2" fontId="0" fillId="22" borderId="15" xfId="0" applyNumberFormat="1" applyFont="1" applyFill="1" applyBorder="1" applyAlignment="1" applyProtection="1">
      <alignment horizontal="center"/>
      <protection hidden="1"/>
    </xf>
    <xf numFmtId="177" fontId="35" fillId="17" borderId="0" xfId="0" applyNumberFormat="1" applyFont="1" applyFill="1" applyBorder="1" applyAlignment="1" applyProtection="1">
      <alignment horizontal="left"/>
      <protection hidden="1"/>
    </xf>
    <xf numFmtId="2" fontId="24" fillId="22" borderId="34" xfId="0" applyNumberFormat="1" applyFont="1" applyFill="1" applyBorder="1" applyAlignment="1" applyProtection="1">
      <alignment horizontal="center"/>
      <protection hidden="1"/>
    </xf>
    <xf numFmtId="177" fontId="43" fillId="22" borderId="0" xfId="0" applyNumberFormat="1" applyFont="1" applyFill="1" applyBorder="1" applyAlignment="1" applyProtection="1">
      <alignment horizontal="left"/>
      <protection hidden="1"/>
    </xf>
    <xf numFmtId="177" fontId="0" fillId="22" borderId="0" xfId="0" applyNumberFormat="1" applyFont="1" applyFill="1" applyBorder="1" applyAlignment="1" applyProtection="1">
      <alignment horizontal="center"/>
      <protection hidden="1"/>
    </xf>
    <xf numFmtId="177" fontId="24" fillId="22" borderId="0" xfId="0" applyNumberFormat="1" applyFont="1" applyFill="1" applyBorder="1" applyAlignment="1" applyProtection="1">
      <alignment horizontal="center"/>
      <protection hidden="1"/>
    </xf>
    <xf numFmtId="0" fontId="45" fillId="22" borderId="0" xfId="0" applyFont="1" applyFill="1" applyBorder="1" applyAlignment="1" applyProtection="1">
      <alignment/>
      <protection hidden="1"/>
    </xf>
    <xf numFmtId="0" fontId="45" fillId="22" borderId="22" xfId="0" applyFont="1" applyFill="1" applyBorder="1" applyAlignment="1" applyProtection="1">
      <alignment/>
      <protection hidden="1"/>
    </xf>
    <xf numFmtId="0" fontId="45" fillId="25" borderId="40" xfId="0" applyFont="1" applyFill="1" applyBorder="1" applyAlignment="1" applyProtection="1">
      <alignment/>
      <protection hidden="1"/>
    </xf>
    <xf numFmtId="0" fontId="28" fillId="17" borderId="0" xfId="0" applyFont="1" applyFill="1" applyAlignment="1" applyProtection="1">
      <alignment/>
      <protection hidden="1"/>
    </xf>
    <xf numFmtId="0" fontId="35" fillId="22" borderId="27" xfId="0" applyFont="1" applyFill="1" applyBorder="1" applyAlignment="1" applyProtection="1">
      <alignment horizontal="center"/>
      <protection hidden="1"/>
    </xf>
    <xf numFmtId="177" fontId="35" fillId="22" borderId="69" xfId="0" applyNumberFormat="1" applyFont="1" applyFill="1" applyBorder="1" applyAlignment="1" applyProtection="1">
      <alignment horizontal="center"/>
      <protection hidden="1"/>
    </xf>
    <xf numFmtId="177" fontId="0" fillId="22" borderId="69" xfId="0" applyNumberFormat="1" applyFont="1" applyFill="1" applyBorder="1" applyAlignment="1" applyProtection="1">
      <alignment horizontal="center"/>
      <protection hidden="1"/>
    </xf>
    <xf numFmtId="177" fontId="0" fillId="22" borderId="18" xfId="0" applyNumberFormat="1" applyFont="1" applyFill="1" applyBorder="1" applyAlignment="1" applyProtection="1">
      <alignment horizontal="center"/>
      <protection hidden="1"/>
    </xf>
    <xf numFmtId="177" fontId="0" fillId="22" borderId="68" xfId="0" applyNumberFormat="1" applyFont="1" applyFill="1" applyBorder="1" applyAlignment="1" applyProtection="1">
      <alignment horizontal="center"/>
      <protection hidden="1"/>
    </xf>
    <xf numFmtId="177" fontId="37" fillId="22" borderId="11" xfId="0" applyNumberFormat="1" applyFont="1" applyFill="1" applyBorder="1" applyAlignment="1" applyProtection="1">
      <alignment horizontal="center"/>
      <protection hidden="1"/>
    </xf>
    <xf numFmtId="0" fontId="0" fillId="22" borderId="11" xfId="0" applyFont="1" applyFill="1" applyBorder="1" applyAlignment="1" applyProtection="1">
      <alignment horizontal="center"/>
      <protection hidden="1"/>
    </xf>
    <xf numFmtId="0" fontId="0" fillId="22" borderId="15" xfId="0" applyFont="1" applyFill="1" applyBorder="1" applyAlignment="1" applyProtection="1">
      <alignment horizontal="center"/>
      <protection hidden="1"/>
    </xf>
    <xf numFmtId="0" fontId="0" fillId="22" borderId="34" xfId="0" applyFont="1" applyFill="1" applyBorder="1" applyAlignment="1" applyProtection="1">
      <alignment horizontal="center"/>
      <protection hidden="1"/>
    </xf>
    <xf numFmtId="0" fontId="26" fillId="17" borderId="68" xfId="0" applyFont="1" applyFill="1" applyBorder="1" applyAlignment="1" applyProtection="1">
      <alignment/>
      <protection hidden="1"/>
    </xf>
    <xf numFmtId="0" fontId="26" fillId="17" borderId="18" xfId="0" applyFont="1" applyFill="1" applyBorder="1" applyAlignment="1" applyProtection="1">
      <alignment/>
      <protection hidden="1"/>
    </xf>
    <xf numFmtId="0" fontId="26" fillId="17" borderId="0" xfId="0" applyFont="1" applyFill="1" applyBorder="1" applyAlignment="1" applyProtection="1">
      <alignment horizontal="center"/>
      <protection hidden="1"/>
    </xf>
    <xf numFmtId="0" fontId="26" fillId="17" borderId="18" xfId="0" applyFont="1" applyFill="1" applyBorder="1" applyAlignment="1" applyProtection="1">
      <alignment horizontal="center"/>
      <protection hidden="1"/>
    </xf>
    <xf numFmtId="0" fontId="26" fillId="17" borderId="70" xfId="0" applyFont="1" applyFill="1" applyBorder="1" applyAlignment="1" applyProtection="1">
      <alignment horizontal="center"/>
      <protection hidden="1"/>
    </xf>
    <xf numFmtId="0" fontId="0" fillId="22" borderId="21" xfId="0" applyFill="1" applyBorder="1" applyAlignment="1" applyProtection="1">
      <alignment horizontal="center"/>
      <protection hidden="1"/>
    </xf>
    <xf numFmtId="0" fontId="0" fillId="22" borderId="21" xfId="0" applyFont="1" applyFill="1" applyBorder="1" applyAlignment="1" applyProtection="1">
      <alignment horizontal="center"/>
      <protection hidden="1"/>
    </xf>
    <xf numFmtId="0" fontId="0" fillId="26" borderId="52" xfId="0" applyNumberFormat="1" applyFont="1" applyFill="1" applyBorder="1" applyAlignment="1" applyProtection="1">
      <alignment/>
      <protection locked="0"/>
    </xf>
    <xf numFmtId="2" fontId="0" fillId="26" borderId="71" xfId="0" applyNumberFormat="1" applyFont="1" applyFill="1" applyBorder="1" applyAlignment="1" applyProtection="1">
      <alignment/>
      <protection locked="0"/>
    </xf>
    <xf numFmtId="2" fontId="0" fillId="26" borderId="54" xfId="0" applyNumberFormat="1" applyFont="1" applyFill="1" applyBorder="1" applyAlignment="1" applyProtection="1">
      <alignment/>
      <protection locked="0"/>
    </xf>
    <xf numFmtId="0" fontId="0" fillId="17" borderId="54" xfId="0" applyNumberFormat="1" applyFont="1" applyFill="1" applyBorder="1" applyAlignment="1" applyProtection="1">
      <alignment/>
      <protection hidden="1"/>
    </xf>
    <xf numFmtId="0" fontId="0" fillId="22" borderId="72" xfId="0" applyNumberFormat="1" applyFont="1" applyFill="1" applyBorder="1" applyAlignment="1" applyProtection="1">
      <alignment/>
      <protection hidden="1"/>
    </xf>
    <xf numFmtId="0" fontId="42" fillId="20" borderId="72" xfId="0" applyNumberFormat="1" applyFont="1" applyFill="1" applyBorder="1" applyAlignment="1" applyProtection="1">
      <alignment/>
      <protection hidden="1"/>
    </xf>
    <xf numFmtId="1" fontId="46" fillId="17" borderId="73" xfId="0" applyNumberFormat="1" applyFont="1" applyFill="1" applyBorder="1" applyAlignment="1" applyProtection="1">
      <alignment horizontal="center"/>
      <protection hidden="1"/>
    </xf>
    <xf numFmtId="1" fontId="26" fillId="22" borderId="74" xfId="0" applyNumberFormat="1" applyFont="1" applyFill="1" applyBorder="1" applyAlignment="1" applyProtection="1">
      <alignment horizontal="center"/>
      <protection hidden="1"/>
    </xf>
    <xf numFmtId="1" fontId="26" fillId="22" borderId="75" xfId="0" applyNumberFormat="1" applyFont="1" applyFill="1" applyBorder="1" applyAlignment="1" applyProtection="1">
      <alignment horizontal="center"/>
      <protection hidden="1"/>
    </xf>
    <xf numFmtId="0" fontId="0" fillId="20" borderId="74" xfId="0" applyFill="1" applyBorder="1" applyAlignment="1">
      <alignment/>
    </xf>
    <xf numFmtId="0" fontId="0" fillId="20" borderId="74" xfId="0" applyFont="1" applyFill="1" applyBorder="1" applyAlignment="1" applyProtection="1">
      <alignment horizontal="left"/>
      <protection hidden="1"/>
    </xf>
    <xf numFmtId="0" fontId="35" fillId="20" borderId="71" xfId="0" applyFont="1" applyFill="1" applyBorder="1" applyAlignment="1" applyProtection="1">
      <alignment horizontal="right"/>
      <protection hidden="1"/>
    </xf>
    <xf numFmtId="0" fontId="0" fillId="17" borderId="41" xfId="0" applyFill="1" applyBorder="1" applyAlignment="1" applyProtection="1">
      <alignment/>
      <protection hidden="1"/>
    </xf>
    <xf numFmtId="0" fontId="0" fillId="17" borderId="0" xfId="0" applyFill="1" applyBorder="1" applyAlignment="1" applyProtection="1">
      <alignment/>
      <protection hidden="1"/>
    </xf>
    <xf numFmtId="0" fontId="35" fillId="17" borderId="0" xfId="0" applyFont="1" applyFill="1" applyAlignment="1" applyProtection="1">
      <alignment/>
      <protection hidden="1"/>
    </xf>
    <xf numFmtId="0" fontId="45" fillId="0" borderId="0" xfId="0" applyFont="1" applyAlignment="1" applyProtection="1">
      <alignment/>
      <protection hidden="1"/>
    </xf>
    <xf numFmtId="0" fontId="0" fillId="17" borderId="0" xfId="0" applyNumberFormat="1" applyFill="1" applyBorder="1" applyAlignment="1" applyProtection="1">
      <alignment/>
      <protection hidden="1"/>
    </xf>
    <xf numFmtId="0" fontId="0" fillId="26" borderId="21" xfId="0" applyFill="1" applyBorder="1" applyAlignment="1" applyProtection="1">
      <alignment horizontal="center"/>
      <protection locked="0"/>
    </xf>
    <xf numFmtId="0" fontId="31" fillId="26" borderId="21" xfId="0" applyFont="1" applyFill="1" applyBorder="1" applyAlignment="1" applyProtection="1">
      <alignment/>
      <protection locked="0"/>
    </xf>
    <xf numFmtId="0" fontId="0" fillId="17" borderId="42" xfId="0" applyFill="1" applyBorder="1" applyAlignment="1" applyProtection="1">
      <alignment/>
      <protection hidden="1"/>
    </xf>
    <xf numFmtId="1" fontId="45" fillId="0" borderId="0" xfId="0" applyNumberFormat="1" applyFont="1" applyAlignment="1" applyProtection="1">
      <alignment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35" fillId="20" borderId="71" xfId="0" applyFont="1" applyFill="1" applyBorder="1" applyAlignment="1">
      <alignment horizontal="right"/>
    </xf>
    <xf numFmtId="1" fontId="0" fillId="0" borderId="0" xfId="0" applyNumberFormat="1" applyAlignment="1" applyProtection="1">
      <alignment/>
      <protection hidden="1"/>
    </xf>
    <xf numFmtId="0" fontId="0" fillId="26" borderId="63" xfId="0" applyNumberFormat="1" applyFont="1" applyFill="1" applyBorder="1" applyAlignment="1" applyProtection="1">
      <alignment/>
      <protection locked="0"/>
    </xf>
    <xf numFmtId="2" fontId="0" fillId="26" borderId="76" xfId="0" applyNumberFormat="1" applyFont="1" applyFill="1" applyBorder="1" applyAlignment="1" applyProtection="1">
      <alignment/>
      <protection locked="0"/>
    </xf>
    <xf numFmtId="2" fontId="0" fillId="26" borderId="65" xfId="0" applyNumberFormat="1" applyFont="1" applyFill="1" applyBorder="1" applyAlignment="1" applyProtection="1">
      <alignment/>
      <protection locked="0"/>
    </xf>
    <xf numFmtId="0" fontId="0" fillId="17" borderId="65" xfId="0" applyNumberFormat="1" applyFont="1" applyFill="1" applyBorder="1" applyAlignment="1" applyProtection="1">
      <alignment/>
      <protection hidden="1"/>
    </xf>
    <xf numFmtId="0" fontId="0" fillId="22" borderId="77" xfId="0" applyNumberFormat="1" applyFont="1" applyFill="1" applyBorder="1" applyAlignment="1" applyProtection="1">
      <alignment/>
      <protection hidden="1"/>
    </xf>
    <xf numFmtId="0" fontId="42" fillId="20" borderId="77" xfId="0" applyNumberFormat="1" applyFont="1" applyFill="1" applyBorder="1" applyAlignment="1" applyProtection="1">
      <alignment/>
      <protection hidden="1"/>
    </xf>
    <xf numFmtId="1" fontId="26" fillId="22" borderId="78" xfId="0" applyNumberFormat="1" applyFont="1" applyFill="1" applyBorder="1" applyAlignment="1" applyProtection="1">
      <alignment horizontal="center"/>
      <protection hidden="1"/>
    </xf>
    <xf numFmtId="0" fontId="0" fillId="20" borderId="78" xfId="0" applyFill="1" applyBorder="1" applyAlignment="1">
      <alignment/>
    </xf>
    <xf numFmtId="0" fontId="35" fillId="20" borderId="76" xfId="0" applyFont="1" applyFill="1" applyBorder="1" applyAlignment="1">
      <alignment horizontal="right"/>
    </xf>
    <xf numFmtId="0" fontId="45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1" fillId="17" borderId="41" xfId="0" applyFont="1" applyFill="1" applyBorder="1" applyAlignment="1" applyProtection="1">
      <alignment/>
      <protection hidden="1"/>
    </xf>
    <xf numFmtId="0" fontId="0" fillId="17" borderId="18" xfId="0" applyFill="1" applyBorder="1" applyAlignment="1" applyProtection="1">
      <alignment/>
      <protection hidden="1"/>
    </xf>
    <xf numFmtId="2" fontId="30" fillId="0" borderId="0" xfId="0" applyNumberFormat="1" applyFont="1" applyFill="1" applyBorder="1" applyAlignment="1" applyProtection="1">
      <alignment horizontal="center" vertical="top"/>
      <protection hidden="1"/>
    </xf>
    <xf numFmtId="2" fontId="30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17" borderId="40" xfId="0" applyFill="1" applyBorder="1" applyAlignment="1" applyProtection="1">
      <alignment/>
      <protection hidden="1"/>
    </xf>
    <xf numFmtId="0" fontId="0" fillId="17" borderId="22" xfId="0" applyFill="1" applyBorder="1" applyAlignment="1" applyProtection="1">
      <alignment/>
      <protection hidden="1"/>
    </xf>
    <xf numFmtId="15" fontId="0" fillId="17" borderId="22" xfId="0" applyNumberFormat="1" applyFill="1" applyBorder="1" applyAlignment="1" applyProtection="1">
      <alignment/>
      <protection hidden="1"/>
    </xf>
    <xf numFmtId="2" fontId="0" fillId="17" borderId="22" xfId="0" applyNumberFormat="1" applyFill="1" applyBorder="1" applyAlignment="1" applyProtection="1">
      <alignment/>
      <protection hidden="1"/>
    </xf>
    <xf numFmtId="1" fontId="0" fillId="17" borderId="22" xfId="0" applyNumberFormat="1" applyFill="1" applyBorder="1" applyAlignment="1" applyProtection="1">
      <alignment/>
      <protection hidden="1"/>
    </xf>
    <xf numFmtId="2" fontId="0" fillId="17" borderId="0" xfId="0" applyNumberFormat="1" applyFill="1" applyAlignment="1" applyProtection="1">
      <alignment/>
      <protection hidden="1"/>
    </xf>
    <xf numFmtId="177" fontId="0" fillId="17" borderId="22" xfId="0" applyNumberFormat="1" applyFill="1" applyBorder="1" applyAlignment="1" applyProtection="1">
      <alignment/>
      <protection hidden="1"/>
    </xf>
    <xf numFmtId="1" fontId="0" fillId="17" borderId="34" xfId="0" applyNumberFormat="1" applyFill="1" applyBorder="1" applyAlignment="1" applyProtection="1">
      <alignment/>
      <protection hidden="1"/>
    </xf>
    <xf numFmtId="1" fontId="0" fillId="17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4" fillId="17" borderId="0" xfId="0" applyFont="1" applyFill="1" applyAlignment="1" applyProtection="1">
      <alignment/>
      <protection hidden="1"/>
    </xf>
    <xf numFmtId="2" fontId="24" fillId="17" borderId="22" xfId="0" applyNumberFormat="1" applyFont="1" applyFill="1" applyBorder="1" applyAlignment="1" applyProtection="1">
      <alignment/>
      <protection hidden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6">
    <dxf>
      <font>
        <color rgb="FFFF0000"/>
      </font>
      <border/>
    </dxf>
    <dxf>
      <font>
        <color rgb="FFC0C0C0"/>
      </font>
      <border/>
    </dxf>
    <dxf>
      <font>
        <b val="0"/>
        <i val="0"/>
        <color rgb="FF339966"/>
      </font>
      <border/>
    </dxf>
    <dxf>
      <font>
        <color rgb="FF808080"/>
      </font>
      <border/>
    </dxf>
    <dxf>
      <font>
        <b/>
        <i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6.emf" /><Relationship Id="rId7" Type="http://schemas.openxmlformats.org/officeDocument/2006/relationships/image" Target="../media/image8.emf" /><Relationship Id="rId8" Type="http://schemas.openxmlformats.org/officeDocument/2006/relationships/image" Target="../media/image7.emf" /><Relationship Id="rId9" Type="http://schemas.openxmlformats.org/officeDocument/2006/relationships/image" Target="../media/image5.emf" /><Relationship Id="rId10" Type="http://schemas.openxmlformats.org/officeDocument/2006/relationships/image" Target="../media/image10.emf" /><Relationship Id="rId11" Type="http://schemas.openxmlformats.org/officeDocument/2006/relationships/image" Target="../media/image9.emf" /><Relationship Id="rId12" Type="http://schemas.openxmlformats.org/officeDocument/2006/relationships/image" Target="../media/image11.emf" /><Relationship Id="rId13" Type="http://schemas.openxmlformats.org/officeDocument/2006/relationships/image" Target="../media/image12.emf" /><Relationship Id="rId14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28575</xdr:rowOff>
    </xdr:from>
    <xdr:to>
      <xdr:col>22</xdr:col>
      <xdr:colOff>1666875</xdr:colOff>
      <xdr:row>9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6686550" y="1085850"/>
          <a:ext cx="1657350" cy="476250"/>
          <a:chOff x="787" y="71"/>
          <a:chExt cx="95" cy="50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5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7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9525</xdr:colOff>
      <xdr:row>0</xdr:row>
      <xdr:rowOff>9525</xdr:rowOff>
    </xdr:from>
    <xdr:to>
      <xdr:col>22</xdr:col>
      <xdr:colOff>1657350</xdr:colOff>
      <xdr:row>1</xdr:row>
      <xdr:rowOff>76200</xdr:rowOff>
    </xdr:to>
    <xdr:pic>
      <xdr:nvPicPr>
        <xdr:cNvPr id="4" name="Newfeuill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686550" y="9525"/>
          <a:ext cx="16478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9525</xdr:colOff>
      <xdr:row>1</xdr:row>
      <xdr:rowOff>57150</xdr:rowOff>
    </xdr:from>
    <xdr:to>
      <xdr:col>22</xdr:col>
      <xdr:colOff>1657350</xdr:colOff>
      <xdr:row>2</xdr:row>
      <xdr:rowOff>133350</xdr:rowOff>
    </xdr:to>
    <xdr:pic>
      <xdr:nvPicPr>
        <xdr:cNvPr id="5" name="Recapitu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686550" y="257175"/>
          <a:ext cx="1647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26</xdr:col>
      <xdr:colOff>9525</xdr:colOff>
      <xdr:row>2</xdr:row>
      <xdr:rowOff>104775</xdr:rowOff>
    </xdr:to>
    <xdr:grpSp>
      <xdr:nvGrpSpPr>
        <xdr:cNvPr id="6" name="Group 6"/>
        <xdr:cNvGrpSpPr>
          <a:grpSpLocks/>
        </xdr:cNvGrpSpPr>
      </xdr:nvGrpSpPr>
      <xdr:grpSpPr>
        <a:xfrm>
          <a:off x="8448675" y="38100"/>
          <a:ext cx="1676400" cy="428625"/>
          <a:chOff x="788" y="1"/>
          <a:chExt cx="95" cy="44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0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3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26</xdr:col>
      <xdr:colOff>0</xdr:colOff>
      <xdr:row>8</xdr:row>
      <xdr:rowOff>76200</xdr:rowOff>
    </xdr:to>
    <xdr:grpSp>
      <xdr:nvGrpSpPr>
        <xdr:cNvPr id="9" name="Group 9"/>
        <xdr:cNvGrpSpPr>
          <a:grpSpLocks/>
        </xdr:cNvGrpSpPr>
      </xdr:nvGrpSpPr>
      <xdr:grpSpPr>
        <a:xfrm>
          <a:off x="8448675" y="533400"/>
          <a:ext cx="16668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0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0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0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933450</xdr:colOff>
      <xdr:row>61</xdr:row>
      <xdr:rowOff>76200</xdr:rowOff>
    </xdr:from>
    <xdr:to>
      <xdr:col>23</xdr:col>
      <xdr:colOff>819150</xdr:colOff>
      <xdr:row>62</xdr:row>
      <xdr:rowOff>152400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610475" y="10067925"/>
          <a:ext cx="1581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933450</xdr:colOff>
      <xdr:row>88</xdr:row>
      <xdr:rowOff>0</xdr:rowOff>
    </xdr:from>
    <xdr:to>
      <xdr:col>23</xdr:col>
      <xdr:colOff>133350</xdr:colOff>
      <xdr:row>89</xdr:row>
      <xdr:rowOff>85725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610475" y="103155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9525</xdr:colOff>
      <xdr:row>2</xdr:row>
      <xdr:rowOff>123825</xdr:rowOff>
    </xdr:from>
    <xdr:to>
      <xdr:col>22</xdr:col>
      <xdr:colOff>1657350</xdr:colOff>
      <xdr:row>4</xdr:row>
      <xdr:rowOff>38100</xdr:rowOff>
    </xdr:to>
    <xdr:pic>
      <xdr:nvPicPr>
        <xdr:cNvPr id="16" name="ArchivageSandr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6686550" y="485775"/>
          <a:ext cx="16478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9525</xdr:colOff>
      <xdr:row>4</xdr:row>
      <xdr:rowOff>28575</xdr:rowOff>
    </xdr:from>
    <xdr:to>
      <xdr:col>22</xdr:col>
      <xdr:colOff>1657350</xdr:colOff>
      <xdr:row>5</xdr:row>
      <xdr:rowOff>95250</xdr:rowOff>
    </xdr:to>
    <xdr:pic>
      <xdr:nvPicPr>
        <xdr:cNvPr id="17" name="ArchivageSansCdSandre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6686550" y="733425"/>
          <a:ext cx="1647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etet\Bureau\LR_References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Lamalou-Rouet"/>
      <sheetName val="notice"/>
      <sheetName val="station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  <cell r="E1" t="str">
            <v>nom / code recherché ?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2.6 - février 2012</v>
          </cell>
          <cell r="D3">
            <v>2</v>
          </cell>
        </row>
        <row r="4">
          <cell r="B4" t="str">
            <v>Conforme à la norme NF T90-395 (octobre 2003)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MONO/DICOT</v>
          </cell>
          <cell r="S5" t="str">
            <v>cd_sandre</v>
          </cell>
        </row>
        <row r="6">
          <cell r="B6" t="str">
            <v>- ORGANISMES HETEROTROPHES -</v>
          </cell>
          <cell r="C6" t="str">
            <v/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C9" t="str">
            <v/>
          </cell>
          <cell r="D9" t="str">
            <v/>
          </cell>
          <cell r="E9" t="str">
            <v>      </v>
          </cell>
          <cell r="M9" t="str">
            <v>AL</v>
          </cell>
          <cell r="N9">
            <v>1.9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CHAHIS</v>
          </cell>
          <cell r="B23" t="str">
            <v>Chara hispida</v>
          </cell>
          <cell r="C23">
            <v>15</v>
          </cell>
          <cell r="D23">
            <v>2</v>
          </cell>
          <cell r="E23" t="str">
            <v>(L.) Vaillant</v>
          </cell>
          <cell r="M23" t="str">
            <v>ALG</v>
          </cell>
          <cell r="N23">
            <v>2</v>
          </cell>
          <cell r="P23" t="str">
            <v>IBMR</v>
          </cell>
          <cell r="R23">
            <v>0</v>
          </cell>
          <cell r="S23">
            <v>5258</v>
          </cell>
        </row>
        <row r="24">
          <cell r="A24" t="str">
            <v>CHAINT</v>
          </cell>
          <cell r="B24" t="str">
            <v>Chara intermedia</v>
          </cell>
          <cell r="C24" t="str">
            <v/>
          </cell>
          <cell r="D24" t="str">
            <v/>
          </cell>
          <cell r="E24" t="str">
            <v>A. Braun     </v>
          </cell>
          <cell r="M24" t="str">
            <v>ALG</v>
          </cell>
          <cell r="N24">
            <v>2</v>
          </cell>
          <cell r="P24" t="str">
            <v/>
          </cell>
          <cell r="R24">
            <v>0</v>
          </cell>
          <cell r="S24">
            <v>5259</v>
          </cell>
        </row>
        <row r="25">
          <cell r="A25" t="str">
            <v>CHASPX</v>
          </cell>
          <cell r="B25" t="str">
            <v>Chara sp.</v>
          </cell>
          <cell r="C25" t="str">
            <v/>
          </cell>
          <cell r="D25" t="str">
            <v/>
          </cell>
          <cell r="E25" t="str">
            <v>L. ex Vaillant    </v>
          </cell>
          <cell r="M25" t="str">
            <v>ALG</v>
          </cell>
          <cell r="N25">
            <v>2</v>
          </cell>
          <cell r="R25">
            <v>0</v>
          </cell>
          <cell r="S25">
            <v>1121</v>
          </cell>
        </row>
        <row r="26">
          <cell r="A26" t="str">
            <v>CHAVUL</v>
          </cell>
          <cell r="B26" t="str">
            <v>Chara vulgaris</v>
          </cell>
          <cell r="C26">
            <v>13</v>
          </cell>
          <cell r="D26">
            <v>1</v>
          </cell>
          <cell r="E26" t="str">
            <v>L.      </v>
          </cell>
          <cell r="F26" t="str">
            <v>Chara foetida A. Braun</v>
          </cell>
          <cell r="M26" t="str">
            <v>ALG</v>
          </cell>
          <cell r="N26">
            <v>2</v>
          </cell>
          <cell r="P26" t="str">
            <v>IBMR</v>
          </cell>
          <cell r="R26">
            <v>0</v>
          </cell>
          <cell r="S26">
            <v>5261</v>
          </cell>
        </row>
        <row r="27">
          <cell r="A27" t="str">
            <v>CHAGYM</v>
          </cell>
          <cell r="B27" t="str">
            <v>Chara vulgaris var. gymnophylla</v>
          </cell>
          <cell r="C27" t="str">
            <v/>
          </cell>
          <cell r="D27" t="str">
            <v/>
          </cell>
          <cell r="E27" t="str">
            <v>A. Braun     </v>
          </cell>
          <cell r="F27" t="str">
            <v>Chara gymnophylla A. Braun</v>
          </cell>
          <cell r="M27" t="str">
            <v>ALG</v>
          </cell>
          <cell r="N27">
            <v>2</v>
          </cell>
          <cell r="P27" t="str">
            <v/>
          </cell>
          <cell r="R27">
            <v>0</v>
          </cell>
          <cell r="S27">
            <v>5262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intestinalis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Microscystis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Microscystis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C91" t="str">
            <v/>
          </cell>
          <cell r="D91" t="str">
            <v/>
          </cell>
          <cell r="E91" t="str">
            <v>      </v>
          </cell>
          <cell r="M91" t="str">
            <v>LI</v>
          </cell>
          <cell r="N91">
            <v>2.9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C96" t="str">
            <v/>
          </cell>
          <cell r="D96" t="str">
            <v/>
          </cell>
          <cell r="E96" t="str">
            <v>      </v>
          </cell>
          <cell r="M96" t="str">
            <v>BR</v>
          </cell>
          <cell r="N96">
            <v>3.8</v>
          </cell>
          <cell r="P96" t="str">
            <v>IBMR</v>
          </cell>
          <cell r="R96">
            <v>1</v>
          </cell>
        </row>
        <row r="97">
          <cell r="B97" t="str">
            <v>- HEPATIQUES</v>
          </cell>
          <cell r="C97" t="str">
            <v/>
          </cell>
          <cell r="D97" t="str">
            <v/>
          </cell>
          <cell r="E97" t="str">
            <v>      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 var.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JUGEXE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var. emarginata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chamaedryfolia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C153" t="str">
            <v/>
          </cell>
          <cell r="D153" t="str">
            <v/>
          </cell>
          <cell r="E153" t="str">
            <v>      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Aulacommium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var. praelongum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FISGRA</v>
          </cell>
          <cell r="B206" t="str">
            <v>Fissidens gracilifolius</v>
          </cell>
          <cell r="C206">
            <v>14</v>
          </cell>
          <cell r="D206">
            <v>3</v>
          </cell>
          <cell r="E206" t="str">
            <v>Brugg. Nann. &amp; Nyh.   </v>
          </cell>
          <cell r="F206" t="str">
            <v>Fissidens pusillus (Wils.) Milde var. tenuifolius (Boul.) Popd.</v>
          </cell>
          <cell r="G206" t="str">
            <v>Fissidens minutulus auct.  </v>
          </cell>
          <cell r="H206" t="str">
            <v>Fissidens minitulus Auct.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19665</v>
          </cell>
        </row>
        <row r="207">
          <cell r="A207" t="str">
            <v>FISGRN</v>
          </cell>
          <cell r="B207" t="str">
            <v>Fissidens grandifrons</v>
          </cell>
          <cell r="C207">
            <v>15</v>
          </cell>
          <cell r="D207">
            <v>3</v>
          </cell>
          <cell r="E207" t="str">
            <v>Brid.</v>
          </cell>
          <cell r="F207" t="str">
            <v>Pachyfissidens grandifrons (Brid.) Limpr.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19666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FONDUR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PHIFON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SPHPAP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C276" t="str">
            <v/>
          </cell>
          <cell r="D276" t="str">
            <v/>
          </cell>
          <cell r="E276" t="str">
            <v>      </v>
          </cell>
          <cell r="M276" t="str">
            <v>PT</v>
          </cell>
          <cell r="N276">
            <v>5.9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Adianthum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EQULIT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ISOAST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ISOTEG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ISOTEN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C310" t="str">
            <v/>
          </cell>
          <cell r="D310" t="str">
            <v/>
          </cell>
          <cell r="E310" t="str">
            <v>      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hermaphroditica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CALMAC</v>
          </cell>
          <cell r="B325" t="str">
            <v>Callitriche hermaphroditica var. macrocarpa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19553</v>
          </cell>
        </row>
        <row r="326">
          <cell r="A326" t="str">
            <v>CALMIC</v>
          </cell>
          <cell r="B326" t="str">
            <v>Callitriche hermaphroditica var. microcarpa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19552</v>
          </cell>
        </row>
        <row r="327">
          <cell r="A327" t="str">
            <v>CALLEN</v>
          </cell>
          <cell r="B327" t="str">
            <v>Callitriche lenisulca</v>
          </cell>
          <cell r="C327" t="str">
            <v/>
          </cell>
          <cell r="D327" t="str">
            <v/>
          </cell>
          <cell r="E327" t="str">
            <v> 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/>
          </cell>
          <cell r="Q327" t="str">
            <v>DICOT</v>
          </cell>
          <cell r="R327">
            <v>0</v>
          </cell>
          <cell r="S327">
            <v>19554</v>
          </cell>
        </row>
        <row r="328">
          <cell r="A328" t="str">
            <v>CALLUS</v>
          </cell>
          <cell r="B328" t="str">
            <v>Callitriche lusitanica</v>
          </cell>
          <cell r="C328" t="str">
            <v/>
          </cell>
          <cell r="D328" t="str">
            <v/>
          </cell>
          <cell r="E328" t="str">
            <v>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19555</v>
          </cell>
        </row>
        <row r="329">
          <cell r="A329" t="str">
            <v>CALOBT</v>
          </cell>
          <cell r="B329" t="str">
            <v>Callitriche obtusangula</v>
          </cell>
          <cell r="C329">
            <v>8</v>
          </cell>
          <cell r="D329">
            <v>2</v>
          </cell>
          <cell r="E329" t="str">
            <v>Le Gall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1700</v>
          </cell>
        </row>
        <row r="330">
          <cell r="A330" t="str">
            <v>CALPAL</v>
          </cell>
          <cell r="B330" t="str">
            <v>Callitriche palustris</v>
          </cell>
          <cell r="C330" t="str">
            <v/>
          </cell>
          <cell r="D330" t="str">
            <v/>
          </cell>
          <cell r="E330" t="str">
            <v>L.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1701</v>
          </cell>
        </row>
        <row r="331">
          <cell r="A331" t="str">
            <v>CALPLA</v>
          </cell>
          <cell r="B331" t="str">
            <v>Callitriche platycarpa</v>
          </cell>
          <cell r="C331">
            <v>10</v>
          </cell>
          <cell r="D331">
            <v>1</v>
          </cell>
          <cell r="E331" t="str">
            <v>Kützing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>IBMR</v>
          </cell>
          <cell r="Q331" t="str">
            <v>DICOT</v>
          </cell>
          <cell r="R331">
            <v>0</v>
          </cell>
          <cell r="S331">
            <v>1702</v>
          </cell>
        </row>
        <row r="332">
          <cell r="A332" t="str">
            <v>CALPUL</v>
          </cell>
          <cell r="B332" t="str">
            <v>Callitriche pulchra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19556</v>
          </cell>
        </row>
        <row r="333">
          <cell r="A333" t="str">
            <v>CALREG</v>
          </cell>
          <cell r="B333" t="str">
            <v>Callitriche regis-jubae</v>
          </cell>
          <cell r="C333" t="str">
            <v/>
          </cell>
          <cell r="D333" t="str">
            <v/>
          </cell>
          <cell r="E333" t="str">
            <v>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/>
          </cell>
          <cell r="Q333" t="str">
            <v>DICOT</v>
          </cell>
          <cell r="R333">
            <v>0</v>
          </cell>
          <cell r="S333">
            <v>19557</v>
          </cell>
        </row>
        <row r="334">
          <cell r="A334" t="str">
            <v>CALSPX</v>
          </cell>
          <cell r="B334" t="str">
            <v>Callitriche sp.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1696</v>
          </cell>
        </row>
        <row r="335">
          <cell r="A335" t="str">
            <v>CALSTA</v>
          </cell>
          <cell r="B335" t="str">
            <v>Callitriche stagnalis</v>
          </cell>
          <cell r="C335">
            <v>12</v>
          </cell>
          <cell r="D335">
            <v>2</v>
          </cell>
          <cell r="E335" t="str">
            <v>Scop.      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1703</v>
          </cell>
        </row>
        <row r="336">
          <cell r="A336" t="str">
            <v>CALFIM</v>
          </cell>
          <cell r="B336" t="str">
            <v>Callitriche truncata subsp. Fimbriata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19558</v>
          </cell>
        </row>
        <row r="337">
          <cell r="A337" t="str">
            <v>CALOCC</v>
          </cell>
          <cell r="B337" t="str">
            <v>Callitriche truncata subsp. occidentalis</v>
          </cell>
          <cell r="C337">
            <v>10</v>
          </cell>
          <cell r="D337">
            <v>2</v>
          </cell>
          <cell r="E337" t="str">
            <v>      </v>
          </cell>
          <cell r="F337" t="str">
            <v>Callitriche truncata subsp. truncata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19559</v>
          </cell>
        </row>
        <row r="338">
          <cell r="A338" t="str">
            <v>CALVIG</v>
          </cell>
          <cell r="B338" t="str">
            <v>Callitriche x vigens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19560</v>
          </cell>
        </row>
        <row r="339">
          <cell r="A339" t="str">
            <v>CERDEM</v>
          </cell>
          <cell r="B339" t="str">
            <v>Ceratophyllum demersum</v>
          </cell>
          <cell r="C339">
            <v>5</v>
          </cell>
          <cell r="D339">
            <v>2</v>
          </cell>
          <cell r="E339" t="str">
            <v>L.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>IBMR</v>
          </cell>
          <cell r="Q339" t="str">
            <v>DICOT</v>
          </cell>
          <cell r="R339">
            <v>0</v>
          </cell>
          <cell r="S339">
            <v>1717</v>
          </cell>
        </row>
        <row r="340">
          <cell r="A340" t="str">
            <v>CERAPI</v>
          </cell>
          <cell r="B340" t="str">
            <v>Ceratophyllum demersum var. apiculatum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19582</v>
          </cell>
        </row>
        <row r="341">
          <cell r="A341" t="str">
            <v>CERINE</v>
          </cell>
          <cell r="B341" t="str">
            <v>Ceratophyllum demersum var. inerme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 t="str">
            <v>Pas de cd_sandre</v>
          </cell>
        </row>
        <row r="342">
          <cell r="A342" t="str">
            <v>CERMUR</v>
          </cell>
          <cell r="B342" t="str">
            <v>Ceratophyllum muricatum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P342" t="str">
            <v/>
          </cell>
          <cell r="Q342" t="str">
            <v>DICOT</v>
          </cell>
          <cell r="R342">
            <v>0</v>
          </cell>
          <cell r="S342" t="str">
            <v>Pas de cd_sandre</v>
          </cell>
        </row>
        <row r="343">
          <cell r="A343" t="str">
            <v>CERPLA</v>
          </cell>
          <cell r="B343" t="str">
            <v>Ceratophyllum platyacanthum</v>
          </cell>
          <cell r="C343" t="str">
            <v/>
          </cell>
          <cell r="D343" t="str">
            <v/>
          </cell>
          <cell r="E343" t="str">
            <v>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/>
          </cell>
          <cell r="Q343" t="str">
            <v>DICOT</v>
          </cell>
          <cell r="R343">
            <v>0</v>
          </cell>
          <cell r="S343">
            <v>19583</v>
          </cell>
        </row>
        <row r="344">
          <cell r="A344" t="str">
            <v>CERSPX</v>
          </cell>
          <cell r="B344" t="str">
            <v>Ceratophyllum sp.</v>
          </cell>
          <cell r="C344" t="str">
            <v/>
          </cell>
          <cell r="D344" t="str">
            <v/>
          </cell>
          <cell r="E344" t="str">
            <v>      </v>
          </cell>
          <cell r="M344" t="str">
            <v>PHy</v>
          </cell>
          <cell r="N344">
            <v>7</v>
          </cell>
          <cell r="O344" t="str">
            <v>HYD</v>
          </cell>
          <cell r="Q344" t="str">
            <v>DICOT</v>
          </cell>
          <cell r="R344">
            <v>0</v>
          </cell>
          <cell r="S344">
            <v>1716</v>
          </cell>
        </row>
        <row r="345">
          <cell r="A345" t="str">
            <v>CERSUB</v>
          </cell>
          <cell r="B345" t="str">
            <v>Ceratophyllum submersum</v>
          </cell>
          <cell r="C345">
            <v>2</v>
          </cell>
          <cell r="D345">
            <v>3</v>
          </cell>
          <cell r="E345" t="str">
            <v>L.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>IBMR</v>
          </cell>
          <cell r="Q345" t="str">
            <v>DICOT</v>
          </cell>
          <cell r="R345">
            <v>0</v>
          </cell>
          <cell r="S345">
            <v>1718</v>
          </cell>
        </row>
        <row r="346">
          <cell r="A346" t="str">
            <v>EGEDEN</v>
          </cell>
          <cell r="B346" t="str">
            <v>Egeria densa</v>
          </cell>
          <cell r="C346" t="str">
            <v/>
          </cell>
          <cell r="D346" t="str">
            <v/>
          </cell>
          <cell r="E346" t="str">
            <v>Planch      </v>
          </cell>
          <cell r="M346" t="str">
            <v>PHy</v>
          </cell>
          <cell r="N346">
            <v>7</v>
          </cell>
          <cell r="O346" t="str">
            <v>HYD</v>
          </cell>
          <cell r="P346" t="str">
            <v/>
          </cell>
          <cell r="Q346" t="str">
            <v>MONOCOT</v>
          </cell>
          <cell r="R346">
            <v>0</v>
          </cell>
          <cell r="S346">
            <v>19626</v>
          </cell>
        </row>
        <row r="347">
          <cell r="A347" t="str">
            <v>EICCRA</v>
          </cell>
          <cell r="B347" t="str">
            <v>Eichhornia crassipes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19627</v>
          </cell>
        </row>
        <row r="348">
          <cell r="A348" t="str">
            <v>EICSPX</v>
          </cell>
          <cell r="B348" t="str">
            <v>Eichhornia sp.</v>
          </cell>
          <cell r="C348" t="str">
            <v/>
          </cell>
          <cell r="D348" t="str">
            <v/>
          </cell>
          <cell r="E348" t="str">
            <v>      </v>
          </cell>
          <cell r="M348" t="str">
            <v>PHy</v>
          </cell>
          <cell r="N348">
            <v>7</v>
          </cell>
          <cell r="O348" t="str">
            <v>HYD</v>
          </cell>
          <cell r="Q348" t="str">
            <v>MONOCOT</v>
          </cell>
          <cell r="R348">
            <v>0</v>
          </cell>
          <cell r="S348">
            <v>19628</v>
          </cell>
        </row>
        <row r="349">
          <cell r="A349" t="str">
            <v>ELOCAL</v>
          </cell>
          <cell r="B349" t="str">
            <v>Elodea callitrichoides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19642</v>
          </cell>
        </row>
        <row r="350">
          <cell r="A350" t="str">
            <v>ELOCAN</v>
          </cell>
          <cell r="B350" t="str">
            <v>Elodea canadensis</v>
          </cell>
          <cell r="C350">
            <v>10</v>
          </cell>
          <cell r="D350">
            <v>2</v>
          </cell>
          <cell r="E350" t="str">
            <v>Michx  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1586</v>
          </cell>
        </row>
        <row r="351">
          <cell r="A351" t="str">
            <v>ELOERN</v>
          </cell>
          <cell r="B351" t="str">
            <v>Elodea ernstiae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P351" t="str">
            <v/>
          </cell>
          <cell r="Q351" t="str">
            <v>MONOCOT</v>
          </cell>
          <cell r="R351">
            <v>0</v>
          </cell>
          <cell r="S351" t="str">
            <v>Pas de cd_sandre</v>
          </cell>
        </row>
        <row r="352">
          <cell r="A352" t="str">
            <v>ELONUT</v>
          </cell>
          <cell r="B352" t="str">
            <v>Elodea nuttallii</v>
          </cell>
          <cell r="C352">
            <v>8</v>
          </cell>
          <cell r="D352">
            <v>2</v>
          </cell>
          <cell r="E352" t="str">
            <v>(Planchon) St John    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1588</v>
          </cell>
        </row>
        <row r="353">
          <cell r="A353" t="str">
            <v>ELOSPX</v>
          </cell>
          <cell r="B353" t="str">
            <v>Elodea sp.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Q353" t="str">
            <v>MONOCOT</v>
          </cell>
          <cell r="R353">
            <v>0</v>
          </cell>
          <cell r="S353">
            <v>1585</v>
          </cell>
        </row>
        <row r="354">
          <cell r="A354" t="str">
            <v>GRODEN</v>
          </cell>
          <cell r="B354" t="str">
            <v>Groenlandia densa</v>
          </cell>
          <cell r="C354">
            <v>11</v>
          </cell>
          <cell r="D354">
            <v>2</v>
          </cell>
          <cell r="E354" t="str">
            <v>(L.) Fourr.     </v>
          </cell>
          <cell r="F354" t="str">
            <v>Potamogeton densus</v>
          </cell>
          <cell r="M354" t="str">
            <v>PHy</v>
          </cell>
          <cell r="N354">
            <v>7</v>
          </cell>
          <cell r="O354" t="str">
            <v>HYD</v>
          </cell>
          <cell r="P354" t="str">
            <v>IBMR</v>
          </cell>
          <cell r="Q354" t="str">
            <v>MONOCOT</v>
          </cell>
          <cell r="R354">
            <v>0</v>
          </cell>
          <cell r="S354">
            <v>1638</v>
          </cell>
        </row>
        <row r="355">
          <cell r="A355" t="str">
            <v>HEEREN</v>
          </cell>
          <cell r="B355" t="str">
            <v>Heteranthera reniformis</v>
          </cell>
          <cell r="C355" t="str">
            <v/>
          </cell>
          <cell r="D355" t="str">
            <v/>
          </cell>
          <cell r="E355" t="str">
            <v>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/>
          </cell>
          <cell r="Q355" t="str">
            <v>DICOT</v>
          </cell>
          <cell r="R355">
            <v>0</v>
          </cell>
          <cell r="S355">
            <v>19778</v>
          </cell>
        </row>
        <row r="356">
          <cell r="A356" t="str">
            <v>HIPSPX</v>
          </cell>
          <cell r="B356" t="str">
            <v>Hippuris sp.</v>
          </cell>
          <cell r="C356" t="str">
            <v/>
          </cell>
          <cell r="D356" t="str">
            <v/>
          </cell>
          <cell r="E356" t="str">
            <v>      </v>
          </cell>
          <cell r="M356" t="str">
            <v>PHy</v>
          </cell>
          <cell r="N356">
            <v>7</v>
          </cell>
          <cell r="O356" t="str">
            <v>HYD</v>
          </cell>
          <cell r="Q356" t="str">
            <v>DICOT</v>
          </cell>
          <cell r="R356">
            <v>0</v>
          </cell>
          <cell r="S356">
            <v>1781</v>
          </cell>
        </row>
        <row r="357">
          <cell r="A357" t="str">
            <v>HIPVUL</v>
          </cell>
          <cell r="B357" t="str">
            <v>Hippuris vulgaris</v>
          </cell>
          <cell r="C357">
            <v>12</v>
          </cell>
          <cell r="D357">
            <v>2</v>
          </cell>
          <cell r="E357" t="str">
            <v>L.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>IBMR</v>
          </cell>
          <cell r="Q357" t="str">
            <v>DICOT</v>
          </cell>
          <cell r="R357">
            <v>0</v>
          </cell>
          <cell r="S357">
            <v>1782</v>
          </cell>
        </row>
        <row r="358">
          <cell r="A358" t="str">
            <v>HOTPAL</v>
          </cell>
          <cell r="B358" t="str">
            <v>Hottonia palustris</v>
          </cell>
          <cell r="C358">
            <v>12</v>
          </cell>
          <cell r="D358">
            <v>2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DICOT</v>
          </cell>
          <cell r="R358">
            <v>0</v>
          </cell>
          <cell r="S358">
            <v>1882</v>
          </cell>
        </row>
        <row r="359">
          <cell r="A359" t="str">
            <v>HYLVER</v>
          </cell>
          <cell r="B359" t="str">
            <v>Hydrilla verticillata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DICOT</v>
          </cell>
          <cell r="R359">
            <v>0</v>
          </cell>
          <cell r="S359">
            <v>19784</v>
          </cell>
        </row>
        <row r="360">
          <cell r="A360" t="str">
            <v>HYDMOR</v>
          </cell>
          <cell r="B360" t="str">
            <v>Hydrocharis morsus-ranae</v>
          </cell>
          <cell r="C360">
            <v>11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1590</v>
          </cell>
        </row>
        <row r="361">
          <cell r="A361" t="str">
            <v>HYRRAN</v>
          </cell>
          <cell r="B361" t="str">
            <v>Hydrocotyle ranunculoides</v>
          </cell>
          <cell r="C361" t="str">
            <v/>
          </cell>
          <cell r="D361" t="str">
            <v/>
          </cell>
          <cell r="E361" t="str">
            <v> 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19785</v>
          </cell>
        </row>
        <row r="362">
          <cell r="A362" t="str">
            <v>JUNBUL</v>
          </cell>
          <cell r="B362" t="str">
            <v>Juncus bulbosus</v>
          </cell>
          <cell r="C362">
            <v>16</v>
          </cell>
          <cell r="D362">
            <v>3</v>
          </cell>
          <cell r="E362" t="str">
            <v>L.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>IBMR</v>
          </cell>
          <cell r="Q362" t="str">
            <v>MONOCOT</v>
          </cell>
          <cell r="R362">
            <v>0</v>
          </cell>
          <cell r="S362">
            <v>1611</v>
          </cell>
        </row>
        <row r="363">
          <cell r="A363" t="str">
            <v>LAGMAJ</v>
          </cell>
          <cell r="B363" t="str">
            <v>Lagarosiphon major</v>
          </cell>
          <cell r="C363" t="str">
            <v/>
          </cell>
          <cell r="D363" t="str">
            <v/>
          </cell>
          <cell r="E363" t="str">
            <v>(Ridley) Moss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/>
          </cell>
          <cell r="Q363" t="str">
            <v>MONOCOT</v>
          </cell>
          <cell r="R363">
            <v>0</v>
          </cell>
          <cell r="S363">
            <v>1592</v>
          </cell>
        </row>
        <row r="364">
          <cell r="A364" t="str">
            <v>LEEAQU</v>
          </cell>
          <cell r="B364" t="str">
            <v>Leersia aquatica</v>
          </cell>
          <cell r="C364" t="str">
            <v/>
          </cell>
          <cell r="D364" t="str">
            <v/>
          </cell>
          <cell r="E364" t="str">
            <v>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/>
          </cell>
          <cell r="Q364" t="str">
            <v>MONOCOT</v>
          </cell>
          <cell r="R364">
            <v>0</v>
          </cell>
          <cell r="S364">
            <v>19830</v>
          </cell>
        </row>
        <row r="365">
          <cell r="A365" t="str">
            <v>LEMAEQ</v>
          </cell>
          <cell r="B365" t="str">
            <v>Lemna aequinoctialis</v>
          </cell>
          <cell r="C365" t="str">
            <v/>
          </cell>
          <cell r="D365" t="str">
            <v/>
          </cell>
          <cell r="E365" t="str">
            <v>      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19832</v>
          </cell>
        </row>
        <row r="366">
          <cell r="A366" t="str">
            <v>LEMGIB</v>
          </cell>
          <cell r="B366" t="str">
            <v>Lemna gibba</v>
          </cell>
          <cell r="C366">
            <v>5</v>
          </cell>
          <cell r="D366">
            <v>3</v>
          </cell>
          <cell r="E366" t="str">
            <v>L.      </v>
          </cell>
          <cell r="M366" t="str">
            <v>PHy</v>
          </cell>
          <cell r="N366">
            <v>7</v>
          </cell>
          <cell r="O366" t="str">
            <v>HYD</v>
          </cell>
          <cell r="P366" t="str">
            <v>IBMR</v>
          </cell>
          <cell r="Q366" t="str">
            <v>MONOCOT</v>
          </cell>
          <cell r="R366">
            <v>0</v>
          </cell>
          <cell r="S366">
            <v>1625</v>
          </cell>
        </row>
        <row r="367">
          <cell r="A367" t="str">
            <v>LEMMIN</v>
          </cell>
          <cell r="B367" t="str">
            <v>Lemna minor</v>
          </cell>
          <cell r="C367">
            <v>10</v>
          </cell>
          <cell r="D367">
            <v>1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1626</v>
          </cell>
        </row>
        <row r="368">
          <cell r="A368" t="str">
            <v>LEMMIU</v>
          </cell>
          <cell r="B368" t="str">
            <v>Lemna minuscula</v>
          </cell>
          <cell r="C368" t="str">
            <v/>
          </cell>
          <cell r="D368" t="str">
            <v/>
          </cell>
          <cell r="E368" t="str">
            <v>      </v>
          </cell>
          <cell r="F368" t="str">
            <v>Lemna minuta L.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1627</v>
          </cell>
        </row>
        <row r="369">
          <cell r="A369" t="str">
            <v>LEMSPX</v>
          </cell>
          <cell r="B369" t="str">
            <v>Lemna sp.</v>
          </cell>
          <cell r="C369" t="str">
            <v/>
          </cell>
          <cell r="D369" t="str">
            <v/>
          </cell>
          <cell r="E369" t="str">
            <v>      </v>
          </cell>
          <cell r="M369" t="str">
            <v>PHy</v>
          </cell>
          <cell r="N369">
            <v>7</v>
          </cell>
          <cell r="O369" t="str">
            <v>HYD</v>
          </cell>
          <cell r="Q369" t="str">
            <v>MONOCOT</v>
          </cell>
          <cell r="R369">
            <v>0</v>
          </cell>
          <cell r="S369">
            <v>1624</v>
          </cell>
        </row>
        <row r="370">
          <cell r="A370" t="str">
            <v>LEMTRI</v>
          </cell>
          <cell r="B370" t="str">
            <v>Lemna trisulca</v>
          </cell>
          <cell r="C370">
            <v>12</v>
          </cell>
          <cell r="D370">
            <v>2</v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>IBMR</v>
          </cell>
          <cell r="Q370" t="str">
            <v>MONOCOT</v>
          </cell>
          <cell r="R370">
            <v>0</v>
          </cell>
          <cell r="S370">
            <v>1628</v>
          </cell>
        </row>
        <row r="371">
          <cell r="A371" t="str">
            <v>LEMTUR</v>
          </cell>
          <cell r="B371" t="str">
            <v>Lemna turionifera</v>
          </cell>
          <cell r="C371" t="str">
            <v/>
          </cell>
          <cell r="D371" t="str">
            <v/>
          </cell>
          <cell r="E371" t="str">
            <v>Landolt      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/>
          </cell>
          <cell r="Q371" t="str">
            <v>MONOCOT</v>
          </cell>
          <cell r="R371">
            <v>0</v>
          </cell>
          <cell r="S371">
            <v>19833</v>
          </cell>
        </row>
        <row r="372">
          <cell r="A372" t="str">
            <v>LITUNI</v>
          </cell>
          <cell r="B372" t="str">
            <v>Littorella uniflora</v>
          </cell>
          <cell r="C372">
            <v>15</v>
          </cell>
          <cell r="D372">
            <v>3</v>
          </cell>
          <cell r="E372" t="str">
            <v>(L.) Ascherson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>IBMR</v>
          </cell>
          <cell r="Q372" t="str">
            <v>DICOT</v>
          </cell>
          <cell r="R372">
            <v>0</v>
          </cell>
          <cell r="S372">
            <v>1861</v>
          </cell>
        </row>
        <row r="373">
          <cell r="A373" t="str">
            <v>LOBDOR</v>
          </cell>
          <cell r="B373" t="str">
            <v>Lobelia dortmanna</v>
          </cell>
          <cell r="C373" t="str">
            <v/>
          </cell>
          <cell r="D373" t="str">
            <v/>
          </cell>
          <cell r="E373" t="str">
            <v>L.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DICOT</v>
          </cell>
          <cell r="R373">
            <v>0</v>
          </cell>
          <cell r="S373">
            <v>1635</v>
          </cell>
        </row>
        <row r="374">
          <cell r="A374" t="str">
            <v>LURNAT</v>
          </cell>
          <cell r="B374" t="str">
            <v>Luronium natans</v>
          </cell>
          <cell r="C374">
            <v>14</v>
          </cell>
          <cell r="D374">
            <v>3</v>
          </cell>
          <cell r="E374" t="str">
            <v>(L.) Rafin.     </v>
          </cell>
          <cell r="F374" t="str">
            <v>Alisma natans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>IBMR</v>
          </cell>
          <cell r="Q374" t="str">
            <v>MONOCOT</v>
          </cell>
          <cell r="R374">
            <v>0</v>
          </cell>
          <cell r="S374">
            <v>1451</v>
          </cell>
        </row>
        <row r="375">
          <cell r="A375" t="str">
            <v>MASAEG</v>
          </cell>
          <cell r="B375" t="str">
            <v>Marsilea aegyptiaca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19851</v>
          </cell>
        </row>
        <row r="376">
          <cell r="A376" t="str">
            <v>MASAZO</v>
          </cell>
          <cell r="B376" t="str">
            <v>Marsilea azorica</v>
          </cell>
          <cell r="C376" t="str">
            <v/>
          </cell>
          <cell r="D376" t="str">
            <v/>
          </cell>
          <cell r="E376" t="str">
            <v>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/>
          </cell>
          <cell r="Q376" t="str">
            <v>MONOCOT</v>
          </cell>
          <cell r="R376">
            <v>0</v>
          </cell>
          <cell r="S376">
            <v>19852</v>
          </cell>
        </row>
        <row r="377">
          <cell r="A377" t="str">
            <v>MASQUA</v>
          </cell>
          <cell r="B377" t="str">
            <v>Marsilea quadrifolia</v>
          </cell>
          <cell r="C377" t="str">
            <v/>
          </cell>
          <cell r="D377" t="str">
            <v/>
          </cell>
          <cell r="E377" t="str">
            <v>L.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MONOCOT</v>
          </cell>
          <cell r="R377">
            <v>0</v>
          </cell>
          <cell r="S377">
            <v>1393</v>
          </cell>
        </row>
        <row r="378">
          <cell r="A378" t="str">
            <v>MASSTR</v>
          </cell>
          <cell r="B378" t="str">
            <v>Marsilea strigosa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MONOCOT</v>
          </cell>
          <cell r="R378">
            <v>0</v>
          </cell>
          <cell r="S378">
            <v>19853</v>
          </cell>
        </row>
        <row r="379">
          <cell r="A379" t="str">
            <v>MYRALT</v>
          </cell>
          <cell r="B379" t="str">
            <v>Myriophyllum alterniflorum</v>
          </cell>
          <cell r="C379">
            <v>13</v>
          </cell>
          <cell r="D379">
            <v>2</v>
          </cell>
          <cell r="E379" t="str">
            <v>DC.      </v>
          </cell>
          <cell r="M379" t="str">
            <v>PHy</v>
          </cell>
          <cell r="N379">
            <v>7</v>
          </cell>
          <cell r="O379" t="str">
            <v>HYD</v>
          </cell>
          <cell r="P379" t="str">
            <v>IBMR</v>
          </cell>
          <cell r="Q379" t="str">
            <v>DICOT</v>
          </cell>
          <cell r="R379">
            <v>0</v>
          </cell>
          <cell r="S379">
            <v>1776</v>
          </cell>
        </row>
        <row r="380">
          <cell r="A380" t="str">
            <v>MYREXA</v>
          </cell>
          <cell r="B380" t="str">
            <v>Myriophyllum exalbescens</v>
          </cell>
          <cell r="C380" t="str">
            <v/>
          </cell>
          <cell r="D380" t="str">
            <v/>
          </cell>
          <cell r="E380" t="str">
            <v>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/>
          </cell>
          <cell r="Q380" t="str">
            <v>DICOT</v>
          </cell>
          <cell r="R380">
            <v>0</v>
          </cell>
          <cell r="S380">
            <v>19872</v>
          </cell>
        </row>
        <row r="381">
          <cell r="A381" t="str">
            <v>MYRHET</v>
          </cell>
          <cell r="B381" t="str">
            <v>Myriophyllum heterophyllum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19873</v>
          </cell>
        </row>
        <row r="382">
          <cell r="A382" t="str">
            <v>MYRSPX</v>
          </cell>
          <cell r="B382" t="str">
            <v>Myriophyllum sp.</v>
          </cell>
          <cell r="C382" t="str">
            <v/>
          </cell>
          <cell r="D382" t="str">
            <v/>
          </cell>
          <cell r="E382" t="str">
            <v>      </v>
          </cell>
          <cell r="M382" t="str">
            <v>PHy</v>
          </cell>
          <cell r="N382">
            <v>7</v>
          </cell>
          <cell r="O382" t="str">
            <v>HYD</v>
          </cell>
          <cell r="Q382" t="str">
            <v>DICOT</v>
          </cell>
          <cell r="R382">
            <v>0</v>
          </cell>
          <cell r="S382">
            <v>1775</v>
          </cell>
        </row>
        <row r="383">
          <cell r="A383" t="str">
            <v>MYRSPI</v>
          </cell>
          <cell r="B383" t="str">
            <v>Myriophyllum spicatum</v>
          </cell>
          <cell r="C383">
            <v>8</v>
          </cell>
          <cell r="D383">
            <v>2</v>
          </cell>
          <cell r="E383" t="str">
            <v>L.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>IBMR</v>
          </cell>
          <cell r="Q383" t="str">
            <v>DICOT</v>
          </cell>
          <cell r="R383">
            <v>0</v>
          </cell>
          <cell r="S383">
            <v>1778</v>
          </cell>
        </row>
        <row r="384">
          <cell r="A384" t="str">
            <v>MYRVEU</v>
          </cell>
          <cell r="B384" t="str">
            <v>Myriophyllum verrucosum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DICOT</v>
          </cell>
          <cell r="R384">
            <v>0</v>
          </cell>
          <cell r="S384">
            <v>19874</v>
          </cell>
        </row>
        <row r="385">
          <cell r="A385" t="str">
            <v>MYRVER</v>
          </cell>
          <cell r="B385" t="str">
            <v>Myriophyllum verticillatum</v>
          </cell>
          <cell r="C385">
            <v>12</v>
          </cell>
          <cell r="D385">
            <v>3</v>
          </cell>
          <cell r="E385" t="str">
            <v>L.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>IBMR</v>
          </cell>
          <cell r="Q385" t="str">
            <v>DICOT</v>
          </cell>
          <cell r="R385">
            <v>0</v>
          </cell>
          <cell r="S385">
            <v>1779</v>
          </cell>
        </row>
        <row r="386">
          <cell r="A386" t="str">
            <v>NAJFLE</v>
          </cell>
          <cell r="B386" t="str">
            <v>Najas flexilis</v>
          </cell>
          <cell r="C386" t="str">
            <v/>
          </cell>
          <cell r="D386" t="str">
            <v/>
          </cell>
          <cell r="E386" t="str">
            <v>      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/>
          </cell>
          <cell r="Q386" t="str">
            <v>MONOCOT</v>
          </cell>
          <cell r="R386">
            <v>0</v>
          </cell>
          <cell r="S386">
            <v>19875</v>
          </cell>
        </row>
        <row r="387">
          <cell r="A387" t="str">
            <v>NAJGRA</v>
          </cell>
          <cell r="B387" t="str">
            <v>Najas gracillima</v>
          </cell>
          <cell r="C387" t="str">
            <v/>
          </cell>
          <cell r="D387" t="str">
            <v/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19876</v>
          </cell>
        </row>
        <row r="388">
          <cell r="A388" t="str">
            <v>NAJGRM</v>
          </cell>
          <cell r="B388" t="str">
            <v>Najas graminea</v>
          </cell>
          <cell r="C388" t="str">
            <v/>
          </cell>
          <cell r="D388" t="str">
            <v/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19877</v>
          </cell>
        </row>
        <row r="389">
          <cell r="A389" t="str">
            <v>NAJMAR</v>
          </cell>
          <cell r="B389" t="str">
            <v>Najas marina</v>
          </cell>
          <cell r="C389">
            <v>5</v>
          </cell>
          <cell r="D389">
            <v>3</v>
          </cell>
          <cell r="E389" t="str">
            <v>L.      </v>
          </cell>
          <cell r="F389" t="str">
            <v>Najas major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>IBMR</v>
          </cell>
          <cell r="Q389" t="str">
            <v>MONOCOT</v>
          </cell>
          <cell r="R389">
            <v>0</v>
          </cell>
          <cell r="S389">
            <v>1835</v>
          </cell>
        </row>
        <row r="390">
          <cell r="A390" t="str">
            <v>NAJARM</v>
          </cell>
          <cell r="B390" t="str">
            <v>Najas marina subsp. armata</v>
          </cell>
          <cell r="C390">
            <v>5</v>
          </cell>
          <cell r="D390">
            <v>3</v>
          </cell>
          <cell r="E390" t="str">
            <v>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/>
          </cell>
          <cell r="Q390" t="str">
            <v>MONOCOT</v>
          </cell>
          <cell r="R390">
            <v>0</v>
          </cell>
          <cell r="S390">
            <v>19878</v>
          </cell>
        </row>
        <row r="391">
          <cell r="A391" t="str">
            <v>NAJINT</v>
          </cell>
          <cell r="B391" t="str">
            <v>Najas marina subsp. intermedia</v>
          </cell>
          <cell r="C391">
            <v>5</v>
          </cell>
          <cell r="D391">
            <v>3</v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19879</v>
          </cell>
        </row>
        <row r="392">
          <cell r="A392" t="str">
            <v>NAJMAM</v>
          </cell>
          <cell r="B392" t="str">
            <v>Najas marina subsp. marina</v>
          </cell>
          <cell r="C392">
            <v>5</v>
          </cell>
          <cell r="D392">
            <v>3</v>
          </cell>
          <cell r="E392" t="str">
            <v>L.      </v>
          </cell>
          <cell r="M392" t="str">
            <v>PHy</v>
          </cell>
          <cell r="N392">
            <v>7</v>
          </cell>
          <cell r="O392" t="str">
            <v>HYD</v>
          </cell>
          <cell r="P392" t="str">
            <v/>
          </cell>
          <cell r="Q392" t="str">
            <v>MONOCOT</v>
          </cell>
          <cell r="R392">
            <v>0</v>
          </cell>
          <cell r="S392">
            <v>19880</v>
          </cell>
        </row>
        <row r="393">
          <cell r="A393" t="str">
            <v>NAJMIN</v>
          </cell>
          <cell r="B393" t="str">
            <v>Najas minor</v>
          </cell>
          <cell r="C393">
            <v>6</v>
          </cell>
          <cell r="D393">
            <v>3</v>
          </cell>
          <cell r="E393" t="str">
            <v>L.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>IBMR</v>
          </cell>
          <cell r="Q393" t="str">
            <v>MONOCOT</v>
          </cell>
          <cell r="R393">
            <v>0</v>
          </cell>
          <cell r="S393">
            <v>1836</v>
          </cell>
        </row>
        <row r="394">
          <cell r="A394" t="str">
            <v>NAJORI</v>
          </cell>
          <cell r="B394" t="str">
            <v>Najas orientalis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MONOCOT</v>
          </cell>
          <cell r="R394">
            <v>0</v>
          </cell>
          <cell r="S394">
            <v>19881</v>
          </cell>
        </row>
        <row r="395">
          <cell r="A395" t="str">
            <v>NAJSPX</v>
          </cell>
          <cell r="B395" t="str">
            <v>Najas sp.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Q395" t="str">
            <v>MONOCOT</v>
          </cell>
          <cell r="R395">
            <v>0</v>
          </cell>
          <cell r="S395">
            <v>1834</v>
          </cell>
        </row>
        <row r="396">
          <cell r="A396" t="str">
            <v>NAJTEN</v>
          </cell>
          <cell r="B396" t="str">
            <v>Najas tenuissima</v>
          </cell>
          <cell r="C396" t="str">
            <v/>
          </cell>
          <cell r="D396" t="str">
            <v/>
          </cell>
          <cell r="E396" t="str">
            <v>   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/>
          </cell>
          <cell r="Q396" t="str">
            <v>MONOCOT</v>
          </cell>
          <cell r="R396">
            <v>0</v>
          </cell>
          <cell r="S396">
            <v>19882</v>
          </cell>
        </row>
        <row r="397">
          <cell r="A397" t="str">
            <v>NELNUC</v>
          </cell>
          <cell r="B397" t="str">
            <v>Nelumbo nucifera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19885</v>
          </cell>
        </row>
        <row r="398">
          <cell r="A398" t="str">
            <v>NUPADV</v>
          </cell>
          <cell r="B398" t="str">
            <v>Nuphar advena</v>
          </cell>
          <cell r="C398" t="str">
            <v/>
          </cell>
          <cell r="D398" t="str">
            <v/>
          </cell>
          <cell r="E398" t="str">
            <v> 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19891</v>
          </cell>
        </row>
        <row r="399">
          <cell r="A399" t="str">
            <v>NUPLUT</v>
          </cell>
          <cell r="B399" t="str">
            <v>Nuphar lutea</v>
          </cell>
          <cell r="C399">
            <v>9</v>
          </cell>
          <cell r="D399">
            <v>1</v>
          </cell>
          <cell r="E399" t="str">
            <v>(L.) Sibth. &amp; Sm.   </v>
          </cell>
          <cell r="M399" t="str">
            <v>PHy</v>
          </cell>
          <cell r="N399">
            <v>7</v>
          </cell>
          <cell r="O399" t="str">
            <v>HYD</v>
          </cell>
          <cell r="P399" t="str">
            <v>IBMR</v>
          </cell>
          <cell r="Q399" t="str">
            <v>DICOT</v>
          </cell>
          <cell r="R399">
            <v>0</v>
          </cell>
          <cell r="S399">
            <v>1839</v>
          </cell>
        </row>
        <row r="400">
          <cell r="A400" t="str">
            <v>NUPLUP</v>
          </cell>
          <cell r="B400" t="str">
            <v>Nuphar lutea x pumila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19892</v>
          </cell>
        </row>
        <row r="401">
          <cell r="A401" t="str">
            <v>NUPPUM</v>
          </cell>
          <cell r="B401" t="str">
            <v>Nuphar pumila</v>
          </cell>
          <cell r="C401" t="str">
            <v/>
          </cell>
          <cell r="D401" t="str">
            <v/>
          </cell>
          <cell r="E401" t="str">
            <v>(Timm) DC.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/>
          </cell>
          <cell r="Q401" t="str">
            <v>DICOT</v>
          </cell>
          <cell r="R401">
            <v>0</v>
          </cell>
          <cell r="S401">
            <v>1840</v>
          </cell>
        </row>
        <row r="402">
          <cell r="A402" t="str">
            <v>NUPSPX</v>
          </cell>
          <cell r="B402" t="str">
            <v>Nuphar sp.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Q402" t="str">
            <v>DICOT</v>
          </cell>
          <cell r="R402">
            <v>0</v>
          </cell>
          <cell r="S402">
            <v>1838</v>
          </cell>
        </row>
        <row r="403">
          <cell r="A403" t="str">
            <v>NUPSPE</v>
          </cell>
          <cell r="B403" t="str">
            <v>Nuphar x spenneriana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19893</v>
          </cell>
        </row>
        <row r="404">
          <cell r="A404" t="str">
            <v>NYMALB</v>
          </cell>
          <cell r="B404" t="str">
            <v>Nymphaea alba</v>
          </cell>
          <cell r="C404">
            <v>12</v>
          </cell>
          <cell r="D404">
            <v>3</v>
          </cell>
          <cell r="E404" t="str">
            <v>L.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>IBMR</v>
          </cell>
          <cell r="Q404" t="str">
            <v>DICOT</v>
          </cell>
          <cell r="R404">
            <v>0</v>
          </cell>
          <cell r="S404">
            <v>1842</v>
          </cell>
        </row>
        <row r="405">
          <cell r="A405" t="str">
            <v>NYMALC</v>
          </cell>
          <cell r="B405" t="str">
            <v>Nymphaea alba x candida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19894</v>
          </cell>
        </row>
        <row r="406">
          <cell r="A406" t="str">
            <v>NYMCAN</v>
          </cell>
          <cell r="B406" t="str">
            <v>Nymphaea candida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P406" t="str">
            <v/>
          </cell>
          <cell r="Q406" t="str">
            <v>DICOT</v>
          </cell>
          <cell r="R406">
            <v>0</v>
          </cell>
          <cell r="S406">
            <v>19895</v>
          </cell>
        </row>
        <row r="407">
          <cell r="A407" t="str">
            <v>NYMLOT</v>
          </cell>
          <cell r="B407" t="str">
            <v>Nymphaea lotus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19896</v>
          </cell>
        </row>
        <row r="408">
          <cell r="A408" t="str">
            <v>NYMRUB</v>
          </cell>
          <cell r="B408" t="str">
            <v>Nymphaea rubra</v>
          </cell>
          <cell r="C408" t="str">
            <v/>
          </cell>
          <cell r="D408" t="str">
            <v/>
          </cell>
          <cell r="E408" t="str">
            <v>    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/>
          </cell>
          <cell r="Q408" t="str">
            <v>DICOT</v>
          </cell>
          <cell r="R408">
            <v>0</v>
          </cell>
          <cell r="S408">
            <v>19897</v>
          </cell>
        </row>
        <row r="409">
          <cell r="A409" t="str">
            <v>NYMSPX</v>
          </cell>
          <cell r="B409" t="str">
            <v>Nymphaea sp.</v>
          </cell>
          <cell r="C409" t="str">
            <v/>
          </cell>
          <cell r="D409" t="str">
            <v/>
          </cell>
          <cell r="E409" t="str">
            <v>      </v>
          </cell>
          <cell r="M409" t="str">
            <v>PHy</v>
          </cell>
          <cell r="N409">
            <v>7</v>
          </cell>
          <cell r="O409" t="str">
            <v>HYD</v>
          </cell>
          <cell r="Q409" t="str">
            <v>DICOT</v>
          </cell>
          <cell r="R409">
            <v>0</v>
          </cell>
          <cell r="S409">
            <v>1841</v>
          </cell>
        </row>
        <row r="410">
          <cell r="A410" t="str">
            <v>NYMTET</v>
          </cell>
          <cell r="B410" t="str">
            <v>Nymphaea tetragona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DICOT</v>
          </cell>
          <cell r="R410">
            <v>0</v>
          </cell>
          <cell r="S410">
            <v>19898</v>
          </cell>
        </row>
        <row r="411">
          <cell r="A411" t="str">
            <v>NYPPEL</v>
          </cell>
          <cell r="B411" t="str">
            <v>Nymphoides peltata</v>
          </cell>
          <cell r="C411">
            <v>10</v>
          </cell>
          <cell r="D411">
            <v>2</v>
          </cell>
          <cell r="E411" t="str">
            <v>(S. G. Gmelin) O. Kuntze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DICOT</v>
          </cell>
          <cell r="R411">
            <v>0</v>
          </cell>
          <cell r="S411">
            <v>1594</v>
          </cell>
        </row>
        <row r="412">
          <cell r="A412" t="str">
            <v>PISSTR</v>
          </cell>
          <cell r="B412" t="str">
            <v>Pistia stratiotes</v>
          </cell>
          <cell r="C412" t="str">
            <v/>
          </cell>
          <cell r="D412" t="str">
            <v/>
          </cell>
          <cell r="E412" t="str">
            <v>L.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/>
          </cell>
          <cell r="Q412" t="str">
            <v>MONOCOT</v>
          </cell>
          <cell r="R412">
            <v>0</v>
          </cell>
          <cell r="S412">
            <v>19913</v>
          </cell>
        </row>
        <row r="413">
          <cell r="A413" t="str">
            <v>PONCOR</v>
          </cell>
          <cell r="B413" t="str">
            <v>Pontederia cordata</v>
          </cell>
          <cell r="C413" t="str">
            <v/>
          </cell>
          <cell r="D413" t="str">
            <v/>
          </cell>
          <cell r="E413" t="str">
            <v>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/>
          </cell>
          <cell r="Q413" t="str">
            <v>MONOCOT</v>
          </cell>
          <cell r="R413">
            <v>0</v>
          </cell>
          <cell r="S413">
            <v>19931</v>
          </cell>
        </row>
        <row r="414">
          <cell r="A414" t="str">
            <v>POTACU</v>
          </cell>
          <cell r="B414" t="str">
            <v>Potamogeton acutifolius</v>
          </cell>
          <cell r="C414">
            <v>12</v>
          </cell>
          <cell r="D414">
            <v>3</v>
          </cell>
          <cell r="E414" t="str">
            <v>Link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1640</v>
          </cell>
        </row>
        <row r="415">
          <cell r="A415" t="str">
            <v>POTALP</v>
          </cell>
          <cell r="B415" t="str">
            <v>Potamogeton alpinus</v>
          </cell>
          <cell r="C415">
            <v>13</v>
          </cell>
          <cell r="D415">
            <v>2</v>
          </cell>
          <cell r="E415" t="str">
            <v>Balbis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1641</v>
          </cell>
        </row>
        <row r="416">
          <cell r="A416" t="str">
            <v>POTBER</v>
          </cell>
          <cell r="B416" t="str">
            <v>Potamogeton berchtoldii</v>
          </cell>
          <cell r="C416">
            <v>9</v>
          </cell>
          <cell r="D416">
            <v>2</v>
          </cell>
          <cell r="E416" t="str">
            <v>Fieber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1642</v>
          </cell>
        </row>
        <row r="417">
          <cell r="A417" t="str">
            <v>POTCOL</v>
          </cell>
          <cell r="B417" t="str">
            <v>Potamogeton coloratus</v>
          </cell>
          <cell r="C417">
            <v>20</v>
          </cell>
          <cell r="D417">
            <v>3</v>
          </cell>
          <cell r="E417" t="str">
            <v>Hornem.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>IBMR</v>
          </cell>
          <cell r="Q417" t="str">
            <v>MONOCOT</v>
          </cell>
          <cell r="R417">
            <v>0</v>
          </cell>
          <cell r="S417">
            <v>1643</v>
          </cell>
        </row>
        <row r="418">
          <cell r="A418" t="str">
            <v>POTCOM</v>
          </cell>
          <cell r="B418" t="str">
            <v>Potamogeton compressus</v>
          </cell>
          <cell r="C418">
            <v>6</v>
          </cell>
          <cell r="D418">
            <v>3</v>
          </cell>
          <cell r="E418" t="str">
            <v>L.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>IBMR</v>
          </cell>
          <cell r="Q418" t="str">
            <v>MONOCOT</v>
          </cell>
          <cell r="R418">
            <v>0</v>
          </cell>
          <cell r="S418">
            <v>1644</v>
          </cell>
        </row>
        <row r="419">
          <cell r="A419" t="str">
            <v>POTCRI</v>
          </cell>
          <cell r="B419" t="str">
            <v>Potamogeton crispus</v>
          </cell>
          <cell r="C419">
            <v>7</v>
          </cell>
          <cell r="D419">
            <v>2</v>
          </cell>
          <cell r="E419" t="str">
            <v>L.      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1645</v>
          </cell>
        </row>
        <row r="420">
          <cell r="A420" t="str">
            <v>POTEPI</v>
          </cell>
          <cell r="B420" t="str">
            <v>Potamogeton epihydrus</v>
          </cell>
          <cell r="C420" t="str">
            <v/>
          </cell>
          <cell r="D420" t="str">
            <v/>
          </cell>
          <cell r="E420" t="str">
            <v>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/>
          </cell>
          <cell r="Q420" t="str">
            <v>MONOCOT</v>
          </cell>
          <cell r="R420">
            <v>0</v>
          </cell>
          <cell r="S420">
            <v>19933</v>
          </cell>
        </row>
        <row r="421">
          <cell r="A421" t="str">
            <v>POTFIL</v>
          </cell>
          <cell r="B421" t="str">
            <v>Potamogeton filiformis</v>
          </cell>
          <cell r="C421" t="str">
            <v/>
          </cell>
          <cell r="D421" t="str">
            <v/>
          </cell>
          <cell r="E421" t="str">
            <v>Pers.   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19934</v>
          </cell>
        </row>
        <row r="422">
          <cell r="A422" t="str">
            <v>POTFRI</v>
          </cell>
          <cell r="B422" t="str">
            <v>Potamogeton friesii</v>
          </cell>
          <cell r="C422">
            <v>10</v>
          </cell>
          <cell r="D422">
            <v>1</v>
          </cell>
          <cell r="E422" t="str">
            <v>Rupr.      </v>
          </cell>
          <cell r="F422" t="str">
            <v>Potamogeton mucronatus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1646</v>
          </cell>
        </row>
        <row r="423">
          <cell r="A423" t="str">
            <v>POTGRA</v>
          </cell>
          <cell r="B423" t="str">
            <v>Potamogeton gramineus</v>
          </cell>
          <cell r="C423">
            <v>13</v>
          </cell>
          <cell r="D423">
            <v>2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1647</v>
          </cell>
        </row>
        <row r="424">
          <cell r="A424" t="str">
            <v>POTHEL</v>
          </cell>
          <cell r="B424" t="str">
            <v>Potamogeton helveticus</v>
          </cell>
          <cell r="C424" t="str">
            <v/>
          </cell>
          <cell r="D424" t="str">
            <v/>
          </cell>
          <cell r="E424" t="str">
            <v>(G. Fischer) E. Baumann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1648</v>
          </cell>
        </row>
        <row r="425">
          <cell r="A425" t="str">
            <v>POTLUC</v>
          </cell>
          <cell r="B425" t="str">
            <v>Potamogeton lucens</v>
          </cell>
          <cell r="C425">
            <v>7</v>
          </cell>
          <cell r="D425">
            <v>3</v>
          </cell>
          <cell r="E425" t="str">
            <v>L.      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1649</v>
          </cell>
        </row>
        <row r="426">
          <cell r="A426" t="str">
            <v>POTNAT</v>
          </cell>
          <cell r="B426" t="str">
            <v>Potamogeton natans</v>
          </cell>
          <cell r="C426">
            <v>12</v>
          </cell>
          <cell r="D426">
            <v>1</v>
          </cell>
          <cell r="E426" t="str">
            <v>L.  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1650</v>
          </cell>
        </row>
        <row r="427">
          <cell r="A427" t="str">
            <v>POTPRO</v>
          </cell>
          <cell r="B427" t="str">
            <v>Potamogeton natans var. prolixus</v>
          </cell>
          <cell r="C427" t="str">
            <v/>
          </cell>
          <cell r="D427" t="str">
            <v/>
          </cell>
          <cell r="E427" t="str">
            <v>Koch      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/>
          </cell>
          <cell r="Q427" t="str">
            <v>MONOCOT</v>
          </cell>
          <cell r="R427">
            <v>0</v>
          </cell>
          <cell r="S427">
            <v>19937</v>
          </cell>
        </row>
        <row r="428">
          <cell r="A428" t="str">
            <v>POTNOD</v>
          </cell>
          <cell r="B428" t="str">
            <v>Potamogeton nodosus</v>
          </cell>
          <cell r="C428">
            <v>4</v>
          </cell>
          <cell r="D428">
            <v>3</v>
          </cell>
          <cell r="E428" t="str">
            <v>Poiret      </v>
          </cell>
          <cell r="F428" t="str">
            <v>Potamogeton fluitans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1652</v>
          </cell>
        </row>
        <row r="429">
          <cell r="A429" t="str">
            <v>POTOBT</v>
          </cell>
          <cell r="B429" t="str">
            <v>Potamogeton obtusifolius</v>
          </cell>
          <cell r="C429">
            <v>10</v>
          </cell>
          <cell r="D429">
            <v>2</v>
          </cell>
          <cell r="E429" t="str">
            <v>Mert. &amp; Koch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1653</v>
          </cell>
        </row>
        <row r="430">
          <cell r="A430" t="str">
            <v>POTPAN</v>
          </cell>
          <cell r="B430" t="str">
            <v>Potamogeton panormitanus</v>
          </cell>
          <cell r="C430">
            <v>9</v>
          </cell>
          <cell r="D430">
            <v>2</v>
          </cell>
          <cell r="E430" t="str">
            <v>      </v>
          </cell>
          <cell r="F430" t="str">
            <v>potamogeton pusillus L.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1654</v>
          </cell>
        </row>
        <row r="431">
          <cell r="A431" t="str">
            <v>POTPEC</v>
          </cell>
          <cell r="B431" t="str">
            <v>Potamogeton pectinatus</v>
          </cell>
          <cell r="C431">
            <v>2</v>
          </cell>
          <cell r="D431">
            <v>2</v>
          </cell>
          <cell r="E431" t="str">
            <v>L.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1655</v>
          </cell>
        </row>
        <row r="432">
          <cell r="A432" t="str">
            <v>POTPER</v>
          </cell>
          <cell r="B432" t="str">
            <v>Potamogeton perfoliatus</v>
          </cell>
          <cell r="C432">
            <v>9</v>
          </cell>
          <cell r="D432">
            <v>2</v>
          </cell>
          <cell r="E432" t="str">
            <v>L.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>IBMR</v>
          </cell>
          <cell r="Q432" t="str">
            <v>MONOCOT</v>
          </cell>
          <cell r="R432">
            <v>0</v>
          </cell>
          <cell r="S432">
            <v>1656</v>
          </cell>
        </row>
        <row r="433">
          <cell r="A433" t="str">
            <v>POTPOL</v>
          </cell>
          <cell r="B433" t="str">
            <v>Potamogeton polygonifolius</v>
          </cell>
          <cell r="C433">
            <v>17</v>
          </cell>
          <cell r="D433">
            <v>3</v>
          </cell>
          <cell r="E433" t="str">
            <v>Pourret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>IBMR</v>
          </cell>
          <cell r="Q433" t="str">
            <v>MONOCOT</v>
          </cell>
          <cell r="R433">
            <v>0</v>
          </cell>
          <cell r="S433">
            <v>1657</v>
          </cell>
        </row>
        <row r="434">
          <cell r="A434" t="str">
            <v>POTPRA</v>
          </cell>
          <cell r="B434" t="str">
            <v>Potamogeton praelongus</v>
          </cell>
          <cell r="C434">
            <v>13</v>
          </cell>
          <cell r="D434">
            <v>2</v>
          </cell>
          <cell r="E434" t="str">
            <v>Wulfen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>IBMR</v>
          </cell>
          <cell r="Q434" t="str">
            <v>MONOCOT</v>
          </cell>
          <cell r="R434">
            <v>0</v>
          </cell>
          <cell r="S434">
            <v>1658</v>
          </cell>
        </row>
        <row r="435">
          <cell r="A435" t="str">
            <v>POTRUT</v>
          </cell>
          <cell r="B435" t="str">
            <v>Potamogeton rutilus</v>
          </cell>
          <cell r="C435" t="str">
            <v/>
          </cell>
          <cell r="D435" t="str">
            <v/>
          </cell>
          <cell r="E435" t="str">
            <v>Wolfg.      </v>
          </cell>
          <cell r="M435" t="str">
            <v>PHy</v>
          </cell>
          <cell r="N435">
            <v>7</v>
          </cell>
          <cell r="O435" t="str">
            <v>HYD</v>
          </cell>
          <cell r="P435" t="str">
            <v/>
          </cell>
          <cell r="Q435" t="str">
            <v>MONOCOT</v>
          </cell>
          <cell r="R435">
            <v>0</v>
          </cell>
          <cell r="S435">
            <v>19939</v>
          </cell>
        </row>
        <row r="436">
          <cell r="A436" t="str">
            <v>POTSCH</v>
          </cell>
          <cell r="B436" t="str">
            <v>Potamogeton schweinfurthii</v>
          </cell>
          <cell r="C436" t="str">
            <v/>
          </cell>
          <cell r="D436" t="str">
            <v/>
          </cell>
          <cell r="E436" t="str">
            <v>  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/>
          </cell>
          <cell r="Q436" t="str">
            <v>MONOCOT</v>
          </cell>
          <cell r="R436">
            <v>0</v>
          </cell>
          <cell r="S436">
            <v>19940</v>
          </cell>
        </row>
        <row r="437">
          <cell r="A437" t="str">
            <v>POTSIC</v>
          </cell>
          <cell r="B437" t="str">
            <v>Potamogeton siculus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19941</v>
          </cell>
        </row>
        <row r="438">
          <cell r="A438" t="str">
            <v>POTSPX</v>
          </cell>
          <cell r="B438" t="str">
            <v>Potamogeton sp.</v>
          </cell>
          <cell r="C438" t="str">
            <v/>
          </cell>
          <cell r="D438" t="str">
            <v/>
          </cell>
          <cell r="E438" t="str">
            <v>      </v>
          </cell>
          <cell r="M438" t="str">
            <v>PHy</v>
          </cell>
          <cell r="N438">
            <v>7</v>
          </cell>
          <cell r="O438" t="str">
            <v>HYD</v>
          </cell>
          <cell r="Q438" t="str">
            <v>MONOCOT</v>
          </cell>
          <cell r="R438">
            <v>0</v>
          </cell>
          <cell r="S438">
            <v>1639</v>
          </cell>
        </row>
        <row r="439">
          <cell r="A439" t="str">
            <v>POTTRI</v>
          </cell>
          <cell r="B439" t="str">
            <v>Potamogeton trichoides</v>
          </cell>
          <cell r="C439">
            <v>7</v>
          </cell>
          <cell r="D439">
            <v>2</v>
          </cell>
          <cell r="E439" t="str">
            <v>Cham. &amp; Schelcht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>IBMR</v>
          </cell>
          <cell r="Q439" t="str">
            <v>MONOCOT</v>
          </cell>
          <cell r="R439">
            <v>0</v>
          </cell>
          <cell r="S439">
            <v>1661</v>
          </cell>
        </row>
        <row r="440">
          <cell r="A440" t="str">
            <v>POTVAG</v>
          </cell>
          <cell r="B440" t="str">
            <v>Potamogeton vaginatus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19942</v>
          </cell>
        </row>
        <row r="441">
          <cell r="A441" t="str">
            <v>POTANG</v>
          </cell>
          <cell r="B441" t="str">
            <v>Potamogeton x angustifolius</v>
          </cell>
          <cell r="C441" t="str">
            <v/>
          </cell>
          <cell r="D441" t="str">
            <v/>
          </cell>
          <cell r="E441" t="str">
            <v>J. S. Presl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19943</v>
          </cell>
        </row>
        <row r="442">
          <cell r="A442" t="str">
            <v>POTBEN</v>
          </cell>
          <cell r="B442" t="str">
            <v>Potamogeton x bennettii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19944</v>
          </cell>
        </row>
        <row r="443">
          <cell r="A443" t="str">
            <v>POTBOT</v>
          </cell>
          <cell r="B443" t="str">
            <v>Potamogeton x bottnicus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19945</v>
          </cell>
        </row>
        <row r="444">
          <cell r="A444" t="str">
            <v>POTCOG</v>
          </cell>
          <cell r="B444" t="str">
            <v>Potamogeton x cognatus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19946</v>
          </cell>
        </row>
        <row r="445">
          <cell r="A445" t="str">
            <v>POTCOO</v>
          </cell>
          <cell r="B445" t="str">
            <v>Potamogeton x cooperi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19947</v>
          </cell>
        </row>
        <row r="446">
          <cell r="A446" t="str">
            <v>POTFEN</v>
          </cell>
          <cell r="B446" t="str">
            <v>Potamogeton x fennicus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19948</v>
          </cell>
        </row>
        <row r="447">
          <cell r="A447" t="str">
            <v>POTFLU</v>
          </cell>
          <cell r="B447" t="str">
            <v>Potamogeton x fluitans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19949</v>
          </cell>
        </row>
        <row r="448">
          <cell r="A448" t="str">
            <v>POTGES</v>
          </cell>
          <cell r="B448" t="str">
            <v>Potamogeton x gessnacensis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19950</v>
          </cell>
        </row>
        <row r="449">
          <cell r="A449" t="str">
            <v>POTGRI</v>
          </cell>
          <cell r="B449" t="str">
            <v>Potamogeton x griffithii</v>
          </cell>
          <cell r="C449" t="str">
            <v/>
          </cell>
          <cell r="D449" t="str">
            <v/>
          </cell>
          <cell r="E449" t="str">
            <v>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19951</v>
          </cell>
        </row>
        <row r="450">
          <cell r="A450" t="str">
            <v>POTLIN</v>
          </cell>
          <cell r="B450" t="str">
            <v>Potamogeton x lintonii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19953</v>
          </cell>
        </row>
        <row r="451">
          <cell r="A451" t="str">
            <v>POTNER</v>
          </cell>
          <cell r="B451" t="str">
            <v>Potamogeton x nerviger</v>
          </cell>
          <cell r="C451" t="str">
            <v/>
          </cell>
          <cell r="D451" t="str">
            <v/>
          </cell>
          <cell r="E451" t="str">
            <v>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19954</v>
          </cell>
        </row>
        <row r="452">
          <cell r="A452" t="str">
            <v>POTNIT</v>
          </cell>
          <cell r="B452" t="str">
            <v>Potamogeton x nitens</v>
          </cell>
          <cell r="C452" t="str">
            <v/>
          </cell>
          <cell r="D452" t="str">
            <v/>
          </cell>
          <cell r="E452" t="str">
            <v>Weber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20023</v>
          </cell>
        </row>
        <row r="453">
          <cell r="A453" t="str">
            <v>POTOLI</v>
          </cell>
          <cell r="B453" t="str">
            <v>Potamogeton x olivaceus</v>
          </cell>
          <cell r="C453" t="str">
            <v/>
          </cell>
          <cell r="D453" t="str">
            <v/>
          </cell>
          <cell r="E453" t="str">
            <v>  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19955</v>
          </cell>
        </row>
        <row r="454">
          <cell r="A454" t="str">
            <v>POTSAL</v>
          </cell>
          <cell r="B454" t="str">
            <v>Potamogeton x saliciifolius</v>
          </cell>
          <cell r="C454" t="str">
            <v/>
          </cell>
          <cell r="D454" t="str">
            <v/>
          </cell>
          <cell r="E454" t="str">
            <v>Wolfgang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19956</v>
          </cell>
        </row>
        <row r="455">
          <cell r="A455" t="str">
            <v>POTSCR</v>
          </cell>
          <cell r="B455" t="str">
            <v>Potamogeton x schreberi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19957</v>
          </cell>
        </row>
        <row r="456">
          <cell r="A456" t="str">
            <v>POTSPA</v>
          </cell>
          <cell r="B456" t="str">
            <v>Potamogeton x sparganiifolius</v>
          </cell>
          <cell r="C456" t="str">
            <v/>
          </cell>
          <cell r="D456" t="str">
            <v/>
          </cell>
          <cell r="E456" t="str">
            <v>Laestad ex Fries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19958</v>
          </cell>
        </row>
        <row r="457">
          <cell r="A457" t="str">
            <v>POTSUD</v>
          </cell>
          <cell r="B457" t="str">
            <v>Potamogeton x sudermanicus</v>
          </cell>
          <cell r="C457" t="str">
            <v/>
          </cell>
          <cell r="D457" t="str">
            <v/>
          </cell>
          <cell r="E457" t="str">
            <v>  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19959</v>
          </cell>
        </row>
        <row r="458">
          <cell r="A458" t="str">
            <v>POTSUE</v>
          </cell>
          <cell r="B458" t="str">
            <v>Potamogeton x suecicus</v>
          </cell>
          <cell r="C458" t="str">
            <v/>
          </cell>
          <cell r="D458" t="str">
            <v/>
          </cell>
          <cell r="E458" t="str">
            <v>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/>
          </cell>
          <cell r="Q458" t="str">
            <v>MONOCOT</v>
          </cell>
          <cell r="R458">
            <v>0</v>
          </cell>
          <cell r="S458">
            <v>19960</v>
          </cell>
        </row>
        <row r="459">
          <cell r="A459" t="str">
            <v>POTUND</v>
          </cell>
          <cell r="B459" t="str">
            <v>Potamogeton x undulatus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MONOCOT</v>
          </cell>
          <cell r="R459">
            <v>0</v>
          </cell>
          <cell r="S459">
            <v>19961</v>
          </cell>
        </row>
        <row r="460">
          <cell r="A460" t="str">
            <v>POTZIZ</v>
          </cell>
          <cell r="B460" t="str">
            <v>Potamogeton zizii</v>
          </cell>
          <cell r="C460" t="str">
            <v/>
          </cell>
          <cell r="D460" t="str">
            <v/>
          </cell>
          <cell r="E460" t="str">
            <v>Koch ex Roth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MONOCOT</v>
          </cell>
          <cell r="R460">
            <v>0</v>
          </cell>
          <cell r="S460">
            <v>20025</v>
          </cell>
        </row>
        <row r="461">
          <cell r="A461" t="str">
            <v>RANAQU</v>
          </cell>
          <cell r="B461" t="str">
            <v>Ranunculus aquatilis</v>
          </cell>
          <cell r="C461">
            <v>11</v>
          </cell>
          <cell r="D461">
            <v>2</v>
          </cell>
          <cell r="E461" t="str">
            <v>L.      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1898</v>
          </cell>
        </row>
        <row r="462">
          <cell r="A462" t="str">
            <v>RANBAT</v>
          </cell>
          <cell r="B462" t="str">
            <v>Ranunculus batrachoides</v>
          </cell>
          <cell r="C462" t="str">
            <v/>
          </cell>
          <cell r="D462" t="str">
            <v/>
          </cell>
          <cell r="E462" t="str">
            <v>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/>
          </cell>
          <cell r="Q462" t="str">
            <v>DICOT</v>
          </cell>
          <cell r="R462">
            <v>0</v>
          </cell>
          <cell r="S462">
            <v>19964</v>
          </cell>
        </row>
        <row r="463">
          <cell r="A463" t="str">
            <v>RANBAU</v>
          </cell>
          <cell r="B463" t="str">
            <v>Ranunculus baudoti</v>
          </cell>
          <cell r="C463" t="str">
            <v/>
          </cell>
          <cell r="D463" t="str">
            <v/>
          </cell>
          <cell r="E463" t="str">
            <v>Godron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/>
          </cell>
          <cell r="Q463" t="str">
            <v>DICOT</v>
          </cell>
          <cell r="R463">
            <v>0</v>
          </cell>
          <cell r="S463">
            <v>1899</v>
          </cell>
        </row>
        <row r="464">
          <cell r="A464" t="str">
            <v>RANCIR</v>
          </cell>
          <cell r="B464" t="str">
            <v>Ranunculus circinatus</v>
          </cell>
          <cell r="C464">
            <v>10</v>
          </cell>
          <cell r="D464">
            <v>2</v>
          </cell>
          <cell r="E464" t="str">
            <v>Sibth.      </v>
          </cell>
          <cell r="F464" t="str">
            <v>Ranunculus divaricatus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1901</v>
          </cell>
        </row>
        <row r="465">
          <cell r="A465" t="str">
            <v>RANFLA</v>
          </cell>
          <cell r="B465" t="str">
            <v>Ranunculus flammula</v>
          </cell>
          <cell r="C465">
            <v>16</v>
          </cell>
          <cell r="D465">
            <v>3</v>
          </cell>
          <cell r="E465" t="str">
            <v>L.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1902</v>
          </cell>
        </row>
        <row r="466">
          <cell r="A466" t="str">
            <v>RANFLU</v>
          </cell>
          <cell r="B466" t="str">
            <v>Ranunculus fluitans</v>
          </cell>
          <cell r="C466">
            <v>10</v>
          </cell>
          <cell r="D466">
            <v>2</v>
          </cell>
          <cell r="E466" t="str">
            <v>Lam.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1903</v>
          </cell>
        </row>
        <row r="467">
          <cell r="A467" t="str">
            <v>RANHED</v>
          </cell>
          <cell r="B467" t="str">
            <v>Ranunculus hederaceus</v>
          </cell>
          <cell r="C467">
            <v>12</v>
          </cell>
          <cell r="D467">
            <v>3</v>
          </cell>
          <cell r="E467" t="str">
            <v>L.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1904</v>
          </cell>
        </row>
        <row r="468">
          <cell r="A468" t="str">
            <v>RANOLO</v>
          </cell>
          <cell r="B468" t="str">
            <v>Ranunculus ololeucos</v>
          </cell>
          <cell r="C468">
            <v>19</v>
          </cell>
          <cell r="D468">
            <v>3</v>
          </cell>
          <cell r="E468" t="str">
            <v>Lloyd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>IBMR</v>
          </cell>
          <cell r="Q468" t="str">
            <v>DICOT</v>
          </cell>
          <cell r="R468">
            <v>0</v>
          </cell>
          <cell r="S468">
            <v>1905</v>
          </cell>
        </row>
        <row r="469">
          <cell r="A469" t="str">
            <v>RANOMI</v>
          </cell>
          <cell r="B469" t="str">
            <v>Ranunculus omiophyllus</v>
          </cell>
          <cell r="C469">
            <v>19</v>
          </cell>
          <cell r="D469">
            <v>3</v>
          </cell>
          <cell r="E469" t="str">
            <v>Ten.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>IBMR</v>
          </cell>
          <cell r="Q469" t="str">
            <v>DICOT</v>
          </cell>
          <cell r="R469">
            <v>0</v>
          </cell>
          <cell r="S469">
            <v>1906</v>
          </cell>
        </row>
        <row r="470">
          <cell r="A470" t="str">
            <v>RANPEL</v>
          </cell>
          <cell r="B470" t="str">
            <v>Ranunculus peltatus</v>
          </cell>
          <cell r="C470">
            <v>12</v>
          </cell>
          <cell r="D470">
            <v>2</v>
          </cell>
          <cell r="E470" t="str">
            <v>Schrank.      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1908</v>
          </cell>
        </row>
        <row r="471">
          <cell r="A471" t="str">
            <v>RANFUC</v>
          </cell>
          <cell r="B471" t="str">
            <v>Ranunculus peltatus subsp. fucoides</v>
          </cell>
          <cell r="C471">
            <v>12</v>
          </cell>
          <cell r="D471">
            <v>2</v>
          </cell>
          <cell r="E471" t="str">
            <v>   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19972</v>
          </cell>
        </row>
        <row r="472">
          <cell r="A472" t="str">
            <v>RANPEP</v>
          </cell>
          <cell r="B472" t="str">
            <v>Ranunculus peltatus subsp. peltatus</v>
          </cell>
          <cell r="C472">
            <v>12</v>
          </cell>
          <cell r="D472">
            <v>2</v>
          </cell>
          <cell r="E472" t="str">
            <v>      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/>
          </cell>
          <cell r="Q472" t="str">
            <v>DICOT</v>
          </cell>
          <cell r="R472">
            <v>0</v>
          </cell>
          <cell r="S472">
            <v>19973</v>
          </cell>
        </row>
        <row r="473">
          <cell r="A473" t="str">
            <v>RANPEN</v>
          </cell>
          <cell r="B473" t="str">
            <v>Ranunculus penicillatus </v>
          </cell>
          <cell r="C473">
            <v>12</v>
          </cell>
          <cell r="D473">
            <v>1</v>
          </cell>
          <cell r="E473" t="str">
            <v>(Dumort.) Bab.     </v>
          </cell>
          <cell r="F473" t="str">
            <v>Ranunculus penicillatus subsp. penicillatus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>IBMR</v>
          </cell>
          <cell r="Q473" t="str">
            <v>DICOT</v>
          </cell>
          <cell r="R473">
            <v>0</v>
          </cell>
          <cell r="S473">
            <v>1909</v>
          </cell>
        </row>
        <row r="474">
          <cell r="A474" t="str">
            <v>RANPSE</v>
          </cell>
          <cell r="B474" t="str">
            <v>Ranunculus penicillatus var. penicillatus</v>
          </cell>
          <cell r="C474">
            <v>12</v>
          </cell>
          <cell r="D474">
            <v>1</v>
          </cell>
          <cell r="M474" t="str">
            <v>PHy</v>
          </cell>
          <cell r="N474">
            <v>7</v>
          </cell>
          <cell r="O474" t="str">
            <v>HYD</v>
          </cell>
          <cell r="P474" t="str">
            <v/>
          </cell>
          <cell r="Q474" t="str">
            <v>DICOT</v>
          </cell>
          <cell r="R474">
            <v>0</v>
          </cell>
          <cell r="S474">
            <v>19974</v>
          </cell>
        </row>
        <row r="475">
          <cell r="A475" t="str">
            <v>RANCAL</v>
          </cell>
          <cell r="B475" t="str">
            <v>Ranunculus penicillatus var. calcareus</v>
          </cell>
          <cell r="C475">
            <v>13</v>
          </cell>
          <cell r="D475">
            <v>2</v>
          </cell>
          <cell r="E475" t="str">
            <v>(Dumort.) Bab.     </v>
          </cell>
          <cell r="F475" t="str">
            <v>Ranunculus penicillatus subsp. calcareus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29941</v>
          </cell>
        </row>
        <row r="476">
          <cell r="A476" t="str">
            <v>RANRIO</v>
          </cell>
          <cell r="B476" t="str">
            <v>Ranunculus rionii</v>
          </cell>
          <cell r="C476" t="str">
            <v/>
          </cell>
          <cell r="D476" t="str">
            <v/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1911</v>
          </cell>
        </row>
        <row r="477">
          <cell r="A477" t="str">
            <v>RANSPX</v>
          </cell>
          <cell r="B477" t="str">
            <v>Ranunculus sp.</v>
          </cell>
          <cell r="C477" t="str">
            <v/>
          </cell>
          <cell r="D477" t="str">
            <v/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Q477" t="str">
            <v>DICOT</v>
          </cell>
          <cell r="R477">
            <v>0</v>
          </cell>
          <cell r="S477">
            <v>1896</v>
          </cell>
        </row>
        <row r="478">
          <cell r="A478" t="str">
            <v>RANTRI</v>
          </cell>
          <cell r="B478" t="str">
            <v>Ranunculus trichophyllus</v>
          </cell>
          <cell r="C478">
            <v>11</v>
          </cell>
          <cell r="D478">
            <v>2</v>
          </cell>
          <cell r="E478" t="str">
            <v>Chaix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>IBMR</v>
          </cell>
          <cell r="Q478" t="str">
            <v>DICOT</v>
          </cell>
          <cell r="R478">
            <v>0</v>
          </cell>
          <cell r="S478">
            <v>1914</v>
          </cell>
        </row>
        <row r="479">
          <cell r="A479" t="str">
            <v>RANERA</v>
          </cell>
          <cell r="B479" t="str">
            <v>Ranunculus trichophyllus subsp. eradicatus</v>
          </cell>
          <cell r="C479">
            <v>11</v>
          </cell>
          <cell r="D479">
            <v>2</v>
          </cell>
          <cell r="E479" t="str">
            <v>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19980</v>
          </cell>
        </row>
        <row r="480">
          <cell r="A480" t="str">
            <v>RANLUT</v>
          </cell>
          <cell r="B480" t="str">
            <v>Ranunculus trichophyllus subsp. lutulentus</v>
          </cell>
          <cell r="C480">
            <v>11</v>
          </cell>
          <cell r="D480">
            <v>2</v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19981</v>
          </cell>
        </row>
        <row r="481">
          <cell r="A481" t="str">
            <v>RANTRC</v>
          </cell>
          <cell r="B481" t="str">
            <v>Ranunculus trichophyllus x circinatus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19982</v>
          </cell>
        </row>
        <row r="482">
          <cell r="A482" t="str">
            <v>RANTRP</v>
          </cell>
          <cell r="B482" t="str">
            <v>Ranunculus tripartitus</v>
          </cell>
          <cell r="C482" t="str">
            <v/>
          </cell>
          <cell r="D482" t="str">
            <v/>
          </cell>
          <cell r="E482" t="str">
            <v>DC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1915</v>
          </cell>
        </row>
        <row r="483">
          <cell r="A483" t="str">
            <v>RANBAC</v>
          </cell>
          <cell r="B483" t="str">
            <v>Ranunculus x bachii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DICOT</v>
          </cell>
          <cell r="R483">
            <v>0</v>
          </cell>
          <cell r="S483">
            <v>19983</v>
          </cell>
        </row>
        <row r="484">
          <cell r="A484" t="str">
            <v>RANKEL</v>
          </cell>
          <cell r="B484" t="str">
            <v>Ranunculus x kelchoensis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DICOT</v>
          </cell>
          <cell r="R484">
            <v>0</v>
          </cell>
          <cell r="S484">
            <v>19985</v>
          </cell>
        </row>
        <row r="485">
          <cell r="A485" t="str">
            <v>RANLEV</v>
          </cell>
          <cell r="B485" t="str">
            <v>Ranunculus x levenensis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DICOT</v>
          </cell>
          <cell r="R485">
            <v>0</v>
          </cell>
          <cell r="S485">
            <v>19986</v>
          </cell>
        </row>
        <row r="486">
          <cell r="A486" t="str">
            <v>RANNOV</v>
          </cell>
          <cell r="B486" t="str">
            <v>Ranunculus x novae-forestae</v>
          </cell>
          <cell r="C486" t="str">
            <v/>
          </cell>
          <cell r="D486" t="str">
            <v/>
          </cell>
          <cell r="E486" t="str">
            <v>      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/>
          </cell>
          <cell r="Q486" t="str">
            <v>DICOT</v>
          </cell>
          <cell r="R486">
            <v>0</v>
          </cell>
          <cell r="S486">
            <v>19987</v>
          </cell>
        </row>
        <row r="487">
          <cell r="A487" t="str">
            <v>RUPCIR</v>
          </cell>
          <cell r="B487" t="str">
            <v>Ruppia cirrhosa</v>
          </cell>
          <cell r="C487" t="str">
            <v/>
          </cell>
          <cell r="D487" t="str">
            <v/>
          </cell>
          <cell r="E487" t="str">
            <v>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/>
          </cell>
          <cell r="Q487" t="str">
            <v>MONOCOT</v>
          </cell>
          <cell r="R487">
            <v>0</v>
          </cell>
          <cell r="S487">
            <v>20011</v>
          </cell>
        </row>
        <row r="488">
          <cell r="A488" t="str">
            <v>RUPDRE</v>
          </cell>
          <cell r="B488" t="str">
            <v>Ruppia drepanensis</v>
          </cell>
          <cell r="C488" t="str">
            <v/>
          </cell>
          <cell r="D488" t="str">
            <v/>
          </cell>
          <cell r="E488" t="str">
            <v>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/>
          </cell>
          <cell r="Q488" t="str">
            <v>MONOCOT</v>
          </cell>
          <cell r="R488">
            <v>0</v>
          </cell>
          <cell r="S488">
            <v>20012</v>
          </cell>
        </row>
        <row r="489">
          <cell r="A489" t="str">
            <v>RUPMAR</v>
          </cell>
          <cell r="B489" t="str">
            <v>Ruppia maritima</v>
          </cell>
          <cell r="C489" t="str">
            <v/>
          </cell>
          <cell r="D489" t="str">
            <v/>
          </cell>
          <cell r="E489" t="str">
            <v>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/>
          </cell>
          <cell r="Q489" t="str">
            <v>MONOCOT</v>
          </cell>
          <cell r="R489">
            <v>0</v>
          </cell>
          <cell r="S489">
            <v>1666</v>
          </cell>
        </row>
        <row r="490">
          <cell r="A490" t="str">
            <v>SCIFLU</v>
          </cell>
          <cell r="B490" t="str">
            <v>Scirpus fluitans</v>
          </cell>
          <cell r="C490">
            <v>18</v>
          </cell>
          <cell r="D490">
            <v>3</v>
          </cell>
          <cell r="E490" t="str">
            <v>L.      </v>
          </cell>
          <cell r="F490" t="str">
            <v>Eleogiton fluitans</v>
          </cell>
          <cell r="G490" t="str">
            <v>Isolepis fluitans L.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1518</v>
          </cell>
        </row>
        <row r="491">
          <cell r="A491" t="str">
            <v>SPAANG</v>
          </cell>
          <cell r="B491" t="str">
            <v>Sparganium angustifolium</v>
          </cell>
          <cell r="C491">
            <v>19</v>
          </cell>
          <cell r="D491">
            <v>3</v>
          </cell>
          <cell r="E491" t="str">
            <v>Michaux      </v>
          </cell>
          <cell r="M491" t="str">
            <v>PHy</v>
          </cell>
          <cell r="N491">
            <v>7</v>
          </cell>
          <cell r="O491" t="str">
            <v>HYD</v>
          </cell>
          <cell r="P491" t="str">
            <v>IBMR</v>
          </cell>
          <cell r="Q491" t="str">
            <v>MONOCOT</v>
          </cell>
          <cell r="R491">
            <v>0</v>
          </cell>
          <cell r="S491">
            <v>1669</v>
          </cell>
        </row>
        <row r="492">
          <cell r="A492" t="str">
            <v>SPAANE</v>
          </cell>
          <cell r="B492" t="str">
            <v>Sparganium angustifolium x emersum</v>
          </cell>
          <cell r="C492" t="str">
            <v/>
          </cell>
          <cell r="D492" t="str">
            <v/>
          </cell>
          <cell r="E492" t="str">
            <v> 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/>
          </cell>
          <cell r="Q492" t="str">
            <v>MONOCOT</v>
          </cell>
          <cell r="R492">
            <v>0</v>
          </cell>
          <cell r="S492">
            <v>19692</v>
          </cell>
        </row>
        <row r="493">
          <cell r="A493" t="str">
            <v>SPAEMC</v>
          </cell>
          <cell r="B493" t="str">
            <v>Sparganium emersum fo. brevifolium</v>
          </cell>
          <cell r="C493">
            <v>13</v>
          </cell>
          <cell r="D493">
            <v>2</v>
          </cell>
          <cell r="E493" t="str">
            <v>Rehmann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>IBMR</v>
          </cell>
          <cell r="Q493" t="str">
            <v>MONOCOT</v>
          </cell>
          <cell r="R493">
            <v>0</v>
          </cell>
          <cell r="S493">
            <v>19694</v>
          </cell>
        </row>
        <row r="494">
          <cell r="A494" t="str">
            <v>SPAEML</v>
          </cell>
          <cell r="B494" t="str">
            <v>Sparganium emersum fo. longifolium</v>
          </cell>
          <cell r="C494">
            <v>7</v>
          </cell>
          <cell r="D494">
            <v>1</v>
          </cell>
          <cell r="E494" t="str">
            <v>Rehmann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>IBMR</v>
          </cell>
          <cell r="Q494" t="str">
            <v>MONOCOT</v>
          </cell>
          <cell r="R494">
            <v>0</v>
          </cell>
          <cell r="S494">
            <v>19695</v>
          </cell>
        </row>
        <row r="495">
          <cell r="A495" t="str">
            <v>SPAMIN</v>
          </cell>
          <cell r="B495" t="str">
            <v>Sparganium minimum</v>
          </cell>
          <cell r="C495">
            <v>15</v>
          </cell>
          <cell r="D495">
            <v>3</v>
          </cell>
          <cell r="E495" t="str">
            <v>Wallr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MONOCOT</v>
          </cell>
          <cell r="R495">
            <v>0</v>
          </cell>
          <cell r="S495">
            <v>1672</v>
          </cell>
        </row>
        <row r="496">
          <cell r="A496" t="str">
            <v>SPASPX</v>
          </cell>
          <cell r="B496" t="str">
            <v>Sparganium sp.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Q496" t="str">
            <v>MONOCOT</v>
          </cell>
          <cell r="R496">
            <v>0</v>
          </cell>
          <cell r="S496">
            <v>1668</v>
          </cell>
        </row>
        <row r="497">
          <cell r="A497" t="str">
            <v>SPRPOL</v>
          </cell>
          <cell r="B497" t="str">
            <v>Spirodela polyrhiza</v>
          </cell>
          <cell r="C497">
            <v>6</v>
          </cell>
          <cell r="D497">
            <v>2</v>
          </cell>
          <cell r="E497" t="str">
            <v>(L.) Schleiden 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>IBMR</v>
          </cell>
          <cell r="Q497" t="str">
            <v>MONOCOT</v>
          </cell>
          <cell r="R497">
            <v>0</v>
          </cell>
          <cell r="S497">
            <v>1630</v>
          </cell>
        </row>
        <row r="498">
          <cell r="A498" t="str">
            <v>STRALO</v>
          </cell>
          <cell r="B498" t="str">
            <v>Stratiotes aloides</v>
          </cell>
          <cell r="C498" t="str">
            <v/>
          </cell>
          <cell r="D498" t="str">
            <v/>
          </cell>
          <cell r="E498" t="str">
            <v>L.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MONOCOT</v>
          </cell>
          <cell r="R498">
            <v>0</v>
          </cell>
          <cell r="S498">
            <v>1596</v>
          </cell>
        </row>
        <row r="499">
          <cell r="A499" t="str">
            <v>SUBAQU</v>
          </cell>
          <cell r="B499" t="str">
            <v>Subuluria aquatica</v>
          </cell>
          <cell r="C499" t="str">
            <v/>
          </cell>
          <cell r="D499" t="str">
            <v/>
          </cell>
          <cell r="E499" t="str">
            <v>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19716</v>
          </cell>
        </row>
        <row r="500">
          <cell r="A500" t="str">
            <v>TRANAT</v>
          </cell>
          <cell r="B500" t="str">
            <v>Trapa natans</v>
          </cell>
          <cell r="C500">
            <v>10</v>
          </cell>
          <cell r="D500">
            <v>3</v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>IBMR</v>
          </cell>
          <cell r="Q500" t="str">
            <v>DICOT</v>
          </cell>
          <cell r="R500">
            <v>0</v>
          </cell>
          <cell r="S500">
            <v>1968</v>
          </cell>
        </row>
        <row r="501">
          <cell r="A501" t="str">
            <v>UTRAUS</v>
          </cell>
          <cell r="B501" t="str">
            <v>Utricularia australis</v>
          </cell>
          <cell r="C501" t="str">
            <v/>
          </cell>
          <cell r="D501" t="str">
            <v/>
          </cell>
          <cell r="E501" t="str">
            <v> 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19726</v>
          </cell>
        </row>
        <row r="502">
          <cell r="A502" t="str">
            <v>UTRBRE</v>
          </cell>
          <cell r="B502" t="str">
            <v>Utricularia bremii</v>
          </cell>
          <cell r="C502" t="str">
            <v/>
          </cell>
          <cell r="D502" t="str">
            <v/>
          </cell>
          <cell r="E502" t="str">
            <v>Herr ex Kölliker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19727</v>
          </cell>
        </row>
        <row r="503">
          <cell r="A503" t="str">
            <v>UTRGIB</v>
          </cell>
          <cell r="B503" t="str">
            <v>Utricularia gibba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19728</v>
          </cell>
        </row>
        <row r="504">
          <cell r="A504" t="str">
            <v>UTRINT</v>
          </cell>
          <cell r="B504" t="str">
            <v>Utricularia intermedia</v>
          </cell>
          <cell r="C504" t="str">
            <v/>
          </cell>
          <cell r="D504" t="str">
            <v/>
          </cell>
          <cell r="E504" t="str">
            <v>Hayne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19729</v>
          </cell>
        </row>
        <row r="505">
          <cell r="A505" t="str">
            <v>UTRMIN</v>
          </cell>
          <cell r="B505" t="str">
            <v>Utricularia minor</v>
          </cell>
          <cell r="C505" t="str">
            <v/>
          </cell>
          <cell r="D505" t="str">
            <v/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/>
          </cell>
          <cell r="Q505" t="str">
            <v>DICOT</v>
          </cell>
          <cell r="R505">
            <v>0</v>
          </cell>
          <cell r="S505">
            <v>19730</v>
          </cell>
        </row>
        <row r="506">
          <cell r="A506" t="str">
            <v>UTROCH</v>
          </cell>
          <cell r="B506" t="str">
            <v>Utricularia ochroleuca</v>
          </cell>
          <cell r="C506" t="str">
            <v/>
          </cell>
          <cell r="D506" t="str">
            <v/>
          </cell>
          <cell r="E506" t="str">
            <v>R. Hartman  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/>
          </cell>
          <cell r="Q506" t="str">
            <v>DICOT</v>
          </cell>
          <cell r="R506">
            <v>0</v>
          </cell>
          <cell r="S506">
            <v>19731</v>
          </cell>
        </row>
        <row r="507">
          <cell r="A507" t="str">
            <v>UTRSPX</v>
          </cell>
          <cell r="B507" t="str">
            <v>Utricularia sp.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DICOT</v>
          </cell>
          <cell r="R507">
            <v>0</v>
          </cell>
          <cell r="S507">
            <v>1818</v>
          </cell>
        </row>
        <row r="508">
          <cell r="A508" t="str">
            <v>UTRSTY</v>
          </cell>
          <cell r="B508" t="str">
            <v>Utricularia stygia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DICOT</v>
          </cell>
          <cell r="R508">
            <v>0</v>
          </cell>
          <cell r="S508">
            <v>19732</v>
          </cell>
        </row>
        <row r="509">
          <cell r="A509" t="str">
            <v>UTRVUL</v>
          </cell>
          <cell r="B509" t="str">
            <v>Utricularia vulgaris</v>
          </cell>
          <cell r="C509" t="str">
            <v/>
          </cell>
          <cell r="D509" t="str">
            <v/>
          </cell>
          <cell r="E509" t="str">
            <v>L.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DICOT</v>
          </cell>
          <cell r="R509">
            <v>0</v>
          </cell>
          <cell r="S509">
            <v>1819</v>
          </cell>
        </row>
        <row r="510">
          <cell r="A510" t="str">
            <v>VALSPI</v>
          </cell>
          <cell r="B510" t="str">
            <v>Vallisneria spiralis</v>
          </cell>
          <cell r="C510">
            <v>8</v>
          </cell>
          <cell r="D510">
            <v>2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1598</v>
          </cell>
        </row>
        <row r="511">
          <cell r="A511" t="str">
            <v>WOLARH</v>
          </cell>
          <cell r="B511" t="str">
            <v>Wolffia arhiza</v>
          </cell>
          <cell r="C511">
            <v>6</v>
          </cell>
          <cell r="D511">
            <v>2</v>
          </cell>
          <cell r="E511" t="str">
            <v>(L.) Horkel &amp; Wimmer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>IBMR</v>
          </cell>
          <cell r="Q511" t="str">
            <v>MONOCOT</v>
          </cell>
          <cell r="R511">
            <v>0</v>
          </cell>
          <cell r="S511">
            <v>1632</v>
          </cell>
        </row>
        <row r="512">
          <cell r="A512" t="str">
            <v>ZANCON</v>
          </cell>
          <cell r="B512" t="str">
            <v>Zannichellia contorta</v>
          </cell>
          <cell r="C512" t="str">
            <v/>
          </cell>
          <cell r="D512" t="str">
            <v/>
          </cell>
          <cell r="E512" t="str">
            <v>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19740</v>
          </cell>
        </row>
        <row r="513">
          <cell r="A513" t="str">
            <v>ZANMAJ</v>
          </cell>
          <cell r="B513" t="str">
            <v>Zannichellia major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19741</v>
          </cell>
        </row>
        <row r="514">
          <cell r="A514" t="str">
            <v>ZANOBT</v>
          </cell>
          <cell r="B514" t="str">
            <v>Zannichellia obtusifolia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P514" t="str">
            <v/>
          </cell>
          <cell r="Q514" t="str">
            <v>MONOCOT</v>
          </cell>
          <cell r="R514">
            <v>0</v>
          </cell>
          <cell r="S514">
            <v>19742</v>
          </cell>
        </row>
        <row r="515">
          <cell r="A515" t="str">
            <v>ZANPAL</v>
          </cell>
          <cell r="B515" t="str">
            <v>Zannichellia palustris</v>
          </cell>
          <cell r="C515">
            <v>5</v>
          </cell>
          <cell r="D515">
            <v>1</v>
          </cell>
          <cell r="E515" t="str">
            <v>L.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>IBMR</v>
          </cell>
          <cell r="Q515" t="str">
            <v>MONOCOT</v>
          </cell>
          <cell r="R515">
            <v>0</v>
          </cell>
          <cell r="S515">
            <v>1681</v>
          </cell>
        </row>
        <row r="516">
          <cell r="A516" t="str">
            <v>ZANPAE</v>
          </cell>
          <cell r="B516" t="str">
            <v>Zannichellia palustris subsp. pedicellata</v>
          </cell>
          <cell r="C516">
            <v>5</v>
          </cell>
          <cell r="D516">
            <v>1</v>
          </cell>
          <cell r="E516" t="str">
            <v>(Wahlenb. &amp; Rosen)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19743</v>
          </cell>
        </row>
        <row r="517">
          <cell r="A517" t="str">
            <v>ZANPED</v>
          </cell>
          <cell r="B517" t="str">
            <v>Zannichellia pedunculata</v>
          </cell>
          <cell r="C517" t="str">
            <v/>
          </cell>
          <cell r="D517" t="str">
            <v/>
          </cell>
          <cell r="E517" t="str">
            <v>Reich.      </v>
          </cell>
          <cell r="M517" t="str">
            <v>PHy</v>
          </cell>
          <cell r="N517">
            <v>7</v>
          </cell>
          <cell r="O517" t="str">
            <v>HYD</v>
          </cell>
          <cell r="P517" t="str">
            <v/>
          </cell>
          <cell r="Q517" t="str">
            <v>MONOCOT</v>
          </cell>
          <cell r="R517">
            <v>0</v>
          </cell>
          <cell r="S517">
            <v>19744</v>
          </cell>
        </row>
        <row r="518">
          <cell r="A518" t="str">
            <v>ZANPEL</v>
          </cell>
          <cell r="B518" t="str">
            <v>Zannichellia peltata</v>
          </cell>
          <cell r="C518" t="str">
            <v/>
          </cell>
          <cell r="D518" t="str">
            <v/>
          </cell>
          <cell r="E518" t="str">
            <v>      </v>
          </cell>
          <cell r="M518" t="str">
            <v>PHy</v>
          </cell>
          <cell r="N518">
            <v>7</v>
          </cell>
          <cell r="O518" t="str">
            <v>HYD</v>
          </cell>
          <cell r="P518" t="str">
            <v/>
          </cell>
          <cell r="Q518" t="str">
            <v>MONOCOT</v>
          </cell>
          <cell r="R518">
            <v>0</v>
          </cell>
          <cell r="S518">
            <v>19745</v>
          </cell>
        </row>
        <row r="519">
          <cell r="A519" t="str">
            <v>ZANSPX</v>
          </cell>
          <cell r="B519" t="str">
            <v>Zannichellia sp.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PHy</v>
          </cell>
          <cell r="N519">
            <v>7</v>
          </cell>
          <cell r="O519" t="str">
            <v>HYD</v>
          </cell>
          <cell r="Q519" t="str">
            <v>MONOCOT</v>
          </cell>
          <cell r="R519">
            <v>0</v>
          </cell>
          <cell r="S519">
            <v>1680</v>
          </cell>
        </row>
        <row r="520">
          <cell r="A520" t="str">
            <v>ZIZAQU</v>
          </cell>
          <cell r="B520" t="str">
            <v>Zizania aquatica</v>
          </cell>
          <cell r="C520" t="str">
            <v/>
          </cell>
          <cell r="D520" t="str">
            <v/>
          </cell>
          <cell r="E520" t="str">
            <v>      </v>
          </cell>
          <cell r="M520" t="str">
            <v>PHy</v>
          </cell>
          <cell r="N520">
            <v>7</v>
          </cell>
          <cell r="O520" t="str">
            <v>HYD</v>
          </cell>
          <cell r="P520" t="str">
            <v/>
          </cell>
          <cell r="Q520" t="str">
            <v>MONOCOT</v>
          </cell>
          <cell r="R520">
            <v>0</v>
          </cell>
          <cell r="S520">
            <v>19746</v>
          </cell>
        </row>
        <row r="521">
          <cell r="A521" t="str">
            <v>ZIZLAT</v>
          </cell>
          <cell r="B521" t="str">
            <v>Zizania latifolia</v>
          </cell>
          <cell r="C521" t="str">
            <v/>
          </cell>
          <cell r="D521" t="str">
            <v/>
          </cell>
          <cell r="E521" t="str">
            <v>      </v>
          </cell>
          <cell r="M521" t="str">
            <v>PHy</v>
          </cell>
          <cell r="N521">
            <v>7</v>
          </cell>
          <cell r="O521" t="str">
            <v>HYD</v>
          </cell>
          <cell r="P521" t="str">
            <v/>
          </cell>
          <cell r="Q521" t="str">
            <v>MONOCOT</v>
          </cell>
          <cell r="R521">
            <v>0</v>
          </cell>
          <cell r="S521">
            <v>19747</v>
          </cell>
        </row>
        <row r="522">
          <cell r="B522" t="str">
            <v>- HELOPHYTES et HYDROPHYTES / HELOPHYTES</v>
          </cell>
          <cell r="C522" t="str">
            <v/>
          </cell>
          <cell r="D522" t="str">
            <v/>
          </cell>
          <cell r="M522" t="str">
            <v>PHe</v>
          </cell>
          <cell r="N522">
            <v>7.9</v>
          </cell>
          <cell r="P522" t="str">
            <v>IBMR</v>
          </cell>
          <cell r="R522">
            <v>1</v>
          </cell>
        </row>
        <row r="523">
          <cell r="A523" t="str">
            <v>ACOCAL</v>
          </cell>
          <cell r="B523" t="str">
            <v>Acorus calamus</v>
          </cell>
          <cell r="C523">
            <v>7</v>
          </cell>
          <cell r="D523">
            <v>3</v>
          </cell>
          <cell r="E523" t="str">
            <v>L.      </v>
          </cell>
          <cell r="F523" t="str">
            <v>Acorus vulgaris Simonk.</v>
          </cell>
          <cell r="M523" t="str">
            <v>PHe</v>
          </cell>
          <cell r="N523">
            <v>8</v>
          </cell>
          <cell r="O523" t="str">
            <v>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1459</v>
          </cell>
        </row>
        <row r="524">
          <cell r="A524" t="str">
            <v>ACOGRA</v>
          </cell>
          <cell r="B524" t="str">
            <v>Acorus gramineus</v>
          </cell>
          <cell r="C524" t="str">
            <v/>
          </cell>
          <cell r="D524" t="str">
            <v/>
          </cell>
          <cell r="E524" t="str">
            <v>      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/>
          </cell>
          <cell r="Q524" t="str">
            <v>MONOCOT</v>
          </cell>
          <cell r="R524">
            <v>0</v>
          </cell>
          <cell r="S524">
            <v>19748</v>
          </cell>
        </row>
        <row r="525">
          <cell r="A525" t="str">
            <v>ACOSPX</v>
          </cell>
          <cell r="B525" t="str">
            <v>Acorus sp.</v>
          </cell>
          <cell r="C525" t="str">
            <v/>
          </cell>
          <cell r="D525" t="str">
            <v/>
          </cell>
          <cell r="M525" t="str">
            <v>PHe</v>
          </cell>
          <cell r="N525">
            <v>8</v>
          </cell>
          <cell r="O525" t="str">
            <v>HEL</v>
          </cell>
          <cell r="R525">
            <v>0</v>
          </cell>
          <cell r="S525">
            <v>1458</v>
          </cell>
        </row>
        <row r="526">
          <cell r="A526" t="str">
            <v>AGRSTO</v>
          </cell>
          <cell r="B526" t="str">
            <v>Agrostis stolonifera</v>
          </cell>
          <cell r="C526">
            <v>10</v>
          </cell>
          <cell r="D526">
            <v>1</v>
          </cell>
          <cell r="E526" t="str">
            <v>L. fo. Aq.    </v>
          </cell>
          <cell r="M526" t="str">
            <v>PHe</v>
          </cell>
          <cell r="N526">
            <v>8</v>
          </cell>
          <cell r="O526" t="str">
            <v>HEL</v>
          </cell>
          <cell r="P526" t="str">
            <v>IBMR</v>
          </cell>
          <cell r="Q526" t="str">
            <v>MONOCOT</v>
          </cell>
          <cell r="R526">
            <v>0</v>
          </cell>
          <cell r="S526">
            <v>1543</v>
          </cell>
        </row>
        <row r="527">
          <cell r="A527" t="str">
            <v>ALIGRA</v>
          </cell>
          <cell r="B527" t="str">
            <v>Alisma gramineum</v>
          </cell>
          <cell r="C527" t="str">
            <v/>
          </cell>
          <cell r="D527" t="str">
            <v/>
          </cell>
          <cell r="E527" t="str">
            <v>Lej      </v>
          </cell>
          <cell r="M527" t="str">
            <v>PHe</v>
          </cell>
          <cell r="N527">
            <v>8</v>
          </cell>
          <cell r="O527" t="str">
            <v>HEL</v>
          </cell>
          <cell r="P527" t="str">
            <v/>
          </cell>
          <cell r="Q527" t="str">
            <v>MONOCOT</v>
          </cell>
          <cell r="R527">
            <v>0</v>
          </cell>
          <cell r="S527">
            <v>1445</v>
          </cell>
        </row>
        <row r="528">
          <cell r="A528" t="str">
            <v>ALILAN</v>
          </cell>
          <cell r="B528" t="str">
            <v>Alisma lanceolatum</v>
          </cell>
          <cell r="C528">
            <v>9</v>
          </cell>
          <cell r="D528">
            <v>2</v>
          </cell>
          <cell r="E528" t="str">
            <v>With      </v>
          </cell>
          <cell r="F528" t="str">
            <v>Alisma plantago-aquatica L. subsp. Lanceolatum (With.)</v>
          </cell>
          <cell r="G528" t="str">
            <v>Alisma stenophyllum (Ascherson &amp; Graebner) Samuelsson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>IBMR</v>
          </cell>
          <cell r="Q528" t="str">
            <v>MONOCOT</v>
          </cell>
          <cell r="R528">
            <v>0</v>
          </cell>
          <cell r="S528">
            <v>1446</v>
          </cell>
        </row>
        <row r="529">
          <cell r="A529" t="str">
            <v>ALIPLA</v>
          </cell>
          <cell r="B529" t="str">
            <v>Alisma plantago-aquatica</v>
          </cell>
          <cell r="C529">
            <v>8</v>
          </cell>
          <cell r="D529">
            <v>2</v>
          </cell>
          <cell r="E529" t="str">
            <v>L.      </v>
          </cell>
          <cell r="F529" t="str">
            <v>Alisma subcordatum Rafin.</v>
          </cell>
          <cell r="G529" t="str">
            <v>Alisma brevipes E.L.Greene</v>
          </cell>
          <cell r="H529" t="str">
            <v>Alisma cordifolium Murray</v>
          </cell>
          <cell r="I529" t="str">
            <v>Alisma plantago-aquatica subsp. michaletii Ascherson &amp; Graebner</v>
          </cell>
          <cell r="M529" t="str">
            <v>PHe</v>
          </cell>
          <cell r="N529">
            <v>8</v>
          </cell>
          <cell r="O529" t="str">
            <v>HEL</v>
          </cell>
          <cell r="P529" t="str">
            <v>IBMR</v>
          </cell>
          <cell r="Q529" t="str">
            <v>MONOCOT</v>
          </cell>
          <cell r="R529">
            <v>0</v>
          </cell>
          <cell r="S529">
            <v>1447</v>
          </cell>
        </row>
        <row r="530">
          <cell r="A530" t="str">
            <v>ALISPX</v>
          </cell>
          <cell r="B530" t="str">
            <v>Alisma sp.</v>
          </cell>
          <cell r="C530" t="str">
            <v/>
          </cell>
          <cell r="D530" t="str">
            <v/>
          </cell>
          <cell r="E530" t="str">
            <v>      </v>
          </cell>
          <cell r="M530" t="str">
            <v>PHe</v>
          </cell>
          <cell r="N530">
            <v>8</v>
          </cell>
          <cell r="O530" t="str">
            <v>HEL</v>
          </cell>
          <cell r="Q530" t="str">
            <v>MONOCOT</v>
          </cell>
          <cell r="R530">
            <v>0</v>
          </cell>
          <cell r="S530">
            <v>1444</v>
          </cell>
        </row>
        <row r="531">
          <cell r="A531" t="str">
            <v>APIREP</v>
          </cell>
          <cell r="B531" t="str">
            <v>Apium repens</v>
          </cell>
          <cell r="C531" t="str">
            <v/>
          </cell>
          <cell r="D531" t="str">
            <v/>
          </cell>
          <cell r="E531" t="str">
            <v>(Jacq.) Lag.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DICOT</v>
          </cell>
          <cell r="R531">
            <v>0</v>
          </cell>
          <cell r="S531">
            <v>1975</v>
          </cell>
        </row>
        <row r="532">
          <cell r="A532" t="str">
            <v>APISPX</v>
          </cell>
          <cell r="B532" t="str">
            <v>Apium sp.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Q532" t="str">
            <v>DICOT</v>
          </cell>
          <cell r="R532">
            <v>0</v>
          </cell>
          <cell r="S532">
            <v>1972</v>
          </cell>
        </row>
        <row r="533">
          <cell r="A533" t="str">
            <v>APIMOO</v>
          </cell>
          <cell r="B533" t="str">
            <v>Apium x moorei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19518</v>
          </cell>
        </row>
        <row r="534">
          <cell r="A534" t="str">
            <v>BACMON</v>
          </cell>
          <cell r="B534" t="str">
            <v>Bacopa monnieri</v>
          </cell>
          <cell r="C534" t="str">
            <v/>
          </cell>
          <cell r="D534" t="str">
            <v/>
          </cell>
          <cell r="E534" t="str">
            <v>      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/>
          </cell>
          <cell r="Q534" t="str">
            <v>DICOT</v>
          </cell>
          <cell r="R534">
            <v>0</v>
          </cell>
          <cell r="S534">
            <v>19522</v>
          </cell>
        </row>
        <row r="535">
          <cell r="A535" t="str">
            <v>BALRAN</v>
          </cell>
          <cell r="B535" t="str">
            <v>Baldellia ranunculoides</v>
          </cell>
          <cell r="C535" t="str">
            <v/>
          </cell>
          <cell r="D535" t="str">
            <v/>
          </cell>
          <cell r="E535" t="str">
            <v>L. parl     </v>
          </cell>
          <cell r="M535" t="str">
            <v>PHe</v>
          </cell>
          <cell r="N535">
            <v>8</v>
          </cell>
          <cell r="O535" t="str">
            <v>HYD/HEL</v>
          </cell>
          <cell r="P535" t="str">
            <v/>
          </cell>
          <cell r="Q535" t="str">
            <v>MONOCOT</v>
          </cell>
          <cell r="R535">
            <v>0</v>
          </cell>
          <cell r="S535">
            <v>1449</v>
          </cell>
        </row>
        <row r="536">
          <cell r="A536" t="str">
            <v>BALRAR</v>
          </cell>
          <cell r="B536" t="str">
            <v>Baldellia ranunculoides subsp. Ranunculoides</v>
          </cell>
          <cell r="C536" t="str">
            <v/>
          </cell>
          <cell r="D536" t="str">
            <v/>
          </cell>
          <cell r="E536" t="str">
            <v>      </v>
          </cell>
          <cell r="M536" t="str">
            <v>PHe</v>
          </cell>
          <cell r="N536">
            <v>8</v>
          </cell>
          <cell r="O536" t="str">
            <v>HYD/HEL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29995</v>
          </cell>
        </row>
        <row r="537">
          <cell r="A537" t="str">
            <v>BALREP</v>
          </cell>
          <cell r="B537" t="str">
            <v>Baldellia repens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HYD/HEL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19524</v>
          </cell>
        </row>
        <row r="538">
          <cell r="A538" t="str">
            <v>BEGCAP</v>
          </cell>
          <cell r="B538" t="str">
            <v>Bergia capensis</v>
          </cell>
          <cell r="C538" t="str">
            <v/>
          </cell>
          <cell r="D538" t="str">
            <v/>
          </cell>
          <cell r="E538" t="str">
            <v>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/>
          </cell>
          <cell r="Q538" t="str">
            <v>DICOT</v>
          </cell>
          <cell r="R538">
            <v>0</v>
          </cell>
          <cell r="S538">
            <v>19530</v>
          </cell>
        </row>
        <row r="539">
          <cell r="A539" t="str">
            <v>BERERE</v>
          </cell>
          <cell r="B539" t="str">
            <v>Berula erecta</v>
          </cell>
          <cell r="C539">
            <v>14</v>
          </cell>
          <cell r="D539">
            <v>2</v>
          </cell>
          <cell r="E539" t="str">
            <v>(Huds.) Coville     </v>
          </cell>
          <cell r="F539" t="str">
            <v>Sium erectum Huds.</v>
          </cell>
          <cell r="G539" t="str">
            <v>Siella erecta</v>
          </cell>
          <cell r="M539" t="str">
            <v>PHe</v>
          </cell>
          <cell r="N539">
            <v>8</v>
          </cell>
          <cell r="O539" t="str">
            <v>HYD/HEL</v>
          </cell>
          <cell r="P539" t="str">
            <v>IBMR</v>
          </cell>
          <cell r="Q539" t="str">
            <v>DICOT</v>
          </cell>
          <cell r="R539">
            <v>0</v>
          </cell>
          <cell r="S539">
            <v>1977</v>
          </cell>
        </row>
        <row r="540">
          <cell r="A540" t="str">
            <v>BERSPX</v>
          </cell>
          <cell r="B540" t="str">
            <v>Berula sp.</v>
          </cell>
          <cell r="C540" t="str">
            <v/>
          </cell>
          <cell r="D540" t="str">
            <v/>
          </cell>
          <cell r="E540" t="str">
            <v>      </v>
          </cell>
          <cell r="M540" t="str">
            <v>PHe</v>
          </cell>
          <cell r="N540">
            <v>8</v>
          </cell>
          <cell r="O540" t="str">
            <v>HYD/HEL</v>
          </cell>
          <cell r="Q540" t="str">
            <v>DICOT</v>
          </cell>
          <cell r="R540">
            <v>0</v>
          </cell>
          <cell r="S540">
            <v>1976</v>
          </cell>
        </row>
        <row r="541">
          <cell r="A541" t="str">
            <v>BOLMAR</v>
          </cell>
          <cell r="B541" t="str">
            <v>Bolboschoenus maritimus</v>
          </cell>
          <cell r="C541" t="str">
            <v/>
          </cell>
          <cell r="D541" t="str">
            <v/>
          </cell>
          <cell r="E541" t="str">
            <v>(L.) Palla     </v>
          </cell>
          <cell r="M541" t="str">
            <v>PHe</v>
          </cell>
          <cell r="N541">
            <v>8</v>
          </cell>
          <cell r="O541" t="str">
            <v>HEL</v>
          </cell>
          <cell r="P541" t="str">
            <v/>
          </cell>
          <cell r="Q541" t="str">
            <v>MONOCOT</v>
          </cell>
          <cell r="R541">
            <v>0</v>
          </cell>
          <cell r="S541">
            <v>19533</v>
          </cell>
        </row>
        <row r="542">
          <cell r="A542" t="str">
            <v>BRCERU</v>
          </cell>
          <cell r="B542" t="str">
            <v>Bracharia eruciformis</v>
          </cell>
          <cell r="C542" t="str">
            <v/>
          </cell>
          <cell r="D542" t="str">
            <v/>
          </cell>
          <cell r="E542" t="str">
            <v>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MONOCOT</v>
          </cell>
          <cell r="R542">
            <v>0</v>
          </cell>
          <cell r="S542">
            <v>19534</v>
          </cell>
        </row>
        <row r="543">
          <cell r="A543" t="str">
            <v>BUTUMB</v>
          </cell>
          <cell r="B543" t="str">
            <v>Butomus umbellatus</v>
          </cell>
          <cell r="C543">
            <v>9</v>
          </cell>
          <cell r="D543">
            <v>2</v>
          </cell>
          <cell r="E543" t="str">
            <v>L.      </v>
          </cell>
          <cell r="M543" t="str">
            <v>PHe</v>
          </cell>
          <cell r="N543">
            <v>8</v>
          </cell>
          <cell r="O543" t="str">
            <v>HYD/HEL</v>
          </cell>
          <cell r="P543" t="str">
            <v>IBMR</v>
          </cell>
          <cell r="Q543" t="str">
            <v>MONOCOT</v>
          </cell>
          <cell r="R543">
            <v>0</v>
          </cell>
          <cell r="S543">
            <v>1464</v>
          </cell>
        </row>
        <row r="544">
          <cell r="A544" t="str">
            <v>CAAPAL</v>
          </cell>
          <cell r="B544" t="str">
            <v>Calla palustris</v>
          </cell>
          <cell r="C544" t="str">
            <v/>
          </cell>
          <cell r="D544" t="str">
            <v/>
          </cell>
          <cell r="E544" t="str">
            <v>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1461</v>
          </cell>
        </row>
        <row r="545">
          <cell r="A545" t="str">
            <v>CAHMIN</v>
          </cell>
          <cell r="B545" t="str">
            <v>Caltha minor</v>
          </cell>
          <cell r="C545" t="str">
            <v/>
          </cell>
          <cell r="D545" t="str">
            <v/>
          </cell>
          <cell r="E545" t="str">
            <v>auct. non Mill.    </v>
          </cell>
          <cell r="M545" t="str">
            <v>PHe</v>
          </cell>
          <cell r="N545">
            <v>8</v>
          </cell>
          <cell r="O545" t="str">
            <v>HYD/HEL</v>
          </cell>
          <cell r="P545" t="str">
            <v/>
          </cell>
          <cell r="Q545" t="str">
            <v>DICOT</v>
          </cell>
          <cell r="R545">
            <v>0</v>
          </cell>
          <cell r="S545">
            <v>1892</v>
          </cell>
        </row>
        <row r="546">
          <cell r="A546" t="str">
            <v>CAHPAL</v>
          </cell>
          <cell r="B546" t="str">
            <v>Caltha palustris</v>
          </cell>
          <cell r="C546" t="str">
            <v/>
          </cell>
          <cell r="D546" t="str">
            <v/>
          </cell>
          <cell r="E546" t="str">
            <v>L.      </v>
          </cell>
          <cell r="M546" t="str">
            <v>PHe</v>
          </cell>
          <cell r="N546">
            <v>8</v>
          </cell>
          <cell r="O546" t="str">
            <v>HYD/HEL</v>
          </cell>
          <cell r="P546" t="str">
            <v/>
          </cell>
          <cell r="Q546" t="str">
            <v>DICOT</v>
          </cell>
          <cell r="R546">
            <v>0</v>
          </cell>
          <cell r="S546">
            <v>1893</v>
          </cell>
        </row>
        <row r="547">
          <cell r="A547" t="str">
            <v>CAMRES</v>
          </cell>
          <cell r="B547" t="str">
            <v>Cardamine resedifolia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DICOT</v>
          </cell>
          <cell r="R547">
            <v>0</v>
          </cell>
          <cell r="S547">
            <v>19567</v>
          </cell>
        </row>
        <row r="548">
          <cell r="A548" t="str">
            <v>CARACU</v>
          </cell>
          <cell r="B548" t="str">
            <v>Carex acuta</v>
          </cell>
          <cell r="C548" t="str">
            <v/>
          </cell>
          <cell r="D548" t="str">
            <v/>
          </cell>
          <cell r="E548" t="str">
            <v>L.      </v>
          </cell>
          <cell r="F548" t="str">
            <v>Carex gracilis Curtis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1467</v>
          </cell>
        </row>
        <row r="549">
          <cell r="A549" t="str">
            <v>CARACT</v>
          </cell>
          <cell r="B549" t="str">
            <v>Carex acutiformis</v>
          </cell>
          <cell r="C549" t="str">
            <v/>
          </cell>
          <cell r="D549" t="str">
            <v/>
          </cell>
          <cell r="E549" t="str">
            <v>Ehrh.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1468</v>
          </cell>
        </row>
        <row r="550">
          <cell r="A550" t="str">
            <v>CARAQU</v>
          </cell>
          <cell r="B550" t="str">
            <v>Carex aquatilis</v>
          </cell>
          <cell r="C550" t="str">
            <v/>
          </cell>
          <cell r="D550" t="str">
            <v/>
          </cell>
          <cell r="E550" t="str">
            <v>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1469</v>
          </cell>
        </row>
        <row r="551">
          <cell r="A551" t="str">
            <v>CARELA</v>
          </cell>
          <cell r="B551" t="str">
            <v>Carex elata</v>
          </cell>
          <cell r="C551" t="str">
            <v/>
          </cell>
          <cell r="D551" t="str">
            <v/>
          </cell>
          <cell r="E551" t="str">
            <v>All.      </v>
          </cell>
          <cell r="M551" t="str">
            <v>PHe</v>
          </cell>
          <cell r="N551">
            <v>8</v>
          </cell>
          <cell r="O551" t="str">
            <v>HEL</v>
          </cell>
          <cell r="P551" t="str">
            <v/>
          </cell>
          <cell r="Q551" t="str">
            <v>MONOCOT</v>
          </cell>
          <cell r="R551">
            <v>0</v>
          </cell>
          <cell r="S551">
            <v>1475</v>
          </cell>
        </row>
        <row r="552">
          <cell r="A552" t="str">
            <v>CARPAN</v>
          </cell>
          <cell r="B552" t="str">
            <v>Carex paniculata</v>
          </cell>
          <cell r="C552" t="str">
            <v/>
          </cell>
          <cell r="D552" t="str">
            <v/>
          </cell>
          <cell r="E552" t="str">
            <v>L.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1484</v>
          </cell>
        </row>
        <row r="553">
          <cell r="A553" t="str">
            <v>CARPEN</v>
          </cell>
          <cell r="B553" t="str">
            <v>Carex pendula</v>
          </cell>
          <cell r="C553" t="str">
            <v/>
          </cell>
          <cell r="D553" t="str">
            <v/>
          </cell>
          <cell r="E553" t="str">
            <v>Huds.      </v>
          </cell>
          <cell r="M553" t="str">
            <v>PHe</v>
          </cell>
          <cell r="N553">
            <v>8</v>
          </cell>
          <cell r="O553" t="str">
            <v>HEL</v>
          </cell>
          <cell r="P553" t="str">
            <v/>
          </cell>
          <cell r="Q553" t="str">
            <v>MONOCOT</v>
          </cell>
          <cell r="R553">
            <v>0</v>
          </cell>
          <cell r="S553">
            <v>1485</v>
          </cell>
        </row>
        <row r="554">
          <cell r="A554" t="str">
            <v>CARPSE</v>
          </cell>
          <cell r="B554" t="str">
            <v>Carex pseudocyperus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1486</v>
          </cell>
        </row>
        <row r="555">
          <cell r="A555" t="str">
            <v>CARRIP</v>
          </cell>
          <cell r="B555" t="str">
            <v>Carex riparia</v>
          </cell>
          <cell r="C555" t="str">
            <v/>
          </cell>
          <cell r="D555" t="str">
            <v/>
          </cell>
          <cell r="E555" t="str">
            <v>Curtis      </v>
          </cell>
          <cell r="M555" t="str">
            <v>PHe</v>
          </cell>
          <cell r="N555">
            <v>8</v>
          </cell>
          <cell r="O555" t="str">
            <v>HEL</v>
          </cell>
          <cell r="P555" t="str">
            <v/>
          </cell>
          <cell r="Q555" t="str">
            <v>MONOCOT</v>
          </cell>
          <cell r="R555">
            <v>0</v>
          </cell>
          <cell r="S555">
            <v>1489</v>
          </cell>
        </row>
        <row r="556">
          <cell r="A556" t="str">
            <v>CARROS</v>
          </cell>
          <cell r="B556" t="str">
            <v>Carex rostrata</v>
          </cell>
          <cell r="C556">
            <v>15</v>
          </cell>
          <cell r="D556">
            <v>3</v>
          </cell>
          <cell r="E556" t="str">
            <v>Stokes 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1490</v>
          </cell>
        </row>
        <row r="557">
          <cell r="A557" t="str">
            <v>CARSPX</v>
          </cell>
          <cell r="B557" t="str">
            <v>Carex sp.</v>
          </cell>
          <cell r="C557" t="str">
            <v/>
          </cell>
          <cell r="D557" t="str">
            <v/>
          </cell>
          <cell r="E557" t="str">
            <v>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MONOCOT</v>
          </cell>
          <cell r="R557">
            <v>0</v>
          </cell>
          <cell r="S557">
            <v>1466</v>
          </cell>
        </row>
        <row r="558">
          <cell r="A558" t="str">
            <v>CARVES</v>
          </cell>
          <cell r="B558" t="str">
            <v>Carex vesicaria</v>
          </cell>
          <cell r="C558">
            <v>12</v>
          </cell>
          <cell r="D558">
            <v>2</v>
          </cell>
          <cell r="E558" t="str">
            <v>L.      </v>
          </cell>
          <cell r="M558" t="str">
            <v>PHe</v>
          </cell>
          <cell r="N558">
            <v>8</v>
          </cell>
          <cell r="O558" t="str">
            <v>HYD/HEL</v>
          </cell>
          <cell r="P558" t="str">
            <v>IBMR</v>
          </cell>
          <cell r="Q558" t="str">
            <v>MONOCOT</v>
          </cell>
          <cell r="R558">
            <v>0</v>
          </cell>
          <cell r="S558">
            <v>1491</v>
          </cell>
        </row>
        <row r="559">
          <cell r="A559" t="str">
            <v>CARVUL</v>
          </cell>
          <cell r="B559" t="str">
            <v>Carex vulpina</v>
          </cell>
          <cell r="C559" t="str">
            <v/>
          </cell>
          <cell r="D559" t="str">
            <v/>
          </cell>
          <cell r="E559" t="str">
            <v>L.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MONOCOT</v>
          </cell>
          <cell r="R559">
            <v>0</v>
          </cell>
          <cell r="S559">
            <v>19581</v>
          </cell>
        </row>
        <row r="560">
          <cell r="A560" t="str">
            <v>CAUVER</v>
          </cell>
          <cell r="B560" t="str">
            <v>Carum verticillatum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HYD/HEL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1979</v>
          </cell>
        </row>
        <row r="561">
          <cell r="A561" t="str">
            <v>CATAQU</v>
          </cell>
          <cell r="B561" t="str">
            <v>Catabrosa aquatica</v>
          </cell>
          <cell r="C561">
            <v>11</v>
          </cell>
          <cell r="D561">
            <v>2</v>
          </cell>
          <cell r="E561" t="str">
            <v>(L.) Beauv.     </v>
          </cell>
          <cell r="M561" t="str">
            <v>PHe</v>
          </cell>
          <cell r="N561">
            <v>8</v>
          </cell>
          <cell r="O561" t="str">
            <v>HYD/HEL</v>
          </cell>
          <cell r="P561" t="str">
            <v>IBMR</v>
          </cell>
          <cell r="Q561" t="str">
            <v>MONOCOT</v>
          </cell>
          <cell r="R561">
            <v>0</v>
          </cell>
          <cell r="S561">
            <v>1555</v>
          </cell>
        </row>
        <row r="562">
          <cell r="A562" t="str">
            <v>CICVIR</v>
          </cell>
          <cell r="B562" t="str">
            <v>Cicuta virosa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DICOT</v>
          </cell>
          <cell r="R562">
            <v>0</v>
          </cell>
          <cell r="S562">
            <v>1981</v>
          </cell>
        </row>
        <row r="563">
          <cell r="A563" t="str">
            <v>CLDMAR</v>
          </cell>
          <cell r="B563" t="str">
            <v>Cladium mariscus</v>
          </cell>
          <cell r="C563" t="str">
            <v/>
          </cell>
          <cell r="D563" t="str">
            <v/>
          </cell>
          <cell r="E563" t="str">
            <v>      </v>
          </cell>
          <cell r="M563" t="str">
            <v>PHe</v>
          </cell>
          <cell r="N563">
            <v>8</v>
          </cell>
          <cell r="O563" t="str">
            <v>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1493</v>
          </cell>
        </row>
        <row r="564">
          <cell r="A564" t="str">
            <v>COTCOR</v>
          </cell>
          <cell r="B564" t="str">
            <v>Cotula coronopifolia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19602</v>
          </cell>
        </row>
        <row r="565">
          <cell r="A565" t="str">
            <v>CRSAQU</v>
          </cell>
          <cell r="B565" t="str">
            <v>Crassula aquatica</v>
          </cell>
          <cell r="C565" t="str">
            <v/>
          </cell>
          <cell r="D565" t="str">
            <v/>
          </cell>
          <cell r="E565" t="str">
            <v>      </v>
          </cell>
          <cell r="M565" t="str">
            <v>PHe</v>
          </cell>
          <cell r="N565">
            <v>8</v>
          </cell>
          <cell r="O565" t="str">
            <v>HEL</v>
          </cell>
          <cell r="P565" t="str">
            <v/>
          </cell>
          <cell r="Q565" t="str">
            <v>DICOT</v>
          </cell>
          <cell r="R565">
            <v>0</v>
          </cell>
          <cell r="S565">
            <v>19603</v>
          </cell>
        </row>
        <row r="566">
          <cell r="A566" t="str">
            <v>CRSHEL</v>
          </cell>
          <cell r="B566" t="str">
            <v>Crassula helmsii</v>
          </cell>
          <cell r="C566" t="str">
            <v/>
          </cell>
          <cell r="D566" t="str">
            <v/>
          </cell>
          <cell r="E566" t="str">
            <v>(Kirk) Cockayne     </v>
          </cell>
          <cell r="M566" t="str">
            <v>PHe</v>
          </cell>
          <cell r="N566">
            <v>8</v>
          </cell>
          <cell r="O566" t="str">
            <v>HEL</v>
          </cell>
          <cell r="P566" t="str">
            <v/>
          </cell>
          <cell r="Q566" t="str">
            <v>DICOT</v>
          </cell>
          <cell r="R566">
            <v>0</v>
          </cell>
          <cell r="S566">
            <v>19604</v>
          </cell>
        </row>
        <row r="567">
          <cell r="A567" t="str">
            <v>CYPFUS</v>
          </cell>
          <cell r="B567" t="str">
            <v>Cyperus fuscus</v>
          </cell>
          <cell r="C567" t="str">
            <v/>
          </cell>
          <cell r="D567" t="str">
            <v/>
          </cell>
          <cell r="E567" t="str">
            <v>L.   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/>
          </cell>
          <cell r="Q567" t="str">
            <v>MONOCOT</v>
          </cell>
          <cell r="R567">
            <v>0</v>
          </cell>
          <cell r="S567">
            <v>1499</v>
          </cell>
        </row>
        <row r="568">
          <cell r="A568" t="str">
            <v>DAMALI</v>
          </cell>
          <cell r="B568" t="str">
            <v>Damasonium alisma</v>
          </cell>
          <cell r="C568" t="str">
            <v/>
          </cell>
          <cell r="D568" t="str">
            <v/>
          </cell>
          <cell r="E568" t="str">
            <v>Miller      </v>
          </cell>
          <cell r="M568" t="str">
            <v>PHe</v>
          </cell>
          <cell r="N568">
            <v>8</v>
          </cell>
          <cell r="O568" t="str">
            <v>HYD/HEL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1895</v>
          </cell>
        </row>
        <row r="569">
          <cell r="A569" t="str">
            <v>DROROT</v>
          </cell>
          <cell r="B569" t="str">
            <v>Drosera rotundifolia</v>
          </cell>
          <cell r="C569" t="str">
            <v/>
          </cell>
          <cell r="D569" t="str">
            <v/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DICOT</v>
          </cell>
          <cell r="R569">
            <v>0</v>
          </cell>
          <cell r="S569">
            <v>1532</v>
          </cell>
        </row>
        <row r="570">
          <cell r="A570" t="str">
            <v>ELEACI</v>
          </cell>
          <cell r="B570" t="str">
            <v>Eleocharis acicularis</v>
          </cell>
          <cell r="C570" t="str">
            <v/>
          </cell>
          <cell r="D570" t="str">
            <v/>
          </cell>
          <cell r="E570" t="str">
            <v>(L) Roem &amp; Schult   </v>
          </cell>
          <cell r="M570" t="str">
            <v>PHe</v>
          </cell>
          <cell r="N570">
            <v>8</v>
          </cell>
          <cell r="O570" t="str">
            <v>HYD/HEL</v>
          </cell>
          <cell r="P570" t="str">
            <v/>
          </cell>
          <cell r="Q570" t="str">
            <v>MONOCOT</v>
          </cell>
          <cell r="R570">
            <v>0</v>
          </cell>
          <cell r="S570">
            <v>1504</v>
          </cell>
        </row>
        <row r="571">
          <cell r="A571" t="str">
            <v>ELEAUS</v>
          </cell>
          <cell r="B571" t="str">
            <v>Eleocharis austriaca</v>
          </cell>
          <cell r="C571" t="str">
            <v/>
          </cell>
          <cell r="D571" t="str">
            <v/>
          </cell>
          <cell r="E571" t="str">
            <v>Hayek      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/>
          </cell>
          <cell r="Q571" t="str">
            <v>MONOCOT</v>
          </cell>
          <cell r="R571">
            <v>0</v>
          </cell>
          <cell r="S571">
            <v>19635</v>
          </cell>
        </row>
        <row r="572">
          <cell r="A572" t="str">
            <v>ELEPAL</v>
          </cell>
          <cell r="B572" t="str">
            <v>Eleocharis palustris</v>
          </cell>
          <cell r="C572">
            <v>12</v>
          </cell>
          <cell r="D572">
            <v>2</v>
          </cell>
          <cell r="E572" t="str">
            <v>(L.) Roemer &amp; Schultes   </v>
          </cell>
          <cell r="M572" t="str">
            <v>PHe</v>
          </cell>
          <cell r="N572">
            <v>8</v>
          </cell>
          <cell r="O572" t="str">
            <v>HEL</v>
          </cell>
          <cell r="P572" t="str">
            <v>IBMR</v>
          </cell>
          <cell r="Q572" t="str">
            <v>MONOCOT</v>
          </cell>
          <cell r="R572">
            <v>0</v>
          </cell>
          <cell r="S572">
            <v>1506</v>
          </cell>
        </row>
        <row r="573">
          <cell r="A573" t="str">
            <v>ELEPAP</v>
          </cell>
          <cell r="B573" t="str">
            <v>Eleocharis palustris subsp. palustris</v>
          </cell>
          <cell r="C573">
            <v>12</v>
          </cell>
          <cell r="D573">
            <v>2</v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HEL</v>
          </cell>
          <cell r="P573" t="str">
            <v/>
          </cell>
          <cell r="Q573" t="str">
            <v>MONOCOT</v>
          </cell>
          <cell r="R573">
            <v>0</v>
          </cell>
          <cell r="S573">
            <v>19638</v>
          </cell>
        </row>
        <row r="574">
          <cell r="A574" t="str">
            <v>ELEVUL</v>
          </cell>
          <cell r="B574" t="str">
            <v>Eleocharis palustris subsp. vulgaris</v>
          </cell>
          <cell r="C574">
            <v>12</v>
          </cell>
          <cell r="D574">
            <v>2</v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HEL</v>
          </cell>
          <cell r="P574" t="str">
            <v/>
          </cell>
          <cell r="Q574" t="str">
            <v>MONOCOT</v>
          </cell>
          <cell r="R574">
            <v>0</v>
          </cell>
          <cell r="S574">
            <v>19639</v>
          </cell>
        </row>
        <row r="575">
          <cell r="A575" t="str">
            <v>ELESPX</v>
          </cell>
          <cell r="B575" t="str">
            <v>Eleocharis sp.</v>
          </cell>
          <cell r="C575" t="str">
            <v/>
          </cell>
          <cell r="D575" t="str">
            <v/>
          </cell>
          <cell r="E575" t="str">
            <v>      </v>
          </cell>
          <cell r="M575" t="str">
            <v>PHe</v>
          </cell>
          <cell r="N575">
            <v>8</v>
          </cell>
          <cell r="O575" t="str">
            <v>HEL</v>
          </cell>
          <cell r="Q575" t="str">
            <v>MONOCOT</v>
          </cell>
          <cell r="R575">
            <v>0</v>
          </cell>
          <cell r="S575">
            <v>1503</v>
          </cell>
        </row>
        <row r="576">
          <cell r="A576" t="str">
            <v>ELDPAL</v>
          </cell>
          <cell r="B576" t="str">
            <v>Elodes palustris</v>
          </cell>
          <cell r="C576">
            <v>17</v>
          </cell>
          <cell r="D576">
            <v>3</v>
          </cell>
          <cell r="E576" t="str">
            <v>Spach      </v>
          </cell>
          <cell r="F576" t="str">
            <v>Hypericum elodes L.</v>
          </cell>
          <cell r="M576" t="str">
            <v>PHe</v>
          </cell>
          <cell r="N576">
            <v>8</v>
          </cell>
          <cell r="O576" t="str">
            <v>HYD/HEL</v>
          </cell>
          <cell r="P576" t="str">
            <v>IBMR</v>
          </cell>
          <cell r="Q576" t="str">
            <v>DICOT</v>
          </cell>
          <cell r="R576">
            <v>0</v>
          </cell>
          <cell r="S576">
            <v>19643</v>
          </cell>
        </row>
        <row r="577">
          <cell r="A577" t="str">
            <v>ERYCOR</v>
          </cell>
          <cell r="B577" t="str">
            <v>Eryngium corniculatum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HYD/HEL</v>
          </cell>
          <cell r="P577" t="str">
            <v/>
          </cell>
          <cell r="Q577" t="str">
            <v>DICOT</v>
          </cell>
          <cell r="R577">
            <v>0</v>
          </cell>
          <cell r="S577">
            <v>19651</v>
          </cell>
        </row>
        <row r="578">
          <cell r="A578" t="str">
            <v>ERYGAL</v>
          </cell>
          <cell r="B578" t="str">
            <v>Eryngium galioides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HYD/HEL</v>
          </cell>
          <cell r="P578" t="str">
            <v/>
          </cell>
          <cell r="Q578" t="str">
            <v>DICOT</v>
          </cell>
          <cell r="R578">
            <v>0</v>
          </cell>
          <cell r="S578">
            <v>19652</v>
          </cell>
        </row>
        <row r="579">
          <cell r="A579" t="str">
            <v>ERYVIV</v>
          </cell>
          <cell r="B579" t="str">
            <v>Eryngium viviparum</v>
          </cell>
          <cell r="C579" t="str">
            <v/>
          </cell>
          <cell r="D579" t="str">
            <v/>
          </cell>
          <cell r="E579" t="str">
            <v>      </v>
          </cell>
          <cell r="M579" t="str">
            <v>PHe</v>
          </cell>
          <cell r="N579">
            <v>8</v>
          </cell>
          <cell r="O579" t="str">
            <v>HYD/HEL</v>
          </cell>
          <cell r="P579" t="str">
            <v/>
          </cell>
          <cell r="Q579" t="str">
            <v>DICOT</v>
          </cell>
          <cell r="R579">
            <v>0</v>
          </cell>
          <cell r="S579">
            <v>19653</v>
          </cell>
        </row>
        <row r="580">
          <cell r="A580" t="str">
            <v>EUPCAN</v>
          </cell>
          <cell r="B580" t="str">
            <v>Eupatorium cannabinum</v>
          </cell>
          <cell r="C580" t="str">
            <v/>
          </cell>
          <cell r="D580" t="str">
            <v/>
          </cell>
          <cell r="E580" t="str">
            <v>L.      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DICOT</v>
          </cell>
          <cell r="R580">
            <v>0</v>
          </cell>
          <cell r="S580">
            <v>1741</v>
          </cell>
        </row>
        <row r="581">
          <cell r="A581" t="str">
            <v>FIMANN</v>
          </cell>
          <cell r="B581" t="str">
            <v>Fimbristylis annua</v>
          </cell>
          <cell r="C581" t="str">
            <v/>
          </cell>
          <cell r="D581" t="str">
            <v/>
          </cell>
          <cell r="E581" t="str">
            <v>      </v>
          </cell>
          <cell r="M581" t="str">
            <v>PHe</v>
          </cell>
          <cell r="N581">
            <v>8</v>
          </cell>
          <cell r="O581" t="str">
            <v>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19660</v>
          </cell>
        </row>
        <row r="582">
          <cell r="A582" t="str">
            <v>FIMBIS</v>
          </cell>
          <cell r="B582" t="str">
            <v>Fimbristylis bisumbellata</v>
          </cell>
          <cell r="C582" t="str">
            <v/>
          </cell>
          <cell r="D582" t="str">
            <v/>
          </cell>
          <cell r="E582" t="str">
            <v>      </v>
          </cell>
          <cell r="M582" t="str">
            <v>PHe</v>
          </cell>
          <cell r="N582">
            <v>8</v>
          </cell>
          <cell r="O582" t="str">
            <v>HEL</v>
          </cell>
          <cell r="P582" t="str">
            <v/>
          </cell>
          <cell r="Q582" t="str">
            <v>MONOCOT</v>
          </cell>
          <cell r="R582">
            <v>0</v>
          </cell>
          <cell r="S582">
            <v>19661</v>
          </cell>
        </row>
        <row r="583">
          <cell r="A583" t="str">
            <v>FIMSQU</v>
          </cell>
          <cell r="B583" t="str">
            <v>Fimbristylis squarrosa</v>
          </cell>
          <cell r="C583" t="str">
            <v/>
          </cell>
          <cell r="D583" t="str">
            <v/>
          </cell>
          <cell r="E583" t="str">
            <v>      </v>
          </cell>
          <cell r="M583" t="str">
            <v>PHe</v>
          </cell>
          <cell r="N583">
            <v>8</v>
          </cell>
          <cell r="O583" t="str">
            <v>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19662</v>
          </cell>
        </row>
        <row r="584">
          <cell r="A584" t="str">
            <v>FUIPUB</v>
          </cell>
          <cell r="B584" t="str">
            <v>Fuirena pubescens</v>
          </cell>
          <cell r="C584" t="str">
            <v/>
          </cell>
          <cell r="D584" t="str">
            <v/>
          </cell>
          <cell r="E584" t="str">
            <v>(Poiret) Kunth     </v>
          </cell>
          <cell r="M584" t="str">
            <v>PHe</v>
          </cell>
          <cell r="N584">
            <v>8</v>
          </cell>
          <cell r="O584" t="str">
            <v>HEL</v>
          </cell>
          <cell r="P584" t="str">
            <v/>
          </cell>
          <cell r="Q584" t="str">
            <v>MONOCOT</v>
          </cell>
          <cell r="R584">
            <v>0</v>
          </cell>
          <cell r="S584">
            <v>19763</v>
          </cell>
        </row>
        <row r="585">
          <cell r="A585" t="str">
            <v>GLYAQU</v>
          </cell>
          <cell r="B585" t="str">
            <v>Glyceria aquatica</v>
          </cell>
          <cell r="C585" t="str">
            <v/>
          </cell>
          <cell r="D585" t="str">
            <v/>
          </cell>
          <cell r="E585" t="str">
            <v>(L.) Wahlb.     </v>
          </cell>
          <cell r="F585" t="str">
            <v>Glyceria maxima Hartm. Holmb.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MONOCOT</v>
          </cell>
          <cell r="R585">
            <v>0</v>
          </cell>
          <cell r="S585">
            <v>19768</v>
          </cell>
        </row>
        <row r="586">
          <cell r="A586" t="str">
            <v>GLYDEC</v>
          </cell>
          <cell r="B586" t="str">
            <v>Glyceria declinata</v>
          </cell>
          <cell r="C586" t="str">
            <v/>
          </cell>
          <cell r="D586" t="str">
            <v/>
          </cell>
          <cell r="E586" t="str">
            <v>Bréb.      </v>
          </cell>
          <cell r="M586" t="str">
            <v>PHe</v>
          </cell>
          <cell r="N586">
            <v>8</v>
          </cell>
          <cell r="O586" t="str">
            <v>HYD/HEL</v>
          </cell>
          <cell r="P586" t="str">
            <v/>
          </cell>
          <cell r="Q586" t="str">
            <v>MONOCOT</v>
          </cell>
          <cell r="R586">
            <v>0</v>
          </cell>
          <cell r="S586">
            <v>1563</v>
          </cell>
        </row>
        <row r="587">
          <cell r="A587" t="str">
            <v>GLYFLU</v>
          </cell>
          <cell r="B587" t="str">
            <v>Glyceria fluitans</v>
          </cell>
          <cell r="C587">
            <v>14</v>
          </cell>
          <cell r="D587">
            <v>2</v>
          </cell>
          <cell r="E587" t="str">
            <v>(L.) R. Br.    </v>
          </cell>
          <cell r="M587" t="str">
            <v>PHe</v>
          </cell>
          <cell r="N587">
            <v>8</v>
          </cell>
          <cell r="O587" t="str">
            <v>HYD/HEL</v>
          </cell>
          <cell r="P587" t="str">
            <v>IBMR</v>
          </cell>
          <cell r="Q587" t="str">
            <v>MONOCOT</v>
          </cell>
          <cell r="R587">
            <v>0</v>
          </cell>
          <cell r="S587">
            <v>1564</v>
          </cell>
        </row>
        <row r="588">
          <cell r="A588" t="str">
            <v>GLYNOT</v>
          </cell>
          <cell r="B588" t="str">
            <v>Glyceria notata</v>
          </cell>
          <cell r="C588" t="str">
            <v/>
          </cell>
          <cell r="D588" t="str">
            <v/>
          </cell>
          <cell r="E588" t="str">
            <v>Chevall  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/>
          </cell>
          <cell r="Q588" t="str">
            <v>MONOCOT</v>
          </cell>
          <cell r="R588">
            <v>0</v>
          </cell>
          <cell r="S588">
            <v>1566</v>
          </cell>
        </row>
        <row r="589">
          <cell r="A589" t="str">
            <v>GLYSPX</v>
          </cell>
          <cell r="B589" t="str">
            <v>Glyceria sp.</v>
          </cell>
          <cell r="C589" t="str">
            <v/>
          </cell>
          <cell r="D589" t="str">
            <v/>
          </cell>
          <cell r="E589" t="str">
            <v>      </v>
          </cell>
          <cell r="M589" t="str">
            <v>PHe</v>
          </cell>
          <cell r="N589">
            <v>8</v>
          </cell>
          <cell r="O589" t="str">
            <v>HYD/HEL</v>
          </cell>
          <cell r="Q589" t="str">
            <v>MONOCOT</v>
          </cell>
          <cell r="R589">
            <v>0</v>
          </cell>
          <cell r="S589">
            <v>1562</v>
          </cell>
        </row>
        <row r="590">
          <cell r="A590" t="str">
            <v>GRALIN</v>
          </cell>
          <cell r="B590" t="str">
            <v>Gratiola linifolia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P590" t="str">
            <v/>
          </cell>
          <cell r="Q590" t="str">
            <v>DICOT</v>
          </cell>
          <cell r="R590">
            <v>0</v>
          </cell>
          <cell r="S590">
            <v>19772</v>
          </cell>
        </row>
        <row r="591">
          <cell r="A591" t="str">
            <v>GRANEG</v>
          </cell>
          <cell r="B591" t="str">
            <v>Gratiola neglecta</v>
          </cell>
          <cell r="C591" t="str">
            <v/>
          </cell>
          <cell r="D591" t="str">
            <v/>
          </cell>
          <cell r="E591" t="str">
            <v>      </v>
          </cell>
          <cell r="M591" t="str">
            <v>PHe</v>
          </cell>
          <cell r="N591">
            <v>8</v>
          </cell>
          <cell r="O591" t="str">
            <v>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19773</v>
          </cell>
        </row>
        <row r="592">
          <cell r="A592" t="str">
            <v>HYRSPX</v>
          </cell>
          <cell r="B592" t="str">
            <v>Hydrocotyle sp.</v>
          </cell>
          <cell r="C592" t="str">
            <v/>
          </cell>
          <cell r="D592" t="str">
            <v/>
          </cell>
          <cell r="E592" t="str">
            <v>      </v>
          </cell>
          <cell r="M592" t="str">
            <v>PHe</v>
          </cell>
          <cell r="N592">
            <v>8</v>
          </cell>
          <cell r="O592" t="str">
            <v>HYD/HEL</v>
          </cell>
          <cell r="Q592" t="str">
            <v>MONOCOT</v>
          </cell>
          <cell r="R592">
            <v>0</v>
          </cell>
          <cell r="S592">
            <v>1982</v>
          </cell>
        </row>
        <row r="593">
          <cell r="A593" t="str">
            <v>HYRVUL</v>
          </cell>
          <cell r="B593" t="str">
            <v>Hydrocotyle vulgaris</v>
          </cell>
          <cell r="C593">
            <v>14</v>
          </cell>
          <cell r="D593">
            <v>2</v>
          </cell>
          <cell r="E593" t="str">
            <v>L. fo aq.    </v>
          </cell>
          <cell r="M593" t="str">
            <v>PHe</v>
          </cell>
          <cell r="N593">
            <v>8</v>
          </cell>
          <cell r="O593" t="str">
            <v>HYD/HEL</v>
          </cell>
          <cell r="P593" t="str">
            <v>IBMR</v>
          </cell>
          <cell r="Q593" t="str">
            <v>DICOT</v>
          </cell>
          <cell r="R593">
            <v>0</v>
          </cell>
          <cell r="S593">
            <v>1983</v>
          </cell>
        </row>
        <row r="594">
          <cell r="A594" t="str">
            <v>IRIPSE</v>
          </cell>
          <cell r="B594" t="str">
            <v>Iris pseudacorus</v>
          </cell>
          <cell r="C594">
            <v>10</v>
          </cell>
          <cell r="D594">
            <v>1</v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>IBMR</v>
          </cell>
          <cell r="Q594" t="str">
            <v>MONOCOT</v>
          </cell>
          <cell r="R594">
            <v>0</v>
          </cell>
          <cell r="S594">
            <v>1601</v>
          </cell>
        </row>
        <row r="595">
          <cell r="A595" t="str">
            <v>IRISPX</v>
          </cell>
          <cell r="B595" t="str">
            <v>Iris sp.</v>
          </cell>
          <cell r="C595" t="str">
            <v/>
          </cell>
          <cell r="D595" t="str">
            <v/>
          </cell>
          <cell r="E595" t="str">
            <v>      </v>
          </cell>
          <cell r="M595" t="str">
            <v>PHe</v>
          </cell>
          <cell r="N595">
            <v>8</v>
          </cell>
          <cell r="O595" t="str">
            <v>HEL</v>
          </cell>
          <cell r="Q595" t="str">
            <v>MONOCOT</v>
          </cell>
          <cell r="R595">
            <v>0</v>
          </cell>
          <cell r="S595">
            <v>1600</v>
          </cell>
        </row>
        <row r="596">
          <cell r="A596" t="str">
            <v>ISNPAL</v>
          </cell>
          <cell r="B596" t="str">
            <v>Isnardia palustris</v>
          </cell>
          <cell r="C596" t="str">
            <v/>
          </cell>
          <cell r="D596" t="str">
            <v/>
          </cell>
          <cell r="E596" t="str">
            <v>L.      </v>
          </cell>
          <cell r="F596" t="str">
            <v>Ludwigia palustris (L.) Elliot </v>
          </cell>
          <cell r="M596" t="str">
            <v>PHe</v>
          </cell>
          <cell r="N596">
            <v>8</v>
          </cell>
          <cell r="O596" t="str">
            <v>HYD/HEL</v>
          </cell>
          <cell r="P596" t="str">
            <v/>
          </cell>
          <cell r="Q596" t="str">
            <v>DICOT</v>
          </cell>
          <cell r="R596">
            <v>0</v>
          </cell>
          <cell r="S596">
            <v>19798</v>
          </cell>
        </row>
        <row r="597">
          <cell r="A597" t="str">
            <v>JUNCON</v>
          </cell>
          <cell r="B597" t="str">
            <v>Juncus conglomeratus</v>
          </cell>
          <cell r="C597" t="str">
            <v/>
          </cell>
          <cell r="D597" t="str">
            <v/>
          </cell>
          <cell r="E597" t="str">
            <v>L.      </v>
          </cell>
          <cell r="M597" t="str">
            <v>PHe</v>
          </cell>
          <cell r="N597">
            <v>8</v>
          </cell>
          <cell r="O597" t="str">
            <v>HEL</v>
          </cell>
          <cell r="P597" t="str">
            <v/>
          </cell>
          <cell r="Q597" t="str">
            <v>MONOCOT</v>
          </cell>
          <cell r="R597">
            <v>0</v>
          </cell>
          <cell r="S597">
            <v>1612</v>
          </cell>
        </row>
        <row r="598">
          <cell r="A598" t="str">
            <v>JUNEFF</v>
          </cell>
          <cell r="B598" t="str">
            <v>Juncus effusus</v>
          </cell>
          <cell r="C598" t="str">
            <v/>
          </cell>
          <cell r="D598" t="str">
            <v/>
          </cell>
          <cell r="E598" t="str">
            <v>L.      </v>
          </cell>
          <cell r="M598" t="str">
            <v>PHe</v>
          </cell>
          <cell r="N598">
            <v>8</v>
          </cell>
          <cell r="O598" t="str">
            <v>HEL</v>
          </cell>
          <cell r="P598" t="str">
            <v/>
          </cell>
          <cell r="Q598" t="str">
            <v>MONOCOT</v>
          </cell>
          <cell r="R598">
            <v>0</v>
          </cell>
          <cell r="S598">
            <v>1613</v>
          </cell>
        </row>
        <row r="599">
          <cell r="A599" t="str">
            <v>JUNFIL</v>
          </cell>
          <cell r="B599" t="str">
            <v>Juncus filiformis</v>
          </cell>
          <cell r="C599" t="str">
            <v/>
          </cell>
          <cell r="D599" t="str">
            <v/>
          </cell>
          <cell r="E599" t="str">
            <v>L.      </v>
          </cell>
          <cell r="M599" t="str">
            <v>PHe</v>
          </cell>
          <cell r="N599">
            <v>8</v>
          </cell>
          <cell r="O599" t="str">
            <v>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19819</v>
          </cell>
        </row>
        <row r="600">
          <cell r="A600" t="str">
            <v>JUNINF</v>
          </cell>
          <cell r="B600" t="str">
            <v>Juncus inflexus</v>
          </cell>
          <cell r="C600" t="str">
            <v/>
          </cell>
          <cell r="D600" t="str">
            <v/>
          </cell>
          <cell r="E600" t="str">
            <v>L.      </v>
          </cell>
          <cell r="M600" t="str">
            <v>PHe</v>
          </cell>
          <cell r="N600">
            <v>8</v>
          </cell>
          <cell r="O600" t="str">
            <v>HEL</v>
          </cell>
          <cell r="P600" t="str">
            <v/>
          </cell>
          <cell r="Q600" t="str">
            <v>MONOCOT</v>
          </cell>
          <cell r="R600">
            <v>0</v>
          </cell>
          <cell r="S600">
            <v>1616</v>
          </cell>
        </row>
        <row r="601">
          <cell r="A601" t="str">
            <v>JUNMAR</v>
          </cell>
          <cell r="B601" t="str">
            <v>Juncus maritimus</v>
          </cell>
          <cell r="C601" t="str">
            <v/>
          </cell>
          <cell r="D601" t="str">
            <v/>
          </cell>
          <cell r="E601" t="str">
            <v>Lam.      </v>
          </cell>
          <cell r="M601" t="str">
            <v>PHe</v>
          </cell>
          <cell r="N601">
            <v>8</v>
          </cell>
          <cell r="O601" t="str">
            <v>HEL</v>
          </cell>
          <cell r="P601" t="str">
            <v/>
          </cell>
          <cell r="Q601" t="str">
            <v>MONOCOT</v>
          </cell>
          <cell r="R601">
            <v>0</v>
          </cell>
          <cell r="S601">
            <v>1617</v>
          </cell>
        </row>
        <row r="602">
          <cell r="A602" t="str">
            <v>JUNSPX</v>
          </cell>
          <cell r="B602" t="str">
            <v>Juncus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HEL</v>
          </cell>
          <cell r="Q602" t="str">
            <v>MONOCOT</v>
          </cell>
          <cell r="R602">
            <v>0</v>
          </cell>
          <cell r="S602">
            <v>1606</v>
          </cell>
        </row>
        <row r="603">
          <cell r="A603" t="str">
            <v>JUNSUB</v>
          </cell>
          <cell r="B603" t="str">
            <v>Juncus subnodulosus</v>
          </cell>
          <cell r="C603">
            <v>17</v>
          </cell>
          <cell r="D603">
            <v>3</v>
          </cell>
          <cell r="E603" t="str">
            <v>Schrank      </v>
          </cell>
          <cell r="F603" t="str">
            <v>Juncus obtusiflorus</v>
          </cell>
          <cell r="M603" t="str">
            <v>PHe</v>
          </cell>
          <cell r="N603">
            <v>8</v>
          </cell>
          <cell r="O603" t="str">
            <v>HYD/HEL</v>
          </cell>
          <cell r="P603" t="str">
            <v>IBMR</v>
          </cell>
          <cell r="Q603" t="str">
            <v>MONOCOT</v>
          </cell>
          <cell r="R603">
            <v>0</v>
          </cell>
          <cell r="S603">
            <v>1622</v>
          </cell>
        </row>
        <row r="604">
          <cell r="A604" t="str">
            <v>LILSCI</v>
          </cell>
          <cell r="B604" t="str">
            <v>Lilaea scilloides</v>
          </cell>
          <cell r="C604" t="str">
            <v/>
          </cell>
          <cell r="D604" t="str">
            <v/>
          </cell>
          <cell r="E604" t="str">
            <v>      </v>
          </cell>
          <cell r="M604" t="str">
            <v>PHe</v>
          </cell>
          <cell r="N604">
            <v>8</v>
          </cell>
          <cell r="O604" t="str">
            <v>HYD/HEL</v>
          </cell>
          <cell r="P604" t="str">
            <v/>
          </cell>
          <cell r="Q604" t="str">
            <v>MONOCOT</v>
          </cell>
          <cell r="R604">
            <v>0</v>
          </cell>
          <cell r="S604">
            <v>19837</v>
          </cell>
        </row>
        <row r="605">
          <cell r="A605" t="str">
            <v>LUDGRA</v>
          </cell>
          <cell r="B605" t="str">
            <v>Ludwigia grandiflora</v>
          </cell>
          <cell r="C605" t="str">
            <v/>
          </cell>
          <cell r="D605" t="str">
            <v/>
          </cell>
          <cell r="E605" t="str">
            <v>      </v>
          </cell>
          <cell r="M605" t="str">
            <v>PHe</v>
          </cell>
          <cell r="N605">
            <v>8</v>
          </cell>
          <cell r="O605" t="str">
            <v>HYD/HEL</v>
          </cell>
          <cell r="P605" t="str">
            <v/>
          </cell>
          <cell r="Q605" t="str">
            <v>DICOT</v>
          </cell>
          <cell r="R605">
            <v>0</v>
          </cell>
          <cell r="S605">
            <v>19845</v>
          </cell>
        </row>
        <row r="606">
          <cell r="A606" t="str">
            <v>LUDPEP</v>
          </cell>
          <cell r="B606" t="str">
            <v>Ludwigia peploides</v>
          </cell>
          <cell r="C606" t="str">
            <v/>
          </cell>
          <cell r="D606" t="str">
            <v/>
          </cell>
          <cell r="E606" t="str">
            <v>(Kunth)      </v>
          </cell>
          <cell r="M606" t="str">
            <v>PHe</v>
          </cell>
          <cell r="N606">
            <v>8</v>
          </cell>
          <cell r="O606" t="str">
            <v>HYD/HEL</v>
          </cell>
          <cell r="P606" t="str">
            <v/>
          </cell>
          <cell r="Q606" t="str">
            <v>DICOT</v>
          </cell>
          <cell r="R606">
            <v>0</v>
          </cell>
          <cell r="S606">
            <v>1856</v>
          </cell>
        </row>
        <row r="607">
          <cell r="A607" t="str">
            <v>LUDSPX</v>
          </cell>
          <cell r="B607" t="str">
            <v>Ludwigia sp.</v>
          </cell>
          <cell r="C607" t="str">
            <v/>
          </cell>
          <cell r="D607" t="str">
            <v/>
          </cell>
          <cell r="E607" t="str">
            <v>      </v>
          </cell>
          <cell r="M607" t="str">
            <v>PHe</v>
          </cell>
          <cell r="N607">
            <v>8</v>
          </cell>
          <cell r="O607" t="str">
            <v>HYD/HEL</v>
          </cell>
          <cell r="Q607" t="str">
            <v>DICOT</v>
          </cell>
          <cell r="R607">
            <v>0</v>
          </cell>
          <cell r="S607">
            <v>1854</v>
          </cell>
        </row>
        <row r="608">
          <cell r="A608" t="str">
            <v>LYCEUR</v>
          </cell>
          <cell r="B608" t="str">
            <v>Lycopus europaeus</v>
          </cell>
          <cell r="C608">
            <v>11</v>
          </cell>
          <cell r="D608">
            <v>1</v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>IBMR</v>
          </cell>
          <cell r="Q608" t="str">
            <v>DICOT</v>
          </cell>
          <cell r="R608">
            <v>0</v>
          </cell>
          <cell r="S608">
            <v>1789</v>
          </cell>
        </row>
        <row r="609">
          <cell r="A609" t="str">
            <v>LYSNEM</v>
          </cell>
          <cell r="B609" t="str">
            <v>Lysimachia nemorum</v>
          </cell>
          <cell r="C609" t="str">
            <v/>
          </cell>
          <cell r="D609" t="str">
            <v/>
          </cell>
          <cell r="E609" t="str">
            <v>L.      </v>
          </cell>
          <cell r="M609" t="str">
            <v>PHe</v>
          </cell>
          <cell r="N609">
            <v>8</v>
          </cell>
          <cell r="O609" t="str">
            <v>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1884</v>
          </cell>
        </row>
        <row r="610">
          <cell r="A610" t="str">
            <v>LYSNUM</v>
          </cell>
          <cell r="B610" t="str">
            <v>Lysimachia nummularia</v>
          </cell>
          <cell r="C610" t="str">
            <v/>
          </cell>
          <cell r="D610" t="str">
            <v/>
          </cell>
          <cell r="E610" t="str">
            <v>L.      </v>
          </cell>
          <cell r="M610" t="str">
            <v>PHe</v>
          </cell>
          <cell r="N610">
            <v>8</v>
          </cell>
          <cell r="O610" t="str">
            <v>HEL</v>
          </cell>
          <cell r="P610" t="str">
            <v/>
          </cell>
          <cell r="Q610" t="str">
            <v>DICOT</v>
          </cell>
          <cell r="R610">
            <v>0</v>
          </cell>
          <cell r="S610">
            <v>1885</v>
          </cell>
        </row>
        <row r="611">
          <cell r="A611" t="str">
            <v>LYSSPX</v>
          </cell>
          <cell r="B611" t="str">
            <v>Lysimachia sp.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HEL</v>
          </cell>
          <cell r="Q611" t="str">
            <v>DICOT</v>
          </cell>
          <cell r="R611">
            <v>0</v>
          </cell>
          <cell r="S611">
            <v>1883</v>
          </cell>
        </row>
        <row r="612">
          <cell r="A612" t="str">
            <v>LYSTHY</v>
          </cell>
          <cell r="B612" t="str">
            <v>Lysimachia thyrsiflora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1886</v>
          </cell>
        </row>
        <row r="613">
          <cell r="A613" t="str">
            <v>LYSVUL</v>
          </cell>
          <cell r="B613" t="str">
            <v>Lysimachia vulgaris</v>
          </cell>
          <cell r="C613" t="str">
            <v/>
          </cell>
          <cell r="D613" t="str">
            <v/>
          </cell>
          <cell r="E613" t="str">
            <v>L.      </v>
          </cell>
          <cell r="M613" t="str">
            <v>PHe</v>
          </cell>
          <cell r="N613">
            <v>8</v>
          </cell>
          <cell r="O613" t="str">
            <v>HEL</v>
          </cell>
          <cell r="P613" t="str">
            <v/>
          </cell>
          <cell r="Q613" t="str">
            <v>DICOT</v>
          </cell>
          <cell r="R613">
            <v>0</v>
          </cell>
          <cell r="S613">
            <v>1887</v>
          </cell>
        </row>
        <row r="614">
          <cell r="A614" t="str">
            <v>LYTPOR</v>
          </cell>
          <cell r="B614" t="str">
            <v>Lythrum portula</v>
          </cell>
          <cell r="C614" t="str">
            <v/>
          </cell>
          <cell r="D614" t="str">
            <v/>
          </cell>
          <cell r="E614" t="str">
            <v>      </v>
          </cell>
          <cell r="F614" t="str">
            <v>Peplis portula L.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/>
          </cell>
          <cell r="Q614" t="str">
            <v>DICOT</v>
          </cell>
          <cell r="R614">
            <v>0</v>
          </cell>
          <cell r="S614">
            <v>1822</v>
          </cell>
        </row>
        <row r="615">
          <cell r="A615" t="str">
            <v>LYTLON</v>
          </cell>
          <cell r="B615" t="str">
            <v>Lythrum portula subsp. longidentata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HYD/HEL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19848</v>
          </cell>
        </row>
        <row r="616">
          <cell r="A616" t="str">
            <v>LYTPOP</v>
          </cell>
          <cell r="B616" t="str">
            <v>Lythrum portula subsp. portula</v>
          </cell>
          <cell r="C616" t="str">
            <v/>
          </cell>
          <cell r="D616" t="str">
            <v/>
          </cell>
          <cell r="E616" t="str">
            <v>      </v>
          </cell>
          <cell r="M616" t="str">
            <v>PHe</v>
          </cell>
          <cell r="N616">
            <v>8</v>
          </cell>
          <cell r="O616" t="str">
            <v>HYD/HEL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19849</v>
          </cell>
        </row>
        <row r="617">
          <cell r="A617" t="str">
            <v>LYTSAL</v>
          </cell>
          <cell r="B617" t="str">
            <v>Lythrum salicaria</v>
          </cell>
          <cell r="C617" t="str">
            <v/>
          </cell>
          <cell r="D617" t="str">
            <v/>
          </cell>
          <cell r="E617" t="str">
            <v>L.      </v>
          </cell>
          <cell r="M617" t="str">
            <v>PHe</v>
          </cell>
          <cell r="N617">
            <v>8</v>
          </cell>
          <cell r="O617" t="str">
            <v>HEL</v>
          </cell>
          <cell r="P617" t="str">
            <v/>
          </cell>
          <cell r="Q617" t="str">
            <v>DICOT</v>
          </cell>
          <cell r="R617">
            <v>0</v>
          </cell>
          <cell r="S617">
            <v>1823</v>
          </cell>
        </row>
        <row r="618">
          <cell r="A618" t="str">
            <v>LYTSPX</v>
          </cell>
          <cell r="B618" t="str">
            <v>Lythrum sp.</v>
          </cell>
          <cell r="C618" t="str">
            <v/>
          </cell>
          <cell r="D618" t="str">
            <v/>
          </cell>
          <cell r="E618" t="str">
            <v>      </v>
          </cell>
          <cell r="M618" t="str">
            <v>PHe</v>
          </cell>
          <cell r="N618">
            <v>8</v>
          </cell>
          <cell r="O618" t="str">
            <v>HEL</v>
          </cell>
          <cell r="Q618" t="str">
            <v>DICOT</v>
          </cell>
          <cell r="R618">
            <v>0</v>
          </cell>
          <cell r="S618">
            <v>1821</v>
          </cell>
        </row>
        <row r="619">
          <cell r="A619" t="str">
            <v>MENAQU</v>
          </cell>
          <cell r="B619" t="str">
            <v>Mentha aquatica</v>
          </cell>
          <cell r="C619">
            <v>12</v>
          </cell>
          <cell r="D619">
            <v>1</v>
          </cell>
          <cell r="E619" t="str">
            <v>L.      </v>
          </cell>
          <cell r="M619" t="str">
            <v>PHe</v>
          </cell>
          <cell r="N619">
            <v>8</v>
          </cell>
          <cell r="O619" t="str">
            <v>HYD/HEL</v>
          </cell>
          <cell r="P619" t="str">
            <v>IBMR</v>
          </cell>
          <cell r="Q619" t="str">
            <v>DICOT</v>
          </cell>
          <cell r="R619">
            <v>0</v>
          </cell>
          <cell r="S619">
            <v>1791</v>
          </cell>
        </row>
        <row r="620">
          <cell r="A620" t="str">
            <v>MENARV</v>
          </cell>
          <cell r="B620" t="str">
            <v>Mentha arvensis</v>
          </cell>
          <cell r="C620" t="str">
            <v/>
          </cell>
          <cell r="D620" t="str">
            <v/>
          </cell>
          <cell r="E620" t="str">
            <v>      </v>
          </cell>
          <cell r="M620" t="str">
            <v>PHe</v>
          </cell>
          <cell r="N620">
            <v>8</v>
          </cell>
          <cell r="O620" t="str">
            <v>HEL</v>
          </cell>
          <cell r="P620" t="str">
            <v/>
          </cell>
          <cell r="Q620" t="str">
            <v>DICOT</v>
          </cell>
          <cell r="R620">
            <v>0</v>
          </cell>
          <cell r="S620">
            <v>19855</v>
          </cell>
        </row>
        <row r="621">
          <cell r="A621" t="str">
            <v>MENLON</v>
          </cell>
          <cell r="B621" t="str">
            <v>Mentha longifolia</v>
          </cell>
          <cell r="C621" t="str">
            <v/>
          </cell>
          <cell r="D621" t="str">
            <v/>
          </cell>
          <cell r="E621" t="str">
            <v>(L.) Huds. em. Harley   </v>
          </cell>
          <cell r="M621" t="str">
            <v>PHe</v>
          </cell>
          <cell r="N621">
            <v>8</v>
          </cell>
          <cell r="O621" t="str">
            <v>HEL</v>
          </cell>
          <cell r="P621" t="str">
            <v/>
          </cell>
          <cell r="Q621" t="str">
            <v>DICOT</v>
          </cell>
          <cell r="R621">
            <v>0</v>
          </cell>
          <cell r="S621">
            <v>19856</v>
          </cell>
        </row>
        <row r="622">
          <cell r="A622" t="str">
            <v>MENSPX</v>
          </cell>
          <cell r="B622" t="str">
            <v>Mentha sp.</v>
          </cell>
          <cell r="C622" t="str">
            <v/>
          </cell>
          <cell r="D622" t="str">
            <v/>
          </cell>
          <cell r="E622" t="str">
            <v>      </v>
          </cell>
          <cell r="M622" t="str">
            <v>PHe</v>
          </cell>
          <cell r="N622">
            <v>8</v>
          </cell>
          <cell r="O622" t="str">
            <v>HEL</v>
          </cell>
          <cell r="Q622" t="str">
            <v>DICOT</v>
          </cell>
          <cell r="R622">
            <v>0</v>
          </cell>
          <cell r="S622">
            <v>1790</v>
          </cell>
        </row>
        <row r="623">
          <cell r="A623" t="str">
            <v>MENROT</v>
          </cell>
          <cell r="B623" t="str">
            <v>Mentha x rotundifolia</v>
          </cell>
          <cell r="C623" t="str">
            <v/>
          </cell>
          <cell r="D623" t="str">
            <v/>
          </cell>
          <cell r="E623" t="str">
            <v>(L.) Huds     </v>
          </cell>
          <cell r="M623" t="str">
            <v>PHe</v>
          </cell>
          <cell r="N623">
            <v>8</v>
          </cell>
          <cell r="O623" t="str">
            <v>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19857</v>
          </cell>
        </row>
        <row r="624">
          <cell r="A624" t="str">
            <v>MENVER</v>
          </cell>
          <cell r="B624" t="str">
            <v>Mentha x verticillata</v>
          </cell>
          <cell r="C624" t="str">
            <v/>
          </cell>
          <cell r="D624" t="str">
            <v/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19858</v>
          </cell>
        </row>
        <row r="625">
          <cell r="A625" t="str">
            <v>MEYTRI</v>
          </cell>
          <cell r="B625" t="str">
            <v>Menyanthes trifoliata</v>
          </cell>
          <cell r="C625">
            <v>16</v>
          </cell>
          <cell r="D625">
            <v>3</v>
          </cell>
          <cell r="E625" t="str">
            <v>L.      </v>
          </cell>
          <cell r="M625" t="str">
            <v>PHe</v>
          </cell>
          <cell r="N625">
            <v>8</v>
          </cell>
          <cell r="O625" t="str">
            <v>HYD/HEL</v>
          </cell>
          <cell r="P625" t="str">
            <v>IBMR</v>
          </cell>
          <cell r="Q625" t="str">
            <v>DICOT</v>
          </cell>
          <cell r="R625">
            <v>0</v>
          </cell>
          <cell r="S625">
            <v>1829</v>
          </cell>
        </row>
        <row r="626">
          <cell r="A626" t="str">
            <v>MONKOR</v>
          </cell>
          <cell r="B626" t="str">
            <v>Monochoria korsakowii</v>
          </cell>
          <cell r="C626" t="str">
            <v/>
          </cell>
          <cell r="D626" t="str">
            <v/>
          </cell>
          <cell r="E626" t="str">
            <v>  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MONOCOT</v>
          </cell>
          <cell r="R626">
            <v>0</v>
          </cell>
          <cell r="S626">
            <v>19863</v>
          </cell>
        </row>
        <row r="627">
          <cell r="A627" t="str">
            <v>MONFON</v>
          </cell>
          <cell r="B627" t="str">
            <v>Montia fontana</v>
          </cell>
          <cell r="C627">
            <v>15</v>
          </cell>
          <cell r="D627">
            <v>2</v>
          </cell>
          <cell r="E627" t="str">
            <v>L. agg.     </v>
          </cell>
          <cell r="M627" t="str">
            <v>PHe</v>
          </cell>
          <cell r="N627">
            <v>8</v>
          </cell>
          <cell r="O627" t="str">
            <v>HYD/HEL</v>
          </cell>
          <cell r="P627" t="str">
            <v>IBMR</v>
          </cell>
          <cell r="Q627" t="str">
            <v>DICOT</v>
          </cell>
          <cell r="R627">
            <v>0</v>
          </cell>
          <cell r="S627">
            <v>1879</v>
          </cell>
        </row>
        <row r="628">
          <cell r="A628" t="str">
            <v>MONAMP</v>
          </cell>
          <cell r="B628" t="str">
            <v>Montia fontana subsp. amporitana</v>
          </cell>
          <cell r="C628">
            <v>15</v>
          </cell>
          <cell r="D628">
            <v>2</v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DICOT</v>
          </cell>
          <cell r="R628">
            <v>0</v>
          </cell>
          <cell r="S628">
            <v>19864</v>
          </cell>
        </row>
        <row r="629">
          <cell r="A629" t="str">
            <v>MONFOF</v>
          </cell>
          <cell r="B629" t="str">
            <v>Montia fontana subsp. fontana</v>
          </cell>
          <cell r="C629">
            <v>15</v>
          </cell>
          <cell r="D629">
            <v>2</v>
          </cell>
          <cell r="E629" t="str">
            <v>      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/>
          </cell>
          <cell r="Q629" t="str">
            <v>DICOT</v>
          </cell>
          <cell r="R629">
            <v>0</v>
          </cell>
          <cell r="S629">
            <v>19865</v>
          </cell>
        </row>
        <row r="630">
          <cell r="A630" t="str">
            <v>MONMIN</v>
          </cell>
          <cell r="B630" t="str">
            <v>Montia fontana subsp. minor</v>
          </cell>
          <cell r="C630">
            <v>15</v>
          </cell>
          <cell r="D630">
            <v>2</v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HYD/HEL</v>
          </cell>
          <cell r="Q630" t="str">
            <v>DICOT</v>
          </cell>
          <cell r="R630">
            <v>0</v>
          </cell>
          <cell r="S630">
            <v>19866</v>
          </cell>
        </row>
        <row r="631">
          <cell r="A631" t="str">
            <v>MONVAR</v>
          </cell>
          <cell r="B631" t="str">
            <v>Montia fontana subsp. variabilis</v>
          </cell>
          <cell r="C631">
            <v>15</v>
          </cell>
          <cell r="D631">
            <v>2</v>
          </cell>
          <cell r="E631" t="str">
            <v>S. M. Walters    </v>
          </cell>
          <cell r="M631" t="str">
            <v>PHe</v>
          </cell>
          <cell r="N631">
            <v>8</v>
          </cell>
          <cell r="O631" t="str">
            <v>HYD/HEL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19867</v>
          </cell>
        </row>
        <row r="632">
          <cell r="A632" t="str">
            <v>MONSPX</v>
          </cell>
          <cell r="B632" t="str">
            <v>Montia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HYD/HEL</v>
          </cell>
          <cell r="Q632" t="str">
            <v>DICOT</v>
          </cell>
          <cell r="R632">
            <v>0</v>
          </cell>
          <cell r="S632">
            <v>1878</v>
          </cell>
        </row>
        <row r="633">
          <cell r="A633" t="str">
            <v>MURBLU</v>
          </cell>
          <cell r="B633" t="str">
            <v>Murdannia blumei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HYD/HEL</v>
          </cell>
          <cell r="P633" t="str">
            <v/>
          </cell>
          <cell r="Q633" t="str">
            <v>MONOCOT</v>
          </cell>
          <cell r="R633">
            <v>0</v>
          </cell>
          <cell r="S633">
            <v>19868</v>
          </cell>
        </row>
        <row r="634">
          <cell r="A634" t="str">
            <v>MYOPAL</v>
          </cell>
          <cell r="B634" t="str">
            <v>Myosotis gr. palustris</v>
          </cell>
          <cell r="C634">
            <v>12</v>
          </cell>
          <cell r="D634">
            <v>1</v>
          </cell>
          <cell r="E634" t="str">
            <v>      </v>
          </cell>
          <cell r="F634" t="str">
            <v>Myosotis scorpioïdes L.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>IBMR</v>
          </cell>
          <cell r="Q634" t="str">
            <v>DICOT</v>
          </cell>
          <cell r="R634">
            <v>0</v>
          </cell>
          <cell r="S634">
            <v>1692</v>
          </cell>
        </row>
        <row r="635">
          <cell r="A635" t="str">
            <v>MYOLAX</v>
          </cell>
          <cell r="B635" t="str">
            <v>Myosotis laxa</v>
          </cell>
          <cell r="C635" t="str">
            <v/>
          </cell>
          <cell r="D635" t="str">
            <v/>
          </cell>
          <cell r="E635" t="str">
            <v>      </v>
          </cell>
          <cell r="M635" t="str">
            <v>PHe</v>
          </cell>
          <cell r="N635">
            <v>8</v>
          </cell>
          <cell r="O635" t="str">
            <v>HEL</v>
          </cell>
          <cell r="P635" t="str">
            <v/>
          </cell>
          <cell r="Q635" t="str">
            <v>DICOT</v>
          </cell>
          <cell r="R635">
            <v>0</v>
          </cell>
          <cell r="S635">
            <v>1690</v>
          </cell>
        </row>
        <row r="636">
          <cell r="A636" t="str">
            <v>MYOSEC</v>
          </cell>
          <cell r="B636" t="str">
            <v>Myosotis secunda</v>
          </cell>
          <cell r="C636" t="str">
            <v/>
          </cell>
          <cell r="D636" t="str">
            <v/>
          </cell>
          <cell r="E636" t="str">
            <v>Murray      </v>
          </cell>
          <cell r="M636" t="str">
            <v>PHe</v>
          </cell>
          <cell r="N636">
            <v>8</v>
          </cell>
          <cell r="O636" t="str">
            <v>HEL</v>
          </cell>
          <cell r="P636" t="str">
            <v/>
          </cell>
          <cell r="Q636" t="str">
            <v>DICOT</v>
          </cell>
          <cell r="R636">
            <v>0</v>
          </cell>
          <cell r="S636">
            <v>19869</v>
          </cell>
        </row>
        <row r="637">
          <cell r="A637" t="str">
            <v>MYOSPX</v>
          </cell>
          <cell r="B637" t="str">
            <v>Myosotis sp.</v>
          </cell>
          <cell r="C637" t="str">
            <v/>
          </cell>
          <cell r="D637" t="str">
            <v/>
          </cell>
          <cell r="E637" t="str">
            <v>      </v>
          </cell>
          <cell r="M637" t="str">
            <v>PHe</v>
          </cell>
          <cell r="N637">
            <v>8</v>
          </cell>
          <cell r="O637" t="str">
            <v>HEL</v>
          </cell>
          <cell r="Q637" t="str">
            <v>DICOT</v>
          </cell>
          <cell r="R637">
            <v>0</v>
          </cell>
          <cell r="S637">
            <v>1688</v>
          </cell>
        </row>
        <row r="638">
          <cell r="A638" t="str">
            <v>MYOSTO</v>
          </cell>
          <cell r="B638" t="str">
            <v>Myosotis stolonifera</v>
          </cell>
          <cell r="C638" t="str">
            <v/>
          </cell>
          <cell r="D638" t="str">
            <v/>
          </cell>
          <cell r="E638" t="str">
            <v>      </v>
          </cell>
          <cell r="M638" t="str">
            <v>PHe</v>
          </cell>
          <cell r="N638">
            <v>8</v>
          </cell>
          <cell r="O638" t="str">
            <v>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19870</v>
          </cell>
        </row>
        <row r="639">
          <cell r="A639" t="str">
            <v>MYRAQU</v>
          </cell>
          <cell r="B639" t="str">
            <v>Myriophyllum aquaticum</v>
          </cell>
          <cell r="C639" t="str">
            <v/>
          </cell>
          <cell r="D639" t="str">
            <v/>
          </cell>
          <cell r="E639" t="str">
            <v> 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/>
          </cell>
          <cell r="Q639" t="str">
            <v>DICOT</v>
          </cell>
          <cell r="R639">
            <v>0</v>
          </cell>
          <cell r="S639">
            <v>19871</v>
          </cell>
        </row>
        <row r="640">
          <cell r="A640" t="str">
            <v>NASOFF</v>
          </cell>
          <cell r="B640" t="str">
            <v>Nasturtium officinale</v>
          </cell>
          <cell r="C640">
            <v>11</v>
          </cell>
          <cell r="D640">
            <v>1</v>
          </cell>
          <cell r="E640" t="str">
            <v>sl R. Br.    </v>
          </cell>
          <cell r="F640" t="str">
            <v>Rorippa nasturtium-aquaticum L.</v>
          </cell>
          <cell r="M640" t="str">
            <v>PHe</v>
          </cell>
          <cell r="N640">
            <v>8</v>
          </cell>
          <cell r="O640" t="str">
            <v>HYD/HEL</v>
          </cell>
          <cell r="P640" t="str">
            <v>IBMR</v>
          </cell>
          <cell r="Q640" t="str">
            <v>DICOT</v>
          </cell>
          <cell r="R640">
            <v>0</v>
          </cell>
          <cell r="S640">
            <v>1763</v>
          </cell>
        </row>
        <row r="641">
          <cell r="A641" t="str">
            <v>OENAQU</v>
          </cell>
          <cell r="B641" t="str">
            <v>Oenanthe aquatica</v>
          </cell>
          <cell r="C641">
            <v>11</v>
          </cell>
          <cell r="D641">
            <v>2</v>
          </cell>
          <cell r="E641" t="str">
            <v>(L.) Poiret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DICOT</v>
          </cell>
          <cell r="R641">
            <v>0</v>
          </cell>
          <cell r="S641">
            <v>1985</v>
          </cell>
        </row>
        <row r="642">
          <cell r="A642" t="str">
            <v>OENCRO</v>
          </cell>
          <cell r="B642" t="str">
            <v>Oenanthe crocata</v>
          </cell>
          <cell r="C642">
            <v>12</v>
          </cell>
          <cell r="D642">
            <v>2</v>
          </cell>
          <cell r="E642" t="str">
            <v>L.      </v>
          </cell>
          <cell r="M642" t="str">
            <v>PHe</v>
          </cell>
          <cell r="N642">
            <v>8</v>
          </cell>
          <cell r="O642" t="str">
            <v>HYD/HEL</v>
          </cell>
          <cell r="P642" t="str">
            <v>IBMR</v>
          </cell>
          <cell r="Q642" t="str">
            <v>DICOT</v>
          </cell>
          <cell r="R642">
            <v>0</v>
          </cell>
          <cell r="S642">
            <v>1986</v>
          </cell>
        </row>
        <row r="643">
          <cell r="A643" t="str">
            <v>OENFIS</v>
          </cell>
          <cell r="B643" t="str">
            <v>Oenanthe fistulosa</v>
          </cell>
          <cell r="C643" t="str">
            <v/>
          </cell>
          <cell r="D643" t="str">
            <v/>
          </cell>
          <cell r="E643" t="str">
            <v>L.      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/>
          </cell>
          <cell r="Q643" t="str">
            <v>DICOT</v>
          </cell>
          <cell r="R643">
            <v>0</v>
          </cell>
          <cell r="S643">
            <v>1987</v>
          </cell>
        </row>
        <row r="644">
          <cell r="A644" t="str">
            <v>OENFLU</v>
          </cell>
          <cell r="B644" t="str">
            <v>Oenanthe fluviatilis</v>
          </cell>
          <cell r="C644">
            <v>10</v>
          </cell>
          <cell r="D644">
            <v>2</v>
          </cell>
          <cell r="E644" t="str">
            <v>(Bab.) Coleman     </v>
          </cell>
          <cell r="M644" t="str">
            <v>PHe</v>
          </cell>
          <cell r="N644">
            <v>8</v>
          </cell>
          <cell r="O644" t="str">
            <v>HYD/HEL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1988</v>
          </cell>
        </row>
        <row r="645">
          <cell r="A645" t="str">
            <v>OENSPX</v>
          </cell>
          <cell r="B645" t="str">
            <v>Oenanthe sp.</v>
          </cell>
          <cell r="C645" t="str">
            <v/>
          </cell>
          <cell r="D645" t="str">
            <v/>
          </cell>
          <cell r="E645" t="str">
            <v>      </v>
          </cell>
          <cell r="M645" t="str">
            <v>PHe</v>
          </cell>
          <cell r="N645">
            <v>8</v>
          </cell>
          <cell r="O645" t="str">
            <v>HYD/HEL</v>
          </cell>
          <cell r="Q645" t="str">
            <v>DICOT</v>
          </cell>
          <cell r="R645">
            <v>0</v>
          </cell>
          <cell r="S645">
            <v>1984</v>
          </cell>
        </row>
        <row r="646">
          <cell r="A646" t="str">
            <v>PHAARU</v>
          </cell>
          <cell r="B646" t="str">
            <v>Phalaris arundinacea</v>
          </cell>
          <cell r="C646">
            <v>10</v>
          </cell>
          <cell r="D646">
            <v>1</v>
          </cell>
          <cell r="E646" t="str">
            <v>L.      </v>
          </cell>
          <cell r="M646" t="str">
            <v>PHe</v>
          </cell>
          <cell r="N646">
            <v>8</v>
          </cell>
          <cell r="O646" t="str">
            <v>HYD/HEL</v>
          </cell>
          <cell r="P646" t="str">
            <v>IBMR</v>
          </cell>
          <cell r="Q646" t="str">
            <v>MONOCOT</v>
          </cell>
          <cell r="R646">
            <v>0</v>
          </cell>
          <cell r="S646">
            <v>1577</v>
          </cell>
        </row>
        <row r="647">
          <cell r="A647" t="str">
            <v>PHRAUS</v>
          </cell>
          <cell r="B647" t="str">
            <v>Phragmites australis</v>
          </cell>
          <cell r="C647">
            <v>9</v>
          </cell>
          <cell r="D647">
            <v>2</v>
          </cell>
          <cell r="E647" t="str">
            <v>Cav. Trin. Ex Steud   </v>
          </cell>
          <cell r="F647" t="str">
            <v>Phragmites communis Trin.</v>
          </cell>
          <cell r="M647" t="str">
            <v>PHe</v>
          </cell>
          <cell r="N647">
            <v>8</v>
          </cell>
          <cell r="O647" t="str">
            <v>HEL</v>
          </cell>
          <cell r="P647" t="str">
            <v>IBMR</v>
          </cell>
          <cell r="Q647" t="str">
            <v>MONOCOT</v>
          </cell>
          <cell r="R647">
            <v>0</v>
          </cell>
          <cell r="S647">
            <v>1579</v>
          </cell>
        </row>
        <row r="648">
          <cell r="A648" t="str">
            <v>POLAMP</v>
          </cell>
          <cell r="B648" t="str">
            <v>Polygonum amphibium</v>
          </cell>
          <cell r="C648">
            <v>9</v>
          </cell>
          <cell r="D648">
            <v>2</v>
          </cell>
          <cell r="E648" t="str">
            <v>L.      </v>
          </cell>
          <cell r="F648" t="str">
            <v>Persicaria amphibia L. Gray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>IBMR</v>
          </cell>
          <cell r="Q648" t="str">
            <v>DICOT</v>
          </cell>
          <cell r="R648">
            <v>0</v>
          </cell>
          <cell r="S648">
            <v>1864</v>
          </cell>
        </row>
        <row r="649">
          <cell r="A649" t="str">
            <v>POLHYD</v>
          </cell>
          <cell r="B649" t="str">
            <v>Polygonum hydropiper</v>
          </cell>
          <cell r="C649">
            <v>8</v>
          </cell>
          <cell r="D649">
            <v>2</v>
          </cell>
          <cell r="E649" t="str">
            <v>L. fo. Aq.    </v>
          </cell>
          <cell r="F649" t="str">
            <v>Persicaria hydropiper L. Delarbe</v>
          </cell>
          <cell r="M649" t="str">
            <v>PHe</v>
          </cell>
          <cell r="N649">
            <v>8</v>
          </cell>
          <cell r="O649" t="str">
            <v>HEL</v>
          </cell>
          <cell r="P649" t="str">
            <v>IBMR</v>
          </cell>
          <cell r="Q649" t="str">
            <v>DICOT</v>
          </cell>
          <cell r="R649">
            <v>0</v>
          </cell>
          <cell r="S649">
            <v>1865</v>
          </cell>
        </row>
        <row r="650">
          <cell r="A650" t="str">
            <v>POEPAL</v>
          </cell>
          <cell r="B650" t="str">
            <v>Potentilla palustris</v>
          </cell>
          <cell r="C650">
            <v>16</v>
          </cell>
          <cell r="D650">
            <v>3</v>
          </cell>
          <cell r="E650" t="str">
            <v>(L.) Scop.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>IBMR</v>
          </cell>
          <cell r="Q650" t="str">
            <v>DICOT</v>
          </cell>
          <cell r="R650">
            <v>0</v>
          </cell>
          <cell r="S650">
            <v>1923</v>
          </cell>
        </row>
        <row r="651">
          <cell r="A651" t="str">
            <v>POESPX</v>
          </cell>
          <cell r="B651" t="str">
            <v>Potentilla sp.</v>
          </cell>
          <cell r="C651" t="str">
            <v/>
          </cell>
          <cell r="D651" t="str">
            <v/>
          </cell>
          <cell r="E651" t="str">
            <v>      </v>
          </cell>
          <cell r="M651" t="str">
            <v>PHe</v>
          </cell>
          <cell r="N651">
            <v>8</v>
          </cell>
          <cell r="O651" t="str">
            <v>HEL</v>
          </cell>
          <cell r="Q651" t="str">
            <v>DICOT</v>
          </cell>
          <cell r="R651">
            <v>0</v>
          </cell>
          <cell r="S651">
            <v>1920</v>
          </cell>
        </row>
        <row r="652">
          <cell r="A652" t="str">
            <v>RANFLF</v>
          </cell>
          <cell r="B652" t="str">
            <v>Ranunculus flammula subsp. flammula</v>
          </cell>
          <cell r="C652" t="str">
            <v/>
          </cell>
          <cell r="D652" t="str">
            <v/>
          </cell>
          <cell r="E652" t="str">
            <v>      </v>
          </cell>
          <cell r="M652" t="str">
            <v>PHe</v>
          </cell>
          <cell r="N652">
            <v>8</v>
          </cell>
          <cell r="O652" t="str">
            <v>HYD/HEL</v>
          </cell>
          <cell r="P652" t="str">
            <v/>
          </cell>
          <cell r="Q652" t="str">
            <v>DICOT</v>
          </cell>
          <cell r="R652">
            <v>0</v>
          </cell>
          <cell r="S652">
            <v>19965</v>
          </cell>
        </row>
        <row r="653">
          <cell r="A653" t="str">
            <v>RANMIN</v>
          </cell>
          <cell r="B653" t="str">
            <v>Ranunculus flammula subsp. minimus</v>
          </cell>
          <cell r="C653" t="str">
            <v/>
          </cell>
          <cell r="D653" t="str">
            <v/>
          </cell>
          <cell r="E653" t="str">
            <v>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19966</v>
          </cell>
        </row>
        <row r="654">
          <cell r="A654" t="str">
            <v>RANSCO</v>
          </cell>
          <cell r="B654" t="str">
            <v>Ranunculus flammula subsp. scoticus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P654" t="str">
            <v/>
          </cell>
          <cell r="Q654" t="str">
            <v>DICOT</v>
          </cell>
          <cell r="R654">
            <v>0</v>
          </cell>
          <cell r="S654">
            <v>19967</v>
          </cell>
        </row>
        <row r="655">
          <cell r="A655" t="str">
            <v>RANLIN</v>
          </cell>
          <cell r="B655" t="str">
            <v>Ranunculus lingua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HEL</v>
          </cell>
          <cell r="P655" t="str">
            <v/>
          </cell>
          <cell r="Q655" t="str">
            <v>DICOT</v>
          </cell>
          <cell r="R655">
            <v>0</v>
          </cell>
          <cell r="S655">
            <v>19971</v>
          </cell>
        </row>
        <row r="656">
          <cell r="A656" t="str">
            <v>REYJAP</v>
          </cell>
          <cell r="B656" t="str">
            <v>Reynoutria japonica</v>
          </cell>
          <cell r="C656" t="str">
            <v/>
          </cell>
          <cell r="D656" t="str">
            <v/>
          </cell>
          <cell r="E656" t="str">
            <v>Houtt.      </v>
          </cell>
          <cell r="F656" t="str">
            <v>Blyxa japonica</v>
          </cell>
          <cell r="M656" t="str">
            <v>PHe</v>
          </cell>
          <cell r="N656">
            <v>8</v>
          </cell>
          <cell r="O656" t="str">
            <v>HYD/HEL</v>
          </cell>
          <cell r="Q656" t="str">
            <v>MONOCOT</v>
          </cell>
          <cell r="R656">
            <v>0</v>
          </cell>
          <cell r="S656">
            <v>19988</v>
          </cell>
        </row>
        <row r="657">
          <cell r="A657" t="str">
            <v>RORAMP</v>
          </cell>
          <cell r="B657" t="str">
            <v>Rorippa amphibia</v>
          </cell>
          <cell r="C657">
            <v>9</v>
          </cell>
          <cell r="D657">
            <v>1</v>
          </cell>
          <cell r="E657" t="str">
            <v>(L.) Besser     </v>
          </cell>
          <cell r="M657" t="str">
            <v>PHe</v>
          </cell>
          <cell r="N657">
            <v>8</v>
          </cell>
          <cell r="O657" t="str">
            <v>HEL</v>
          </cell>
          <cell r="P657" t="str">
            <v>IBMR</v>
          </cell>
          <cell r="Q657" t="str">
            <v>DICOT</v>
          </cell>
          <cell r="R657">
            <v>0</v>
          </cell>
          <cell r="S657">
            <v>1765</v>
          </cell>
        </row>
        <row r="658">
          <cell r="A658" t="str">
            <v>RORARM</v>
          </cell>
          <cell r="B658" t="str">
            <v>Rorippa cf x armoracioides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20004</v>
          </cell>
        </row>
        <row r="659">
          <cell r="A659" t="str">
            <v>RORMIC</v>
          </cell>
          <cell r="B659" t="str">
            <v>Rorippa microphylla</v>
          </cell>
          <cell r="C659" t="str">
            <v/>
          </cell>
          <cell r="D659" t="str">
            <v/>
          </cell>
          <cell r="E659" t="str">
            <v>Boenn      </v>
          </cell>
          <cell r="M659" t="str">
            <v>PHe</v>
          </cell>
          <cell r="N659">
            <v>8</v>
          </cell>
          <cell r="O659" t="str">
            <v>HYD/HEL</v>
          </cell>
          <cell r="P659" t="str">
            <v/>
          </cell>
          <cell r="Q659" t="str">
            <v>DICOT</v>
          </cell>
          <cell r="R659">
            <v>0</v>
          </cell>
          <cell r="S659">
            <v>20001</v>
          </cell>
        </row>
        <row r="660">
          <cell r="A660" t="str">
            <v>RORSPX</v>
          </cell>
          <cell r="B660" t="str">
            <v>Rorippa sp.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Q660" t="str">
            <v>DICOT</v>
          </cell>
          <cell r="R660">
            <v>0</v>
          </cell>
          <cell r="S660">
            <v>1764</v>
          </cell>
        </row>
        <row r="661">
          <cell r="A661" t="str">
            <v>RORERY</v>
          </cell>
          <cell r="B661" t="str">
            <v>Rorippa x erythrocaulis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DICOT</v>
          </cell>
          <cell r="R661">
            <v>0</v>
          </cell>
          <cell r="S661">
            <v>20005</v>
          </cell>
        </row>
        <row r="662">
          <cell r="A662" t="str">
            <v>ROTFIL</v>
          </cell>
          <cell r="B662" t="str">
            <v>Rotala filiformis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DICOT</v>
          </cell>
          <cell r="R662">
            <v>0</v>
          </cell>
          <cell r="S662">
            <v>20007</v>
          </cell>
        </row>
        <row r="663">
          <cell r="A663" t="str">
            <v>ROTIND</v>
          </cell>
          <cell r="B663" t="str">
            <v>Rotala indica</v>
          </cell>
          <cell r="C663" t="str">
            <v/>
          </cell>
          <cell r="D663" t="str">
            <v/>
          </cell>
          <cell r="E663" t="str">
            <v>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/>
          </cell>
          <cell r="Q663" t="str">
            <v>DICOT</v>
          </cell>
          <cell r="R663">
            <v>0</v>
          </cell>
          <cell r="S663">
            <v>20008</v>
          </cell>
        </row>
        <row r="664">
          <cell r="A664" t="str">
            <v>RUMHYD</v>
          </cell>
          <cell r="B664" t="str">
            <v>Rumex hydrolapathum</v>
          </cell>
          <cell r="C664" t="str">
            <v/>
          </cell>
          <cell r="D664" t="str">
            <v/>
          </cell>
          <cell r="E664" t="str">
            <v>Huds.      </v>
          </cell>
          <cell r="M664" t="str">
            <v>PHe</v>
          </cell>
          <cell r="N664">
            <v>8</v>
          </cell>
          <cell r="O664" t="str">
            <v>HEL</v>
          </cell>
          <cell r="P664" t="str">
            <v/>
          </cell>
          <cell r="Q664" t="str">
            <v>DICOT</v>
          </cell>
          <cell r="R664">
            <v>0</v>
          </cell>
          <cell r="S664">
            <v>1873</v>
          </cell>
        </row>
        <row r="665">
          <cell r="A665" t="str">
            <v>SAGLAT</v>
          </cell>
          <cell r="B665" t="str">
            <v>Sagittaria latifolia</v>
          </cell>
          <cell r="C665" t="str">
            <v/>
          </cell>
          <cell r="D665" t="str">
            <v/>
          </cell>
          <cell r="E665" t="str">
            <v>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MONOCOT</v>
          </cell>
          <cell r="R665">
            <v>0</v>
          </cell>
          <cell r="S665">
            <v>20017</v>
          </cell>
        </row>
        <row r="666">
          <cell r="A666" t="str">
            <v>SAGNAT</v>
          </cell>
          <cell r="B666" t="str">
            <v>Sagittaria natans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20018</v>
          </cell>
        </row>
        <row r="667">
          <cell r="A667" t="str">
            <v>SAGRIG</v>
          </cell>
          <cell r="B667" t="str">
            <v>Sagittaria rigida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20019</v>
          </cell>
        </row>
        <row r="668">
          <cell r="A668" t="str">
            <v>SAGSAG</v>
          </cell>
          <cell r="B668" t="str">
            <v>Sagittaria sagittifolia</v>
          </cell>
          <cell r="C668">
            <v>6</v>
          </cell>
          <cell r="D668">
            <v>2</v>
          </cell>
          <cell r="E668" t="str">
            <v>L.      </v>
          </cell>
          <cell r="M668" t="str">
            <v>PHe</v>
          </cell>
          <cell r="N668">
            <v>8</v>
          </cell>
          <cell r="O668" t="str">
            <v>HYD/HEL</v>
          </cell>
          <cell r="P668" t="str">
            <v>IBMR</v>
          </cell>
          <cell r="Q668" t="str">
            <v>MONOCOT</v>
          </cell>
          <cell r="R668">
            <v>0</v>
          </cell>
          <cell r="S668">
            <v>1453</v>
          </cell>
        </row>
        <row r="669">
          <cell r="A669" t="str">
            <v>SAGSUB</v>
          </cell>
          <cell r="B669" t="str">
            <v>Sagittaria subulata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HYD/HEL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20020</v>
          </cell>
        </row>
        <row r="670">
          <cell r="A670" t="str">
            <v>SAMVAL</v>
          </cell>
          <cell r="B670" t="str">
            <v>Samolus valerandi</v>
          </cell>
          <cell r="C670" t="str">
            <v/>
          </cell>
          <cell r="D670" t="str">
            <v/>
          </cell>
          <cell r="E670" t="str">
            <v>L.      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/>
          </cell>
          <cell r="Q670" t="str">
            <v>DICOT</v>
          </cell>
          <cell r="R670">
            <v>0</v>
          </cell>
          <cell r="S670">
            <v>1889</v>
          </cell>
        </row>
        <row r="671">
          <cell r="A671" t="str">
            <v>SCNPUN</v>
          </cell>
          <cell r="B671" t="str">
            <v>Schoenoplectus pungens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P671" t="str">
            <v/>
          </cell>
          <cell r="Q671" t="str">
            <v>MONOCOT</v>
          </cell>
          <cell r="R671">
            <v>0</v>
          </cell>
          <cell r="S671">
            <v>19680</v>
          </cell>
        </row>
        <row r="672">
          <cell r="A672" t="str">
            <v>SCNSUP</v>
          </cell>
          <cell r="B672" t="str">
            <v>Schoenoplectus supinus</v>
          </cell>
          <cell r="C672" t="str">
            <v/>
          </cell>
          <cell r="D672" t="str">
            <v/>
          </cell>
          <cell r="E672" t="str">
            <v>      </v>
          </cell>
          <cell r="M672" t="str">
            <v>PHe</v>
          </cell>
          <cell r="N672">
            <v>8</v>
          </cell>
          <cell r="O672" t="str">
            <v>HYD/HEL</v>
          </cell>
          <cell r="P672" t="str">
            <v/>
          </cell>
          <cell r="Q672" t="str">
            <v>MONOCOT</v>
          </cell>
          <cell r="R672">
            <v>0</v>
          </cell>
          <cell r="S672">
            <v>19682</v>
          </cell>
        </row>
        <row r="673">
          <cell r="A673" t="str">
            <v>SCNTAB</v>
          </cell>
          <cell r="B673" t="str">
            <v>Schoenoplectus tabernaemontani</v>
          </cell>
          <cell r="C673" t="str">
            <v/>
          </cell>
          <cell r="D673" t="str">
            <v/>
          </cell>
          <cell r="E673" t="str">
            <v>      </v>
          </cell>
          <cell r="F673" t="str">
            <v>Scirpus tabernaemontani </v>
          </cell>
          <cell r="M673" t="str">
            <v>PHe</v>
          </cell>
          <cell r="N673">
            <v>8</v>
          </cell>
          <cell r="O673" t="str">
            <v>HYD/HEL</v>
          </cell>
          <cell r="Q673" t="str">
            <v>MONOCOT</v>
          </cell>
          <cell r="R673">
            <v>0</v>
          </cell>
          <cell r="S673">
            <v>29933</v>
          </cell>
        </row>
        <row r="674">
          <cell r="A674" t="str">
            <v>SCPHOL</v>
          </cell>
          <cell r="B674" t="str">
            <v>Scirpoides holoschoenus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HEL</v>
          </cell>
          <cell r="P674" t="str">
            <v/>
          </cell>
          <cell r="Q674" t="str">
            <v>MONOCOT</v>
          </cell>
          <cell r="R674">
            <v>0</v>
          </cell>
          <cell r="S674" t="str">
            <v>Pas de cd_sandre</v>
          </cell>
        </row>
        <row r="675">
          <cell r="A675" t="str">
            <v>SCILAC</v>
          </cell>
          <cell r="B675" t="str">
            <v>Scirpus lacustris</v>
          </cell>
          <cell r="C675">
            <v>8</v>
          </cell>
          <cell r="D675">
            <v>2</v>
          </cell>
          <cell r="E675" t="str">
            <v>L.      </v>
          </cell>
          <cell r="F675" t="str">
            <v>Schoenoplectus lacustris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1520</v>
          </cell>
        </row>
        <row r="676">
          <cell r="A676" t="str">
            <v>SCISPX</v>
          </cell>
          <cell r="B676" t="str">
            <v>Scirpus sp.</v>
          </cell>
          <cell r="C676" t="str">
            <v/>
          </cell>
          <cell r="D676" t="str">
            <v/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Q676" t="str">
            <v>MONOCOT</v>
          </cell>
          <cell r="R676">
            <v>0</v>
          </cell>
          <cell r="S676">
            <v>1515</v>
          </cell>
        </row>
        <row r="677">
          <cell r="A677" t="str">
            <v>SCISYL</v>
          </cell>
          <cell r="B677" t="str">
            <v>Scirpus sylvaticus</v>
          </cell>
          <cell r="C677">
            <v>10</v>
          </cell>
          <cell r="D677">
            <v>2</v>
          </cell>
          <cell r="E677" t="str">
            <v>L.      </v>
          </cell>
          <cell r="M677" t="str">
            <v>PHe</v>
          </cell>
          <cell r="N677">
            <v>8</v>
          </cell>
          <cell r="O677" t="str">
            <v>HYG/HEL</v>
          </cell>
          <cell r="P677" t="str">
            <v>IBMR</v>
          </cell>
          <cell r="Q677" t="str">
            <v>MONOCOT</v>
          </cell>
          <cell r="R677">
            <v>0</v>
          </cell>
          <cell r="S677">
            <v>1525</v>
          </cell>
        </row>
        <row r="678">
          <cell r="A678" t="str">
            <v>SCITRI</v>
          </cell>
          <cell r="B678" t="str">
            <v>Scirpus triquetrus</v>
          </cell>
          <cell r="C678" t="str">
            <v/>
          </cell>
          <cell r="D678" t="str">
            <v/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1527</v>
          </cell>
        </row>
        <row r="679">
          <cell r="A679" t="str">
            <v>SHIRIV</v>
          </cell>
          <cell r="B679" t="str">
            <v>Shinnersia rivularis</v>
          </cell>
          <cell r="C679" t="str">
            <v/>
          </cell>
          <cell r="D679" t="str">
            <v/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DICOT</v>
          </cell>
          <cell r="R679">
            <v>0</v>
          </cell>
          <cell r="S679">
            <v>19690</v>
          </cell>
        </row>
        <row r="680">
          <cell r="A680" t="str">
            <v>SPAERE</v>
          </cell>
          <cell r="B680" t="str">
            <v>Sparganium erectum</v>
          </cell>
          <cell r="C680">
            <v>10</v>
          </cell>
          <cell r="D680">
            <v>1</v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HYD/HEL</v>
          </cell>
          <cell r="P680" t="str">
            <v>IBMR</v>
          </cell>
          <cell r="Q680" t="str">
            <v>MONOCOT</v>
          </cell>
          <cell r="R680">
            <v>0</v>
          </cell>
          <cell r="S680">
            <v>1671</v>
          </cell>
        </row>
        <row r="681">
          <cell r="A681" t="str">
            <v>SPAERR</v>
          </cell>
          <cell r="B681" t="str">
            <v>Sparganium erectum subsp. erectum</v>
          </cell>
          <cell r="C681">
            <v>10</v>
          </cell>
          <cell r="D681">
            <v>1</v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MONOCOT</v>
          </cell>
          <cell r="R681">
            <v>0</v>
          </cell>
          <cell r="S681">
            <v>19696</v>
          </cell>
        </row>
        <row r="682">
          <cell r="A682" t="str">
            <v>SPAMIC</v>
          </cell>
          <cell r="B682" t="str">
            <v>Sparganium erectum subsp. microcarpum</v>
          </cell>
          <cell r="C682">
            <v>10</v>
          </cell>
          <cell r="D682">
            <v>1</v>
          </cell>
          <cell r="E682" t="str">
            <v>      </v>
          </cell>
          <cell r="M682" t="str">
            <v>PHe</v>
          </cell>
          <cell r="N682">
            <v>8</v>
          </cell>
          <cell r="O682" t="str">
            <v>HYD/HEL</v>
          </cell>
          <cell r="P682" t="str">
            <v/>
          </cell>
          <cell r="Q682" t="str">
            <v>MONOCOT</v>
          </cell>
          <cell r="R682">
            <v>0</v>
          </cell>
          <cell r="S682">
            <v>19697</v>
          </cell>
        </row>
        <row r="683">
          <cell r="A683" t="str">
            <v>SPANEG</v>
          </cell>
          <cell r="B683" t="str">
            <v>Sparganium erectum subsp. neglectum</v>
          </cell>
          <cell r="C683">
            <v>10</v>
          </cell>
          <cell r="D683">
            <v>1</v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HYD/HEL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19698</v>
          </cell>
        </row>
        <row r="684">
          <cell r="A684" t="str">
            <v>SPAOOC</v>
          </cell>
          <cell r="B684" t="str">
            <v>Sparganium erectum subsp. oocarpum</v>
          </cell>
          <cell r="C684">
            <v>10</v>
          </cell>
          <cell r="D684">
            <v>1</v>
          </cell>
          <cell r="E684" t="str">
            <v>      </v>
          </cell>
          <cell r="M684" t="str">
            <v>PHe</v>
          </cell>
          <cell r="N684">
            <v>8</v>
          </cell>
          <cell r="O684" t="str">
            <v>HYD/HEL</v>
          </cell>
          <cell r="P684" t="str">
            <v/>
          </cell>
          <cell r="Q684" t="str">
            <v>MONOCOT</v>
          </cell>
          <cell r="R684">
            <v>0</v>
          </cell>
          <cell r="S684">
            <v>19699</v>
          </cell>
        </row>
        <row r="685">
          <cell r="A685" t="str">
            <v>STAPAL</v>
          </cell>
          <cell r="B685" t="str">
            <v>Stachys palustris</v>
          </cell>
          <cell r="C685" t="str">
            <v/>
          </cell>
          <cell r="D685" t="str">
            <v/>
          </cell>
          <cell r="E685" t="str">
            <v>L.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DICOT</v>
          </cell>
          <cell r="R685">
            <v>0</v>
          </cell>
          <cell r="S685">
            <v>1799</v>
          </cell>
        </row>
        <row r="686">
          <cell r="A686" t="str">
            <v>THRVER</v>
          </cell>
          <cell r="B686" t="str">
            <v>Thorella verticillatinundata</v>
          </cell>
          <cell r="C686" t="str">
            <v/>
          </cell>
          <cell r="D686" t="str">
            <v/>
          </cell>
          <cell r="E686" t="str">
            <v>      </v>
          </cell>
          <cell r="M686" t="str">
            <v>PHe</v>
          </cell>
          <cell r="N686">
            <v>8</v>
          </cell>
          <cell r="O686" t="str">
            <v>HYD/HEL</v>
          </cell>
          <cell r="P686" t="str">
            <v/>
          </cell>
          <cell r="Q686" t="str">
            <v>DICOT</v>
          </cell>
          <cell r="R686">
            <v>0</v>
          </cell>
          <cell r="S686">
            <v>19718</v>
          </cell>
        </row>
        <row r="687">
          <cell r="A687" t="str">
            <v>TYPANG</v>
          </cell>
          <cell r="B687" t="str">
            <v>Typha angustifolia</v>
          </cell>
          <cell r="C687">
            <v>6</v>
          </cell>
          <cell r="D687">
            <v>2</v>
          </cell>
          <cell r="E687" t="str">
            <v>L.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>IBMR</v>
          </cell>
          <cell r="Q687" t="str">
            <v>MONOCOT</v>
          </cell>
          <cell r="R687">
            <v>0</v>
          </cell>
          <cell r="S687">
            <v>1675</v>
          </cell>
        </row>
        <row r="688">
          <cell r="A688" t="str">
            <v>TYPDOM</v>
          </cell>
          <cell r="B688" t="str">
            <v>Typha domingensis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P688" t="str">
            <v/>
          </cell>
          <cell r="Q688" t="str">
            <v>MONOCOT</v>
          </cell>
          <cell r="R688">
            <v>0</v>
          </cell>
          <cell r="S688">
            <v>19723</v>
          </cell>
        </row>
        <row r="689">
          <cell r="A689" t="str">
            <v>TYPLAT</v>
          </cell>
          <cell r="B689" t="str">
            <v>Typha latifolia</v>
          </cell>
          <cell r="C689">
            <v>8</v>
          </cell>
          <cell r="D689">
            <v>1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HEL</v>
          </cell>
          <cell r="P689" t="str">
            <v>IBMR</v>
          </cell>
          <cell r="Q689" t="str">
            <v>MONOCOT</v>
          </cell>
          <cell r="R689">
            <v>0</v>
          </cell>
          <cell r="S689">
            <v>1676</v>
          </cell>
        </row>
        <row r="690">
          <cell r="A690" t="str">
            <v>TYPLAX</v>
          </cell>
          <cell r="B690" t="str">
            <v>Typha laxmannii</v>
          </cell>
          <cell r="C690" t="str">
            <v/>
          </cell>
          <cell r="D690" t="str">
            <v/>
          </cell>
          <cell r="E690" t="str">
            <v>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/>
          </cell>
          <cell r="Q690" t="str">
            <v>MONOCOT</v>
          </cell>
          <cell r="R690">
            <v>0</v>
          </cell>
          <cell r="S690">
            <v>1677</v>
          </cell>
        </row>
        <row r="691">
          <cell r="A691" t="str">
            <v>TYPMIN</v>
          </cell>
          <cell r="B691" t="str">
            <v>Typha minima</v>
          </cell>
          <cell r="C691" t="str">
            <v/>
          </cell>
          <cell r="D691" t="str">
            <v/>
          </cell>
          <cell r="E691" t="str">
            <v>Funk      </v>
          </cell>
          <cell r="M691" t="str">
            <v>PHe</v>
          </cell>
          <cell r="N691">
            <v>8</v>
          </cell>
          <cell r="O691" t="str">
            <v>HEL</v>
          </cell>
          <cell r="P691" t="str">
            <v/>
          </cell>
          <cell r="Q691" t="str">
            <v>MONOCOT</v>
          </cell>
          <cell r="R691">
            <v>0</v>
          </cell>
          <cell r="S691">
            <v>1678</v>
          </cell>
        </row>
        <row r="692">
          <cell r="A692" t="str">
            <v>TYPSHU</v>
          </cell>
          <cell r="B692" t="str">
            <v>Typha shuttleworthii</v>
          </cell>
          <cell r="C692" t="str">
            <v/>
          </cell>
          <cell r="D692" t="str">
            <v/>
          </cell>
          <cell r="E692" t="str">
            <v>      </v>
          </cell>
          <cell r="M692" t="str">
            <v>PHe</v>
          </cell>
          <cell r="N692">
            <v>8</v>
          </cell>
          <cell r="O692" t="str">
            <v>HEL</v>
          </cell>
          <cell r="P692" t="str">
            <v/>
          </cell>
          <cell r="Q692" t="str">
            <v>MONOCOT</v>
          </cell>
          <cell r="R692">
            <v>0</v>
          </cell>
          <cell r="S692">
            <v>19724</v>
          </cell>
        </row>
        <row r="693">
          <cell r="A693" t="str">
            <v>TYPSPX</v>
          </cell>
          <cell r="B693" t="str">
            <v>Typha sp.</v>
          </cell>
          <cell r="C693" t="str">
            <v/>
          </cell>
          <cell r="D693" t="str">
            <v/>
          </cell>
          <cell r="E693" t="str">
            <v>      </v>
          </cell>
          <cell r="M693" t="str">
            <v>PHe</v>
          </cell>
          <cell r="N693">
            <v>8</v>
          </cell>
          <cell r="O693" t="str">
            <v>HEL</v>
          </cell>
          <cell r="Q693" t="str">
            <v>MONOCOT</v>
          </cell>
          <cell r="R693">
            <v>0</v>
          </cell>
          <cell r="S693">
            <v>1674</v>
          </cell>
        </row>
        <row r="694">
          <cell r="A694" t="str">
            <v>VERANA</v>
          </cell>
          <cell r="B694" t="str">
            <v>Veronica anagallis-aquatica</v>
          </cell>
          <cell r="C694">
            <v>11</v>
          </cell>
          <cell r="D694">
            <v>2</v>
          </cell>
          <cell r="E694" t="str">
            <v>L.      </v>
          </cell>
          <cell r="M694" t="str">
            <v>PHe</v>
          </cell>
          <cell r="N694">
            <v>8</v>
          </cell>
          <cell r="O694" t="str">
            <v>HYD/HEL</v>
          </cell>
          <cell r="P694" t="str">
            <v>IBMR</v>
          </cell>
          <cell r="Q694" t="str">
            <v>DICOT</v>
          </cell>
          <cell r="R694">
            <v>0</v>
          </cell>
          <cell r="S694">
            <v>1955</v>
          </cell>
        </row>
        <row r="695">
          <cell r="A695" t="str">
            <v>VERBEC</v>
          </cell>
          <cell r="B695" t="str">
            <v>Veronica beccabunga</v>
          </cell>
          <cell r="C695">
            <v>10</v>
          </cell>
          <cell r="D695">
            <v>1</v>
          </cell>
          <cell r="E695" t="str">
            <v>L.      </v>
          </cell>
          <cell r="M695" t="str">
            <v>PHe</v>
          </cell>
          <cell r="N695">
            <v>8</v>
          </cell>
          <cell r="O695" t="str">
            <v>HEL</v>
          </cell>
          <cell r="P695" t="str">
            <v>IBMR</v>
          </cell>
          <cell r="Q695" t="str">
            <v>DICOT</v>
          </cell>
          <cell r="R695">
            <v>0</v>
          </cell>
          <cell r="S695">
            <v>1957</v>
          </cell>
        </row>
        <row r="696">
          <cell r="A696" t="str">
            <v>VERCAT</v>
          </cell>
          <cell r="B696" t="str">
            <v>Veronica catenata</v>
          </cell>
          <cell r="C696">
            <v>11</v>
          </cell>
          <cell r="D696">
            <v>2</v>
          </cell>
          <cell r="E696" t="str">
            <v>Pennel      </v>
          </cell>
          <cell r="M696" t="str">
            <v>PHe</v>
          </cell>
          <cell r="N696">
            <v>8</v>
          </cell>
          <cell r="O696" t="str">
            <v>HYD/HEL</v>
          </cell>
          <cell r="P696" t="str">
            <v>IBMR</v>
          </cell>
          <cell r="Q696" t="str">
            <v>DICOT</v>
          </cell>
          <cell r="R696">
            <v>0</v>
          </cell>
          <cell r="S696">
            <v>1958</v>
          </cell>
        </row>
        <row r="697">
          <cell r="B697" t="str">
            <v>- HYGROPHYTES</v>
          </cell>
          <cell r="C697" t="str">
            <v/>
          </cell>
          <cell r="D697" t="str">
            <v/>
          </cell>
          <cell r="E697" t="str">
            <v>      </v>
          </cell>
          <cell r="M697" t="str">
            <v>PHg</v>
          </cell>
          <cell r="N697">
            <v>8.9</v>
          </cell>
          <cell r="P697" t="str">
            <v/>
          </cell>
          <cell r="R697">
            <v>1</v>
          </cell>
        </row>
        <row r="698">
          <cell r="A698" t="str">
            <v>ACHPTA</v>
          </cell>
          <cell r="B698" t="str">
            <v>Achillea ptarmica</v>
          </cell>
          <cell r="C698" t="str">
            <v/>
          </cell>
          <cell r="D698" t="str">
            <v/>
          </cell>
          <cell r="E698" t="str">
            <v>L.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DICOT</v>
          </cell>
          <cell r="R698">
            <v>0</v>
          </cell>
          <cell r="S698">
            <v>1723</v>
          </cell>
        </row>
        <row r="699">
          <cell r="A699" t="str">
            <v>AGPREP</v>
          </cell>
          <cell r="B699" t="str">
            <v>Agropyrum repens</v>
          </cell>
          <cell r="C699" t="str">
            <v/>
          </cell>
          <cell r="D699" t="str">
            <v/>
          </cell>
          <cell r="E699" t="str">
            <v>(L.) Beauv.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1541</v>
          </cell>
        </row>
        <row r="700">
          <cell r="A700" t="str">
            <v>AGRCAN</v>
          </cell>
          <cell r="B700" t="str">
            <v>Agrostis canina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19749</v>
          </cell>
        </row>
        <row r="701">
          <cell r="A701" t="str">
            <v>AGRSPX</v>
          </cell>
          <cell r="B701" t="str">
            <v>Agrostis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HYG/HEL</v>
          </cell>
          <cell r="P701" t="str">
            <v/>
          </cell>
          <cell r="Q701" t="str">
            <v>MONOCOT</v>
          </cell>
          <cell r="R701">
            <v>0</v>
          </cell>
          <cell r="S701">
            <v>1542</v>
          </cell>
        </row>
        <row r="702">
          <cell r="A702" t="str">
            <v>AGRVUL</v>
          </cell>
          <cell r="B702" t="str">
            <v>Agrostis vulgaris</v>
          </cell>
          <cell r="C702" t="str">
            <v/>
          </cell>
          <cell r="D702" t="str">
            <v/>
          </cell>
          <cell r="E702" t="str">
            <v>With.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MONOCOT</v>
          </cell>
          <cell r="R702">
            <v>0</v>
          </cell>
          <cell r="S702">
            <v>19751</v>
          </cell>
        </row>
        <row r="703">
          <cell r="A703" t="str">
            <v>ALOAEQ</v>
          </cell>
          <cell r="B703" t="str">
            <v>Alopecurus aequalis</v>
          </cell>
          <cell r="C703" t="str">
            <v/>
          </cell>
          <cell r="D703" t="str">
            <v/>
          </cell>
          <cell r="E703" t="str">
            <v>Sobol 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MONOCOT</v>
          </cell>
          <cell r="R703">
            <v>0</v>
          </cell>
          <cell r="S703">
            <v>19754</v>
          </cell>
        </row>
        <row r="704">
          <cell r="A704" t="str">
            <v>ALOGEN</v>
          </cell>
          <cell r="B704" t="str">
            <v>Alopecurus geniculatus</v>
          </cell>
          <cell r="C704" t="str">
            <v/>
          </cell>
          <cell r="D704" t="str">
            <v/>
          </cell>
          <cell r="E704" t="str">
            <v>Sobolewski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MONOCOT</v>
          </cell>
          <cell r="R704">
            <v>0</v>
          </cell>
          <cell r="S704">
            <v>1547</v>
          </cell>
        </row>
        <row r="705">
          <cell r="A705" t="str">
            <v>ALOPRA</v>
          </cell>
          <cell r="B705" t="str">
            <v>Alopecurus pratensis</v>
          </cell>
          <cell r="C705" t="str">
            <v/>
          </cell>
          <cell r="D705" t="str">
            <v/>
          </cell>
          <cell r="E705" t="str">
            <v>L.      </v>
          </cell>
          <cell r="M705" t="str">
            <v>PHg</v>
          </cell>
          <cell r="N705">
            <v>9</v>
          </cell>
          <cell r="O705" t="str">
            <v>HYG</v>
          </cell>
          <cell r="P705" t="str">
            <v/>
          </cell>
          <cell r="Q705" t="str">
            <v>MONOCOT</v>
          </cell>
          <cell r="R705">
            <v>0</v>
          </cell>
          <cell r="S705">
            <v>19755</v>
          </cell>
        </row>
        <row r="706">
          <cell r="A706" t="str">
            <v>ALOSPX</v>
          </cell>
          <cell r="B706" t="str">
            <v>Alopecurus sp.</v>
          </cell>
          <cell r="C706" t="str">
            <v/>
          </cell>
          <cell r="D706" t="str">
            <v/>
          </cell>
          <cell r="E706" t="str">
            <v>      </v>
          </cell>
          <cell r="M706" t="str">
            <v>PHg</v>
          </cell>
          <cell r="N706">
            <v>9</v>
          </cell>
          <cell r="O706" t="str">
            <v>HYG</v>
          </cell>
          <cell r="Q706" t="str">
            <v>MONOCOT</v>
          </cell>
          <cell r="R706">
            <v>0</v>
          </cell>
          <cell r="S706">
            <v>1544</v>
          </cell>
        </row>
        <row r="707">
          <cell r="A707" t="str">
            <v>AMASPX</v>
          </cell>
          <cell r="B707" t="str">
            <v>Amaranthus sp.</v>
          </cell>
          <cell r="C707" t="str">
            <v/>
          </cell>
          <cell r="D707" t="str">
            <v/>
          </cell>
          <cell r="E707" t="str">
            <v>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19758</v>
          </cell>
        </row>
        <row r="708">
          <cell r="A708" t="str">
            <v>ANGARC</v>
          </cell>
          <cell r="B708" t="str">
            <v>Angelica archangelica subsp. Litoralis</v>
          </cell>
          <cell r="C708" t="str">
            <v/>
          </cell>
          <cell r="D708" t="str">
            <v/>
          </cell>
          <cell r="E708" t="str">
            <v>(Fr.) Thell.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19514</v>
          </cell>
        </row>
        <row r="709">
          <cell r="A709" t="str">
            <v>ANGSYL</v>
          </cell>
          <cell r="B709" t="str">
            <v>Angelica sylvestris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1971</v>
          </cell>
        </row>
        <row r="710">
          <cell r="A710" t="str">
            <v>ARUDON</v>
          </cell>
          <cell r="B710" t="str">
            <v>Arundo donax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HYG/HEL</v>
          </cell>
          <cell r="P710" t="str">
            <v/>
          </cell>
          <cell r="Q710" t="str">
            <v>MONOCOT</v>
          </cell>
          <cell r="R710">
            <v>0</v>
          </cell>
          <cell r="S710">
            <v>1551</v>
          </cell>
        </row>
        <row r="711">
          <cell r="A711" t="str">
            <v>ATICAL</v>
          </cell>
          <cell r="B711" t="str">
            <v>Atriplex calotheca</v>
          </cell>
          <cell r="C711" t="str">
            <v/>
          </cell>
          <cell r="D711" t="str">
            <v/>
          </cell>
          <cell r="E711" t="str">
            <v>(Rafn) Fries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19519</v>
          </cell>
        </row>
        <row r="712">
          <cell r="A712" t="str">
            <v>BARINT</v>
          </cell>
          <cell r="B712" t="str">
            <v>Barbarea intermedia</v>
          </cell>
          <cell r="C712" t="str">
            <v/>
          </cell>
          <cell r="D712" t="str">
            <v/>
          </cell>
          <cell r="E712" t="str">
            <v>Boreau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19525</v>
          </cell>
        </row>
        <row r="713">
          <cell r="A713" t="str">
            <v>BARVUL</v>
          </cell>
          <cell r="B713" t="str">
            <v>Barbarea vulgaris</v>
          </cell>
          <cell r="C713" t="str">
            <v/>
          </cell>
          <cell r="D713" t="str">
            <v/>
          </cell>
          <cell r="E713" t="str">
            <v>R. Br. 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19527</v>
          </cell>
        </row>
        <row r="714">
          <cell r="A714" t="str">
            <v>BIDCER</v>
          </cell>
          <cell r="B714" t="str">
            <v>Bidens cernua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</v>
          </cell>
          <cell r="P714" t="str">
            <v/>
          </cell>
          <cell r="Q714" t="str">
            <v>DICOT</v>
          </cell>
          <cell r="R714">
            <v>0</v>
          </cell>
          <cell r="S714">
            <v>1725</v>
          </cell>
        </row>
        <row r="715">
          <cell r="A715" t="str">
            <v>BIDSPX</v>
          </cell>
          <cell r="B715" t="str">
            <v>Bidens sp.</v>
          </cell>
          <cell r="C715" t="str">
            <v/>
          </cell>
          <cell r="D715" t="str">
            <v/>
          </cell>
          <cell r="E715" t="str">
            <v>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1724</v>
          </cell>
        </row>
        <row r="716">
          <cell r="A716" t="str">
            <v>BIDTRI</v>
          </cell>
          <cell r="B716" t="str">
            <v>Bidens tripartita</v>
          </cell>
          <cell r="C716" t="str">
            <v/>
          </cell>
          <cell r="D716" t="str">
            <v/>
          </cell>
          <cell r="E716" t="str">
            <v>L.      </v>
          </cell>
          <cell r="M716" t="str">
            <v>PHg</v>
          </cell>
          <cell r="N716">
            <v>9</v>
          </cell>
          <cell r="O716" t="str">
            <v>HYG</v>
          </cell>
          <cell r="P716" t="str">
            <v/>
          </cell>
          <cell r="Q716" t="str">
            <v>DICOT</v>
          </cell>
          <cell r="R716">
            <v>0</v>
          </cell>
          <cell r="S716">
            <v>1729</v>
          </cell>
        </row>
        <row r="717">
          <cell r="A717" t="str">
            <v>BRODIO</v>
          </cell>
          <cell r="B717" t="str">
            <v>Bryonia dioica</v>
          </cell>
          <cell r="C717" t="str">
            <v/>
          </cell>
          <cell r="D717" t="str">
            <v/>
          </cell>
          <cell r="E717" t="str">
            <v>Jacq.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19535</v>
          </cell>
        </row>
        <row r="718">
          <cell r="A718" t="str">
            <v>CASSEP</v>
          </cell>
          <cell r="B718" t="str">
            <v>Calystegia sepium</v>
          </cell>
          <cell r="C718" t="str">
            <v/>
          </cell>
          <cell r="D718" t="str">
            <v/>
          </cell>
          <cell r="E718" t="str">
            <v>(L.) R. Br.    </v>
          </cell>
          <cell r="M718" t="str">
            <v>PHg</v>
          </cell>
          <cell r="N718">
            <v>9</v>
          </cell>
          <cell r="O718" t="str">
            <v>HYG</v>
          </cell>
          <cell r="P718" t="str">
            <v/>
          </cell>
          <cell r="Q718" t="str">
            <v>DICOT</v>
          </cell>
          <cell r="R718">
            <v>0</v>
          </cell>
          <cell r="S718">
            <v>1731</v>
          </cell>
        </row>
        <row r="719">
          <cell r="A719" t="str">
            <v>CAMAMA</v>
          </cell>
          <cell r="B719" t="str">
            <v>Cardamine amara</v>
          </cell>
          <cell r="C719" t="str">
            <v/>
          </cell>
          <cell r="D719" t="str">
            <v/>
          </cell>
          <cell r="E719" t="str">
            <v>L.      </v>
          </cell>
          <cell r="M719" t="str">
            <v>PHg</v>
          </cell>
          <cell r="N719">
            <v>9</v>
          </cell>
          <cell r="O719" t="str">
            <v>HYG/HEL</v>
          </cell>
          <cell r="P719" t="str">
            <v/>
          </cell>
          <cell r="Q719" t="str">
            <v>DICOT</v>
          </cell>
          <cell r="R719">
            <v>0</v>
          </cell>
          <cell r="S719">
            <v>1758</v>
          </cell>
        </row>
        <row r="720">
          <cell r="A720" t="str">
            <v>CAMHIR</v>
          </cell>
          <cell r="B720" t="str">
            <v>Cardamine hirsuta</v>
          </cell>
          <cell r="C720" t="str">
            <v/>
          </cell>
          <cell r="D720" t="str">
            <v/>
          </cell>
          <cell r="E720" t="str">
            <v>L.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DICOT</v>
          </cell>
          <cell r="R720">
            <v>0</v>
          </cell>
          <cell r="S720">
            <v>1759</v>
          </cell>
        </row>
        <row r="721">
          <cell r="A721" t="str">
            <v>CAMLAT</v>
          </cell>
          <cell r="B721" t="str">
            <v>Cardamine latifolia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HYG/HEL</v>
          </cell>
          <cell r="P721" t="str">
            <v/>
          </cell>
          <cell r="Q721" t="str">
            <v>DICOT</v>
          </cell>
          <cell r="R721">
            <v>0</v>
          </cell>
          <cell r="S721">
            <v>19566</v>
          </cell>
        </row>
        <row r="722">
          <cell r="A722" t="str">
            <v>CAMPRA</v>
          </cell>
          <cell r="B722" t="str">
            <v>Cardamine pratensis</v>
          </cell>
          <cell r="C722" t="str">
            <v/>
          </cell>
          <cell r="D722" t="str">
            <v/>
          </cell>
          <cell r="E722" t="str">
            <v>L.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DICOT</v>
          </cell>
          <cell r="R722">
            <v>0</v>
          </cell>
          <cell r="S722">
            <v>1760</v>
          </cell>
        </row>
        <row r="723">
          <cell r="A723" t="str">
            <v>CAMSPX</v>
          </cell>
          <cell r="B723" t="str">
            <v>Cardamine sp.</v>
          </cell>
          <cell r="C723" t="str">
            <v/>
          </cell>
          <cell r="D723" t="str">
            <v/>
          </cell>
          <cell r="E723" t="str">
            <v>      </v>
          </cell>
          <cell r="M723" t="str">
            <v>PHg</v>
          </cell>
          <cell r="N723">
            <v>9</v>
          </cell>
          <cell r="O723" t="str">
            <v>HYG/HEL</v>
          </cell>
          <cell r="Q723" t="str">
            <v>DICOT</v>
          </cell>
          <cell r="R723">
            <v>0</v>
          </cell>
          <cell r="S723">
            <v>1757</v>
          </cell>
        </row>
        <row r="724">
          <cell r="A724" t="str">
            <v>CARDIS</v>
          </cell>
          <cell r="B724" t="str">
            <v>Carex disticha</v>
          </cell>
          <cell r="C724" t="str">
            <v/>
          </cell>
          <cell r="D724" t="str">
            <v/>
          </cell>
          <cell r="E724" t="str">
            <v>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1473</v>
          </cell>
        </row>
        <row r="725">
          <cell r="A725" t="str">
            <v>CARHIR</v>
          </cell>
          <cell r="B725" t="str">
            <v>Carex hirta</v>
          </cell>
          <cell r="C725" t="str">
            <v/>
          </cell>
          <cell r="D725" t="str">
            <v/>
          </cell>
          <cell r="E725" t="str">
            <v>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MONOCOT</v>
          </cell>
          <cell r="R725">
            <v>0</v>
          </cell>
          <cell r="S725">
            <v>1478</v>
          </cell>
        </row>
        <row r="726">
          <cell r="A726" t="str">
            <v>CARLAS</v>
          </cell>
          <cell r="B726" t="str">
            <v>Carex lasiocarpa</v>
          </cell>
          <cell r="C726" t="str">
            <v/>
          </cell>
          <cell r="D726" t="str">
            <v/>
          </cell>
          <cell r="E726" t="str">
            <v>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MONOCOT</v>
          </cell>
          <cell r="R726">
            <v>0</v>
          </cell>
          <cell r="S726">
            <v>19575</v>
          </cell>
        </row>
        <row r="727">
          <cell r="A727" t="str">
            <v>CARLIM</v>
          </cell>
          <cell r="B727" t="str">
            <v>Carex limosa</v>
          </cell>
          <cell r="C727" t="str">
            <v/>
          </cell>
          <cell r="D727" t="str">
            <v/>
          </cell>
          <cell r="E727" t="str">
            <v> 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MONOCOT</v>
          </cell>
          <cell r="R727">
            <v>0</v>
          </cell>
          <cell r="S727">
            <v>19577</v>
          </cell>
        </row>
        <row r="728">
          <cell r="A728" t="str">
            <v>CARNIG</v>
          </cell>
          <cell r="B728" t="str">
            <v>Carex nigra</v>
          </cell>
          <cell r="C728" t="str">
            <v/>
          </cell>
          <cell r="D728" t="str">
            <v/>
          </cell>
          <cell r="E728" t="str">
            <v>(L.) Reichard     </v>
          </cell>
          <cell r="M728" t="str">
            <v>PHg</v>
          </cell>
          <cell r="N728">
            <v>9</v>
          </cell>
          <cell r="O728" t="str">
            <v>HYG/HEL</v>
          </cell>
          <cell r="P728" t="str">
            <v/>
          </cell>
          <cell r="Q728" t="str">
            <v>MONOCOT</v>
          </cell>
          <cell r="R728">
            <v>0</v>
          </cell>
          <cell r="S728">
            <v>1480</v>
          </cell>
        </row>
        <row r="729">
          <cell r="A729" t="str">
            <v>CARSPI</v>
          </cell>
          <cell r="B729" t="str">
            <v>Carex spicata</v>
          </cell>
          <cell r="C729" t="str">
            <v/>
          </cell>
          <cell r="D729" t="str">
            <v/>
          </cell>
          <cell r="E729" t="str">
            <v>Huds.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MONOCOT</v>
          </cell>
          <cell r="R729">
            <v>0</v>
          </cell>
          <cell r="S729">
            <v>19578</v>
          </cell>
        </row>
        <row r="730">
          <cell r="A730" t="str">
            <v>CHRALT</v>
          </cell>
          <cell r="B730" t="str">
            <v>Chrysosplenium alternifolium</v>
          </cell>
          <cell r="C730" t="str">
            <v/>
          </cell>
          <cell r="D730" t="str">
            <v/>
          </cell>
          <cell r="E730" t="str">
            <v>L.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DICOT</v>
          </cell>
          <cell r="R730">
            <v>0</v>
          </cell>
          <cell r="S730">
            <v>1938</v>
          </cell>
        </row>
        <row r="731">
          <cell r="A731" t="str">
            <v>CHROPP</v>
          </cell>
          <cell r="B731" t="str">
            <v>Chrysosplenium oppositifolium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DICOT</v>
          </cell>
          <cell r="R731">
            <v>0</v>
          </cell>
          <cell r="S731">
            <v>1939</v>
          </cell>
        </row>
        <row r="732">
          <cell r="A732" t="str">
            <v>CISOLE</v>
          </cell>
          <cell r="B732" t="str">
            <v>Cirsium oleraceum</v>
          </cell>
          <cell r="C732" t="str">
            <v/>
          </cell>
          <cell r="D732" t="str">
            <v/>
          </cell>
          <cell r="E732" t="str">
            <v>(L.) Scop.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DICOT</v>
          </cell>
          <cell r="R732">
            <v>0</v>
          </cell>
          <cell r="S732">
            <v>1737</v>
          </cell>
        </row>
        <row r="733">
          <cell r="A733" t="str">
            <v>CISPAL</v>
          </cell>
          <cell r="B733" t="str">
            <v>Cirsium palustre</v>
          </cell>
          <cell r="C733" t="str">
            <v/>
          </cell>
          <cell r="D733" t="str">
            <v/>
          </cell>
          <cell r="E733" t="str">
            <v>(L.) Scop.     </v>
          </cell>
          <cell r="M733" t="str">
            <v>PHg</v>
          </cell>
          <cell r="N733">
            <v>9</v>
          </cell>
          <cell r="O733" t="str">
            <v>HYG</v>
          </cell>
          <cell r="P733" t="str">
            <v/>
          </cell>
          <cell r="Q733" t="str">
            <v>DICOT</v>
          </cell>
          <cell r="R733">
            <v>0</v>
          </cell>
          <cell r="S733">
            <v>1738</v>
          </cell>
        </row>
        <row r="734">
          <cell r="A734" t="str">
            <v>CORLIT</v>
          </cell>
          <cell r="B734" t="str">
            <v>Corrigiola littoralis</v>
          </cell>
          <cell r="C734" t="str">
            <v/>
          </cell>
          <cell r="D734" t="str">
            <v/>
          </cell>
          <cell r="E734" t="str">
            <v>  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DICOT</v>
          </cell>
          <cell r="R734">
            <v>0</v>
          </cell>
          <cell r="S734">
            <v>19601</v>
          </cell>
        </row>
        <row r="735">
          <cell r="A735" t="str">
            <v>CYPERA</v>
          </cell>
          <cell r="B735" t="str">
            <v>Cyperus eragrostis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19611</v>
          </cell>
        </row>
        <row r="736">
          <cell r="A736" t="str">
            <v>CYPLON</v>
          </cell>
          <cell r="B736" t="str">
            <v>Cyperus longus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MONOCOT</v>
          </cell>
          <cell r="R736">
            <v>0</v>
          </cell>
          <cell r="S736">
            <v>1500</v>
          </cell>
        </row>
        <row r="737">
          <cell r="A737" t="str">
            <v>CYPSER</v>
          </cell>
          <cell r="B737" t="str">
            <v>Cyperus serotinus</v>
          </cell>
          <cell r="C737" t="str">
            <v/>
          </cell>
          <cell r="D737" t="str">
            <v/>
          </cell>
          <cell r="E737" t="str">
            <v>Rottb.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MONOCOT</v>
          </cell>
          <cell r="R737">
            <v>0</v>
          </cell>
          <cell r="S737">
            <v>1502</v>
          </cell>
        </row>
        <row r="738">
          <cell r="A738" t="str">
            <v>CYPSPX</v>
          </cell>
          <cell r="B738" t="str">
            <v>Cyperus sp.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Q738" t="str">
            <v>MONOCOT</v>
          </cell>
          <cell r="R738">
            <v>0</v>
          </cell>
          <cell r="S738">
            <v>1494</v>
          </cell>
        </row>
        <row r="739">
          <cell r="A739" t="str">
            <v>DESCES</v>
          </cell>
          <cell r="B739" t="str">
            <v>Deschampsia cespitosa</v>
          </cell>
          <cell r="C739" t="str">
            <v/>
          </cell>
          <cell r="D739" t="str">
            <v/>
          </cell>
          <cell r="E739" t="str">
            <v>(L.) P. Beauv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MONOCOT</v>
          </cell>
          <cell r="R739">
            <v>0</v>
          </cell>
          <cell r="S739">
            <v>1557</v>
          </cell>
        </row>
        <row r="740">
          <cell r="A740" t="str">
            <v>ECHORY</v>
          </cell>
          <cell r="B740" t="str">
            <v>Echinochloa oryzoides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MONOCOT</v>
          </cell>
          <cell r="R740">
            <v>0</v>
          </cell>
          <cell r="S740">
            <v>1561</v>
          </cell>
        </row>
        <row r="741">
          <cell r="A741" t="str">
            <v>ELAALS</v>
          </cell>
          <cell r="B741" t="str">
            <v>Elatine alsinastrum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1535</v>
          </cell>
        </row>
        <row r="742">
          <cell r="A742" t="str">
            <v>ELAAMB</v>
          </cell>
          <cell r="B742" t="str">
            <v>Elatine ambigua</v>
          </cell>
          <cell r="C742" t="str">
            <v/>
          </cell>
          <cell r="D742" t="str">
            <v/>
          </cell>
          <cell r="E742" t="str">
            <v>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19629</v>
          </cell>
        </row>
        <row r="743">
          <cell r="A743" t="str">
            <v>ELABRO</v>
          </cell>
          <cell r="B743" t="str">
            <v>Elatine brochonii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19630</v>
          </cell>
        </row>
        <row r="744">
          <cell r="A744" t="str">
            <v>ELAHEX</v>
          </cell>
          <cell r="B744" t="str">
            <v>Elatine hexandra</v>
          </cell>
          <cell r="C744" t="str">
            <v/>
          </cell>
          <cell r="D744" t="str">
            <v/>
          </cell>
          <cell r="E744" t="str">
            <v>(Lapierre) DC     </v>
          </cell>
          <cell r="M744" t="str">
            <v>PHg</v>
          </cell>
          <cell r="N744">
            <v>9</v>
          </cell>
          <cell r="O744" t="str">
            <v>HYG</v>
          </cell>
          <cell r="P744" t="str">
            <v/>
          </cell>
          <cell r="Q744" t="str">
            <v>DICOT</v>
          </cell>
          <cell r="R744">
            <v>0</v>
          </cell>
          <cell r="S744">
            <v>1536</v>
          </cell>
        </row>
        <row r="745">
          <cell r="A745" t="str">
            <v>ELAHUN</v>
          </cell>
          <cell r="B745" t="str">
            <v>Elatine hungarica</v>
          </cell>
          <cell r="C745" t="str">
            <v/>
          </cell>
          <cell r="D745" t="str">
            <v/>
          </cell>
          <cell r="E745" t="str">
            <v>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19631</v>
          </cell>
        </row>
        <row r="746">
          <cell r="A746" t="str">
            <v>ELAHYD</v>
          </cell>
          <cell r="B746" t="str">
            <v>Elatine hydropiper</v>
          </cell>
          <cell r="C746" t="str">
            <v/>
          </cell>
          <cell r="D746" t="str">
            <v/>
          </cell>
          <cell r="E746" t="str">
            <v>L.      </v>
          </cell>
          <cell r="M746" t="str">
            <v>PHg</v>
          </cell>
          <cell r="N746">
            <v>9</v>
          </cell>
          <cell r="O746" t="str">
            <v>HYG</v>
          </cell>
          <cell r="P746" t="str">
            <v/>
          </cell>
          <cell r="Q746" t="str">
            <v>DICOT</v>
          </cell>
          <cell r="R746">
            <v>0</v>
          </cell>
          <cell r="S746">
            <v>1537</v>
          </cell>
        </row>
        <row r="747">
          <cell r="A747" t="str">
            <v>ELAMAC</v>
          </cell>
          <cell r="B747" t="str">
            <v>Elatine macropoda</v>
          </cell>
          <cell r="C747" t="str">
            <v/>
          </cell>
          <cell r="D747" t="str">
            <v/>
          </cell>
          <cell r="E747" t="str">
            <v>Guss.      </v>
          </cell>
          <cell r="M747" t="str">
            <v>PHg</v>
          </cell>
          <cell r="N747">
            <v>9</v>
          </cell>
          <cell r="O747" t="str">
            <v>HYG</v>
          </cell>
          <cell r="P747" t="str">
            <v/>
          </cell>
          <cell r="Q747" t="str">
            <v>DICOT</v>
          </cell>
          <cell r="R747">
            <v>0</v>
          </cell>
          <cell r="S747">
            <v>19632</v>
          </cell>
        </row>
        <row r="748">
          <cell r="A748" t="str">
            <v>ELAORT</v>
          </cell>
          <cell r="B748" t="str">
            <v>Elatine orthosperma</v>
          </cell>
          <cell r="C748" t="str">
            <v/>
          </cell>
          <cell r="D748" t="str">
            <v/>
          </cell>
          <cell r="E748" t="str">
            <v> 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DICOT</v>
          </cell>
          <cell r="R748">
            <v>0</v>
          </cell>
          <cell r="S748">
            <v>19633</v>
          </cell>
        </row>
        <row r="749">
          <cell r="A749" t="str">
            <v>ELASPX</v>
          </cell>
          <cell r="B749" t="str">
            <v>Elatine sp.</v>
          </cell>
          <cell r="C749" t="str">
            <v/>
          </cell>
          <cell r="D749" t="str">
            <v/>
          </cell>
          <cell r="E749" t="str">
            <v>      </v>
          </cell>
          <cell r="M749" t="str">
            <v>PHg</v>
          </cell>
          <cell r="N749">
            <v>9</v>
          </cell>
          <cell r="O749" t="str">
            <v>HYG</v>
          </cell>
          <cell r="Q749" t="str">
            <v>DICOT</v>
          </cell>
          <cell r="R749">
            <v>0</v>
          </cell>
          <cell r="S749">
            <v>1534</v>
          </cell>
        </row>
        <row r="750">
          <cell r="A750" t="str">
            <v>ELATRI</v>
          </cell>
          <cell r="B750" t="str">
            <v>Elatine triandra</v>
          </cell>
          <cell r="C750" t="str">
            <v/>
          </cell>
          <cell r="D750" t="str">
            <v/>
          </cell>
          <cell r="E750" t="str">
            <v>Schkuhr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19634</v>
          </cell>
        </row>
        <row r="751">
          <cell r="A751" t="str">
            <v>ELEOVA</v>
          </cell>
          <cell r="B751" t="str">
            <v>Eleocharis ovata</v>
          </cell>
          <cell r="C751" t="str">
            <v/>
          </cell>
          <cell r="D751" t="str">
            <v/>
          </cell>
          <cell r="E751" t="str">
            <v>(Roth) Roem. &amp; Schult.   </v>
          </cell>
          <cell r="M751" t="str">
            <v>PHg</v>
          </cell>
          <cell r="N751">
            <v>9</v>
          </cell>
          <cell r="O751" t="str">
            <v>HYG/HEL</v>
          </cell>
          <cell r="P751" t="str">
            <v/>
          </cell>
          <cell r="Q751" t="str">
            <v>MONOCOT</v>
          </cell>
          <cell r="R751">
            <v>0</v>
          </cell>
          <cell r="S751">
            <v>19637</v>
          </cell>
        </row>
        <row r="752">
          <cell r="A752" t="str">
            <v>ELEPAR</v>
          </cell>
          <cell r="B752" t="str">
            <v>Eleocharis parvula</v>
          </cell>
          <cell r="C752" t="str">
            <v/>
          </cell>
          <cell r="D752" t="str">
            <v/>
          </cell>
          <cell r="E752" t="str">
            <v>      </v>
          </cell>
          <cell r="M752" t="str">
            <v>PHg</v>
          </cell>
          <cell r="N752">
            <v>9</v>
          </cell>
          <cell r="O752" t="str">
            <v>HYG/HEL</v>
          </cell>
          <cell r="P752" t="str">
            <v/>
          </cell>
          <cell r="Q752" t="str">
            <v>MONOCOT</v>
          </cell>
          <cell r="R752">
            <v>0</v>
          </cell>
          <cell r="S752">
            <v>19640</v>
          </cell>
        </row>
        <row r="753">
          <cell r="A753" t="str">
            <v>ELEUNI</v>
          </cell>
          <cell r="B753" t="str">
            <v>Eleocharis uniglumis</v>
          </cell>
          <cell r="C753" t="str">
            <v/>
          </cell>
          <cell r="D753" t="str">
            <v/>
          </cell>
          <cell r="E753" t="str">
            <v>(Link) Schultes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MONOCOT</v>
          </cell>
          <cell r="R753">
            <v>0</v>
          </cell>
          <cell r="S753">
            <v>1508</v>
          </cell>
        </row>
        <row r="754">
          <cell r="A754" t="str">
            <v>EPICIL</v>
          </cell>
          <cell r="B754" t="str">
            <v>Epilobium ciliatum</v>
          </cell>
          <cell r="C754" t="str">
            <v/>
          </cell>
          <cell r="D754" t="str">
            <v/>
          </cell>
          <cell r="E754" t="str">
            <v>Rafin.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1845</v>
          </cell>
        </row>
        <row r="755">
          <cell r="A755" t="str">
            <v>EPIHIR</v>
          </cell>
          <cell r="B755" t="str">
            <v>Epilobium hirsutum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1846</v>
          </cell>
        </row>
        <row r="756">
          <cell r="A756" t="str">
            <v>EPILAN</v>
          </cell>
          <cell r="B756" t="str">
            <v>Epilobium lanceolatum</v>
          </cell>
          <cell r="C756" t="str">
            <v/>
          </cell>
          <cell r="D756" t="str">
            <v/>
          </cell>
          <cell r="E756" t="str">
            <v>Sebast. &amp; Mauri    </v>
          </cell>
          <cell r="M756" t="str">
            <v>PHg</v>
          </cell>
          <cell r="N756">
            <v>9</v>
          </cell>
          <cell r="O756" t="str">
            <v>HYG</v>
          </cell>
          <cell r="P756" t="str">
            <v/>
          </cell>
          <cell r="Q756" t="str">
            <v>DICOT</v>
          </cell>
          <cell r="R756">
            <v>0</v>
          </cell>
          <cell r="S756">
            <v>19644</v>
          </cell>
        </row>
        <row r="757">
          <cell r="A757" t="str">
            <v>EPIPAL</v>
          </cell>
          <cell r="B757" t="str">
            <v>Epilobium palustre</v>
          </cell>
          <cell r="C757" t="str">
            <v/>
          </cell>
          <cell r="D757" t="str">
            <v/>
          </cell>
          <cell r="E757" t="str">
            <v>L.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1850</v>
          </cell>
        </row>
        <row r="758">
          <cell r="A758" t="str">
            <v>EPIPAR</v>
          </cell>
          <cell r="B758" t="str">
            <v>Epilobium parviflorum</v>
          </cell>
          <cell r="C758" t="str">
            <v/>
          </cell>
          <cell r="D758" t="str">
            <v/>
          </cell>
          <cell r="E758" t="str">
            <v>Schreb. 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1851</v>
          </cell>
        </row>
        <row r="759">
          <cell r="A759" t="str">
            <v>EPIROS</v>
          </cell>
          <cell r="B759" t="str">
            <v>Epilobium roseum</v>
          </cell>
          <cell r="C759" t="str">
            <v/>
          </cell>
          <cell r="D759" t="str">
            <v/>
          </cell>
          <cell r="E759" t="str">
            <v>Schreb.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1852</v>
          </cell>
        </row>
        <row r="760">
          <cell r="A760" t="str">
            <v>EPITET</v>
          </cell>
          <cell r="B760" t="str">
            <v>Epilobium tetragonum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</v>
          </cell>
          <cell r="P760" t="str">
            <v/>
          </cell>
          <cell r="Q760" t="str">
            <v>DICOT</v>
          </cell>
          <cell r="R760">
            <v>0</v>
          </cell>
          <cell r="S760">
            <v>1853</v>
          </cell>
        </row>
        <row r="761">
          <cell r="A761" t="str">
            <v>EROANG</v>
          </cell>
          <cell r="B761" t="str">
            <v>Eriophorum angustifolium</v>
          </cell>
          <cell r="C761" t="str">
            <v/>
          </cell>
          <cell r="D761" t="str">
            <v/>
          </cell>
          <cell r="E761" t="str">
            <v>Honckeny      </v>
          </cell>
          <cell r="M761" t="str">
            <v>PHg</v>
          </cell>
          <cell r="N761">
            <v>9</v>
          </cell>
          <cell r="O761" t="str">
            <v>HYG/HEL</v>
          </cell>
          <cell r="P761" t="str">
            <v/>
          </cell>
          <cell r="Q761" t="str">
            <v>MONOCOT</v>
          </cell>
          <cell r="R761">
            <v>0</v>
          </cell>
          <cell r="S761">
            <v>1510</v>
          </cell>
        </row>
        <row r="762">
          <cell r="A762" t="str">
            <v>FALDUM</v>
          </cell>
          <cell r="B762" t="str">
            <v>Fallopia dumetorum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19657</v>
          </cell>
        </row>
        <row r="763">
          <cell r="A763" t="str">
            <v>FILULM</v>
          </cell>
          <cell r="B763" t="str">
            <v>Filipendula ulmaria</v>
          </cell>
          <cell r="C763" t="str">
            <v/>
          </cell>
          <cell r="D763" t="str">
            <v/>
          </cell>
          <cell r="E763" t="str">
            <v>(L.) Maxim.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1919</v>
          </cell>
        </row>
        <row r="764">
          <cell r="A764" t="str">
            <v>GALNEG</v>
          </cell>
          <cell r="B764" t="str">
            <v>Galium neglectum</v>
          </cell>
          <cell r="C764" t="str">
            <v/>
          </cell>
          <cell r="D764" t="str">
            <v/>
          </cell>
          <cell r="E764" t="str">
            <v>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19764</v>
          </cell>
        </row>
        <row r="765">
          <cell r="A765" t="str">
            <v>GALPAL</v>
          </cell>
          <cell r="B765" t="str">
            <v>Galium palustre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HYG/HEL</v>
          </cell>
          <cell r="P765" t="str">
            <v/>
          </cell>
          <cell r="Q765" t="str">
            <v>DICOT</v>
          </cell>
          <cell r="R765">
            <v>0</v>
          </cell>
          <cell r="S765">
            <v>1930</v>
          </cell>
        </row>
        <row r="766">
          <cell r="A766" t="str">
            <v>GALSPX</v>
          </cell>
          <cell r="B766" t="str">
            <v>Galium sp.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HYG/HEL</v>
          </cell>
          <cell r="Q766" t="str">
            <v>DICOT</v>
          </cell>
          <cell r="R766">
            <v>0</v>
          </cell>
          <cell r="S766">
            <v>1926</v>
          </cell>
        </row>
        <row r="767">
          <cell r="A767" t="str">
            <v>GALTRI</v>
          </cell>
          <cell r="B767" t="str">
            <v>Galium trifidum</v>
          </cell>
          <cell r="C767" t="str">
            <v/>
          </cell>
          <cell r="D767" t="str">
            <v/>
          </cell>
          <cell r="E767" t="str">
            <v>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DICOT</v>
          </cell>
          <cell r="R767">
            <v>0</v>
          </cell>
          <cell r="S767">
            <v>19765</v>
          </cell>
        </row>
        <row r="768">
          <cell r="A768" t="str">
            <v>GALULI</v>
          </cell>
          <cell r="B768" t="str">
            <v>Galium uliginosum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19766</v>
          </cell>
        </row>
        <row r="769">
          <cell r="A769" t="str">
            <v>GLEHED</v>
          </cell>
          <cell r="B769" t="str">
            <v>Glechoma hederacea</v>
          </cell>
          <cell r="C769" t="str">
            <v/>
          </cell>
          <cell r="D769" t="str">
            <v/>
          </cell>
          <cell r="E769" t="str">
            <v>L.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19767</v>
          </cell>
        </row>
        <row r="770">
          <cell r="A770" t="str">
            <v>GNAULI</v>
          </cell>
          <cell r="B770" t="str">
            <v>Gnaphalium uliginosum</v>
          </cell>
          <cell r="C770" t="str">
            <v/>
          </cell>
          <cell r="D770" t="str">
            <v/>
          </cell>
          <cell r="E770" t="str">
            <v>L.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19770</v>
          </cell>
        </row>
        <row r="771">
          <cell r="A771" t="str">
            <v>GRAOFF</v>
          </cell>
          <cell r="B771" t="str">
            <v>Gratiola officinalis</v>
          </cell>
          <cell r="C771" t="str">
            <v/>
          </cell>
          <cell r="D771" t="str">
            <v/>
          </cell>
          <cell r="E771" t="str">
            <v>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19774</v>
          </cell>
        </row>
        <row r="772">
          <cell r="A772" t="str">
            <v>HOLLAN</v>
          </cell>
          <cell r="B772" t="str">
            <v>Holcus lanatus</v>
          </cell>
          <cell r="C772" t="str">
            <v/>
          </cell>
          <cell r="D772" t="str">
            <v/>
          </cell>
          <cell r="E772" t="str">
            <v>L.  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19782</v>
          </cell>
        </row>
        <row r="773">
          <cell r="A773" t="str">
            <v>HUMLUP</v>
          </cell>
          <cell r="B773" t="str">
            <v>Humulus lupulus</v>
          </cell>
          <cell r="C773" t="str">
            <v/>
          </cell>
          <cell r="D773" t="str">
            <v/>
          </cell>
          <cell r="E773" t="str">
            <v>L.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DICOT</v>
          </cell>
          <cell r="R773">
            <v>0</v>
          </cell>
          <cell r="S773">
            <v>19783</v>
          </cell>
        </row>
        <row r="774">
          <cell r="A774" t="str">
            <v>HYPMAC</v>
          </cell>
          <cell r="B774" t="str">
            <v>Hypericum maculatum</v>
          </cell>
          <cell r="C774" t="str">
            <v/>
          </cell>
          <cell r="D774" t="str">
            <v/>
          </cell>
          <cell r="E774" t="str">
            <v>Crantz.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DICOT</v>
          </cell>
          <cell r="R774">
            <v>0</v>
          </cell>
          <cell r="S774">
            <v>19793</v>
          </cell>
        </row>
        <row r="775">
          <cell r="A775" t="str">
            <v>IMPGLA</v>
          </cell>
          <cell r="B775" t="str">
            <v>Impatiens glandulifera</v>
          </cell>
          <cell r="C775" t="str">
            <v/>
          </cell>
          <cell r="D775" t="str">
            <v/>
          </cell>
          <cell r="E775" t="str">
            <v>Royle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DICOT</v>
          </cell>
          <cell r="R775">
            <v>0</v>
          </cell>
          <cell r="S775">
            <v>1686</v>
          </cell>
        </row>
        <row r="776">
          <cell r="A776" t="str">
            <v>IMPNOL</v>
          </cell>
          <cell r="B776" t="str">
            <v>Impatiens noli-tangere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DICOT</v>
          </cell>
          <cell r="R776">
            <v>0</v>
          </cell>
          <cell r="S776">
            <v>19794</v>
          </cell>
        </row>
        <row r="777">
          <cell r="A777" t="str">
            <v>JUNACU</v>
          </cell>
          <cell r="B777" t="str">
            <v>Juncus acutiflorus</v>
          </cell>
          <cell r="C777" t="str">
            <v/>
          </cell>
          <cell r="D777" t="str">
            <v/>
          </cell>
          <cell r="E777" t="str">
            <v>Ehrh. Ex Hoffm    </v>
          </cell>
          <cell r="M777" t="str">
            <v>PHg</v>
          </cell>
          <cell r="N777">
            <v>9</v>
          </cell>
          <cell r="O777" t="str">
            <v>HYG</v>
          </cell>
          <cell r="P777" t="str">
            <v/>
          </cell>
          <cell r="Q777" t="str">
            <v>MONOCOT</v>
          </cell>
          <cell r="R777">
            <v>0</v>
          </cell>
          <cell r="S777">
            <v>1607</v>
          </cell>
        </row>
        <row r="778">
          <cell r="A778" t="str">
            <v>JUNALP</v>
          </cell>
          <cell r="B778" t="str">
            <v>Juncus alpinoarticulatus</v>
          </cell>
          <cell r="C778" t="str">
            <v/>
          </cell>
          <cell r="D778" t="str">
            <v/>
          </cell>
          <cell r="E778" t="str">
            <v>Chaix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MONOCOT</v>
          </cell>
          <cell r="R778">
            <v>0</v>
          </cell>
          <cell r="S778">
            <v>19815</v>
          </cell>
        </row>
        <row r="779">
          <cell r="A779" t="str">
            <v>JUNAMB</v>
          </cell>
          <cell r="B779" t="str">
            <v>Juncus ambiguus</v>
          </cell>
          <cell r="C779" t="str">
            <v/>
          </cell>
          <cell r="D779" t="str">
            <v/>
          </cell>
          <cell r="E779" t="str">
            <v>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MONOCOT</v>
          </cell>
          <cell r="R779">
            <v>0</v>
          </cell>
          <cell r="S779">
            <v>19816</v>
          </cell>
        </row>
        <row r="780">
          <cell r="A780" t="str">
            <v>JUNART</v>
          </cell>
          <cell r="B780" t="str">
            <v>Juncus articulatus</v>
          </cell>
          <cell r="C780" t="str">
            <v/>
          </cell>
          <cell r="D780" t="str">
            <v/>
          </cell>
          <cell r="E780" t="str">
            <v>L. 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1609</v>
          </cell>
        </row>
        <row r="781">
          <cell r="A781" t="str">
            <v>JUNBUF</v>
          </cell>
          <cell r="B781" t="str">
            <v>Juncus bufonius</v>
          </cell>
          <cell r="C781" t="str">
            <v/>
          </cell>
          <cell r="D781" t="str">
            <v/>
          </cell>
          <cell r="E781" t="str">
            <v>L.      </v>
          </cell>
          <cell r="M781" t="str">
            <v>PHg</v>
          </cell>
          <cell r="N781">
            <v>9</v>
          </cell>
          <cell r="O781" t="str">
            <v>HYG</v>
          </cell>
          <cell r="P781" t="str">
            <v/>
          </cell>
          <cell r="Q781" t="str">
            <v>MONOCOT</v>
          </cell>
          <cell r="R781">
            <v>0</v>
          </cell>
          <cell r="S781">
            <v>1610</v>
          </cell>
        </row>
        <row r="782">
          <cell r="A782" t="str">
            <v>JUNHET</v>
          </cell>
          <cell r="B782" t="str">
            <v>Juncus heterophyllus</v>
          </cell>
          <cell r="C782" t="str">
            <v/>
          </cell>
          <cell r="D782" t="str">
            <v/>
          </cell>
          <cell r="E782" t="str">
            <v>Dufour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MONOCOT</v>
          </cell>
          <cell r="R782">
            <v>0</v>
          </cell>
          <cell r="S782">
            <v>1615</v>
          </cell>
        </row>
        <row r="783">
          <cell r="A783" t="str">
            <v>LAMALB</v>
          </cell>
          <cell r="B783" t="str">
            <v>Lamium album</v>
          </cell>
          <cell r="C783" t="str">
            <v/>
          </cell>
          <cell r="D783" t="str">
            <v/>
          </cell>
          <cell r="E783" t="str">
            <v>L.      </v>
          </cell>
          <cell r="M783" t="str">
            <v>PHg</v>
          </cell>
          <cell r="N783">
            <v>9</v>
          </cell>
          <cell r="O783" t="str">
            <v>HYG</v>
          </cell>
          <cell r="P783" t="str">
            <v/>
          </cell>
          <cell r="Q783" t="str">
            <v>DICOT</v>
          </cell>
          <cell r="R783">
            <v>0</v>
          </cell>
          <cell r="S783">
            <v>19828</v>
          </cell>
        </row>
        <row r="784">
          <cell r="A784" t="str">
            <v>LAMMAC</v>
          </cell>
          <cell r="B784" t="str">
            <v>Lamium maculatum</v>
          </cell>
          <cell r="C784" t="str">
            <v/>
          </cell>
          <cell r="D784" t="str">
            <v/>
          </cell>
          <cell r="E784" t="str">
            <v>L.      </v>
          </cell>
          <cell r="M784" t="str">
            <v>PHg</v>
          </cell>
          <cell r="N784">
            <v>9</v>
          </cell>
          <cell r="O784" t="str">
            <v>HYG</v>
          </cell>
          <cell r="P784" t="str">
            <v/>
          </cell>
          <cell r="Q784" t="str">
            <v>DICOT</v>
          </cell>
          <cell r="R784">
            <v>0</v>
          </cell>
          <cell r="S784">
            <v>19829</v>
          </cell>
        </row>
        <row r="785">
          <cell r="A785" t="str">
            <v>LEEORY</v>
          </cell>
          <cell r="B785" t="str">
            <v>Leersia oryzoïdes</v>
          </cell>
          <cell r="C785" t="str">
            <v/>
          </cell>
          <cell r="D785" t="str">
            <v/>
          </cell>
          <cell r="E785" t="str">
            <v>(L.) Schwartz     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MONOCOT</v>
          </cell>
          <cell r="R785">
            <v>0</v>
          </cell>
          <cell r="S785">
            <v>1569</v>
          </cell>
        </row>
        <row r="786">
          <cell r="A786" t="str">
            <v>LIMAQU</v>
          </cell>
          <cell r="B786" t="str">
            <v>Limosella aquatica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HYG/HEL</v>
          </cell>
          <cell r="P786" t="str">
            <v/>
          </cell>
          <cell r="Q786" t="str">
            <v>DICOT</v>
          </cell>
          <cell r="R786">
            <v>0</v>
          </cell>
          <cell r="S786">
            <v>19839</v>
          </cell>
        </row>
        <row r="787">
          <cell r="A787" t="str">
            <v>LIMAUS</v>
          </cell>
          <cell r="B787" t="str">
            <v>Limosella australis</v>
          </cell>
          <cell r="C787" t="str">
            <v/>
          </cell>
          <cell r="D787" t="str">
            <v/>
          </cell>
          <cell r="E787" t="str">
            <v>      </v>
          </cell>
          <cell r="M787" t="str">
            <v>PHg</v>
          </cell>
          <cell r="N787">
            <v>9</v>
          </cell>
          <cell r="O787" t="str">
            <v>HYG/HEL</v>
          </cell>
          <cell r="P787" t="str">
            <v/>
          </cell>
          <cell r="Q787" t="str">
            <v>DICOT</v>
          </cell>
          <cell r="R787">
            <v>0</v>
          </cell>
          <cell r="S787">
            <v>19840</v>
          </cell>
        </row>
        <row r="788">
          <cell r="A788" t="str">
            <v>LINDUB</v>
          </cell>
          <cell r="B788" t="str">
            <v>Lindernia dubia</v>
          </cell>
          <cell r="C788" t="str">
            <v/>
          </cell>
          <cell r="D788" t="str">
            <v/>
          </cell>
          <cell r="E788" t="str">
            <v>      </v>
          </cell>
          <cell r="M788" t="str">
            <v>PHg</v>
          </cell>
          <cell r="N788">
            <v>9</v>
          </cell>
          <cell r="O788" t="str">
            <v>HYG/HEL</v>
          </cell>
          <cell r="P788" t="str">
            <v/>
          </cell>
          <cell r="Q788" t="str">
            <v>DICOT</v>
          </cell>
          <cell r="R788">
            <v>0</v>
          </cell>
          <cell r="S788">
            <v>19841</v>
          </cell>
        </row>
        <row r="789">
          <cell r="A789" t="str">
            <v>LINPRO</v>
          </cell>
          <cell r="B789" t="str">
            <v>Lindernia procumbens</v>
          </cell>
          <cell r="C789" t="str">
            <v/>
          </cell>
          <cell r="D789" t="str">
            <v/>
          </cell>
          <cell r="E789" t="str">
            <v>      </v>
          </cell>
          <cell r="M789" t="str">
            <v>PHg</v>
          </cell>
          <cell r="N789">
            <v>9</v>
          </cell>
          <cell r="O789" t="str">
            <v>HYG/HEL</v>
          </cell>
          <cell r="P789" t="str">
            <v/>
          </cell>
          <cell r="Q789" t="str">
            <v>DICOT</v>
          </cell>
          <cell r="R789">
            <v>0</v>
          </cell>
          <cell r="S789">
            <v>19842</v>
          </cell>
        </row>
        <row r="790">
          <cell r="A790" t="str">
            <v>LOTPED</v>
          </cell>
          <cell r="B790" t="str">
            <v>Lotus pedunculatus</v>
          </cell>
          <cell r="C790" t="str">
            <v/>
          </cell>
          <cell r="D790" t="str">
            <v/>
          </cell>
          <cell r="E790" t="str">
            <v>      </v>
          </cell>
          <cell r="F790" t="str">
            <v>Lotus uliginosus Schkuhr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DICOT</v>
          </cell>
          <cell r="R790">
            <v>0</v>
          </cell>
          <cell r="S790">
            <v>19844</v>
          </cell>
        </row>
        <row r="791">
          <cell r="A791" t="str">
            <v>LYOESC</v>
          </cell>
          <cell r="B791" t="str">
            <v>Lycopersicon esculentum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DICOT</v>
          </cell>
          <cell r="R791">
            <v>0</v>
          </cell>
          <cell r="S791">
            <v>1962</v>
          </cell>
        </row>
        <row r="792">
          <cell r="A792" t="str">
            <v>MIMGUT</v>
          </cell>
          <cell r="B792" t="str">
            <v>Mimulus guttatus</v>
          </cell>
          <cell r="C792" t="str">
            <v/>
          </cell>
          <cell r="D792" t="str">
            <v/>
          </cell>
          <cell r="E792" t="str">
            <v>DC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DICOT</v>
          </cell>
          <cell r="R792">
            <v>0</v>
          </cell>
          <cell r="S792">
            <v>1946</v>
          </cell>
        </row>
        <row r="793">
          <cell r="A793" t="str">
            <v>MOLCAE</v>
          </cell>
          <cell r="B793" t="str">
            <v>Molinia caerulea</v>
          </cell>
          <cell r="C793" t="str">
            <v/>
          </cell>
          <cell r="D793" t="str">
            <v/>
          </cell>
          <cell r="E793" t="str">
            <v>(L.) Moench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1571</v>
          </cell>
        </row>
        <row r="794">
          <cell r="A794" t="str">
            <v>MYSAQU</v>
          </cell>
          <cell r="B794" t="str">
            <v>Myosoton aquaticum</v>
          </cell>
          <cell r="C794" t="str">
            <v/>
          </cell>
          <cell r="D794" t="str">
            <v/>
          </cell>
          <cell r="E794" t="str">
            <v>(L.) Moench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DICOT</v>
          </cell>
          <cell r="R794">
            <v>0</v>
          </cell>
          <cell r="S794">
            <v>1710</v>
          </cell>
        </row>
        <row r="795">
          <cell r="A795" t="str">
            <v>ORYSAT</v>
          </cell>
          <cell r="B795" t="str">
            <v>Oryza sativa</v>
          </cell>
          <cell r="C795" t="str">
            <v/>
          </cell>
          <cell r="D795" t="str">
            <v/>
          </cell>
          <cell r="E795" t="str">
            <v>   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MONOCOT</v>
          </cell>
          <cell r="R795">
            <v>0</v>
          </cell>
          <cell r="S795">
            <v>19900</v>
          </cell>
        </row>
        <row r="796">
          <cell r="A796" t="str">
            <v>PASDIL</v>
          </cell>
          <cell r="B796" t="str">
            <v>Paspalum dilatatum</v>
          </cell>
          <cell r="C796" t="str">
            <v/>
          </cell>
          <cell r="D796" t="str">
            <v/>
          </cell>
          <cell r="E796" t="str">
            <v>      </v>
          </cell>
          <cell r="M796" t="str">
            <v>PHg</v>
          </cell>
          <cell r="N796">
            <v>9</v>
          </cell>
          <cell r="O796" t="str">
            <v>HYG</v>
          </cell>
          <cell r="P796" t="str">
            <v/>
          </cell>
          <cell r="Q796" t="str">
            <v>MONOCOT</v>
          </cell>
          <cell r="R796">
            <v>0</v>
          </cell>
          <cell r="S796">
            <v>10234</v>
          </cell>
        </row>
        <row r="797">
          <cell r="A797" t="str">
            <v>PASPAS</v>
          </cell>
          <cell r="B797" t="str">
            <v>Paspalum paspaloides</v>
          </cell>
          <cell r="C797" t="str">
            <v/>
          </cell>
          <cell r="D797" t="str">
            <v/>
          </cell>
          <cell r="E797" t="str">
            <v>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1575</v>
          </cell>
        </row>
        <row r="798">
          <cell r="A798" t="str">
            <v>PASURV</v>
          </cell>
          <cell r="B798" t="str">
            <v>Paspalum urvillei</v>
          </cell>
          <cell r="C798" t="str">
            <v/>
          </cell>
          <cell r="D798" t="str">
            <v/>
          </cell>
          <cell r="E798" t="str">
            <v>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19905</v>
          </cell>
        </row>
        <row r="799">
          <cell r="A799" t="str">
            <v>PASVAG</v>
          </cell>
          <cell r="B799" t="str">
            <v>Paspalum vaginatum</v>
          </cell>
          <cell r="C799" t="str">
            <v/>
          </cell>
          <cell r="D799" t="str">
            <v/>
          </cell>
          <cell r="E799" t="str">
            <v>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19906</v>
          </cell>
        </row>
        <row r="800">
          <cell r="A800" t="str">
            <v>PETHYB</v>
          </cell>
          <cell r="B800" t="str">
            <v>Petasites hybridus</v>
          </cell>
          <cell r="C800" t="str">
            <v/>
          </cell>
          <cell r="D800" t="str">
            <v/>
          </cell>
          <cell r="E800" t="str">
            <v>(L.) Gaertn.,Mey. &amp; Scherb.   </v>
          </cell>
          <cell r="M800" t="str">
            <v>PHg</v>
          </cell>
          <cell r="N800">
            <v>9</v>
          </cell>
          <cell r="O800" t="str">
            <v>HYG</v>
          </cell>
          <cell r="P800" t="str">
            <v/>
          </cell>
          <cell r="Q800" t="str">
            <v>DICOT</v>
          </cell>
          <cell r="R800">
            <v>0</v>
          </cell>
          <cell r="S800">
            <v>1745</v>
          </cell>
        </row>
        <row r="801">
          <cell r="A801" t="str">
            <v>PEUPAL</v>
          </cell>
          <cell r="B801" t="str">
            <v>Peucedanum palustre</v>
          </cell>
          <cell r="C801" t="str">
            <v/>
          </cell>
          <cell r="D801" t="str">
            <v/>
          </cell>
          <cell r="E801" t="str">
            <v>(L.) Moench     </v>
          </cell>
          <cell r="M801" t="str">
            <v>PHg</v>
          </cell>
          <cell r="N801">
            <v>9</v>
          </cell>
          <cell r="O801" t="str">
            <v>HYG/HEL</v>
          </cell>
          <cell r="P801" t="str">
            <v/>
          </cell>
          <cell r="Q801" t="str">
            <v>DICOT</v>
          </cell>
          <cell r="R801">
            <v>0</v>
          </cell>
          <cell r="S801">
            <v>1994</v>
          </cell>
        </row>
        <row r="802">
          <cell r="A802" t="str">
            <v>POAANN</v>
          </cell>
          <cell r="B802" t="str">
            <v>Poa annua</v>
          </cell>
          <cell r="C802" t="str">
            <v/>
          </cell>
          <cell r="D802" t="str">
            <v/>
          </cell>
          <cell r="E802" t="str">
            <v>L.      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MONOCOT</v>
          </cell>
          <cell r="R802">
            <v>0</v>
          </cell>
          <cell r="S802">
            <v>1581</v>
          </cell>
        </row>
        <row r="803">
          <cell r="A803" t="str">
            <v>POAPAL</v>
          </cell>
          <cell r="B803" t="str">
            <v>Poa palustris</v>
          </cell>
          <cell r="C803" t="str">
            <v/>
          </cell>
          <cell r="D803" t="str">
            <v/>
          </cell>
          <cell r="E803" t="str">
            <v>L.      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MONOCOT</v>
          </cell>
          <cell r="R803">
            <v>0</v>
          </cell>
          <cell r="S803">
            <v>1582</v>
          </cell>
        </row>
        <row r="804">
          <cell r="A804" t="str">
            <v>POAPRA</v>
          </cell>
          <cell r="B804" t="str">
            <v>Poa pratensis</v>
          </cell>
          <cell r="C804" t="str">
            <v/>
          </cell>
          <cell r="D804" t="str">
            <v/>
          </cell>
          <cell r="E804" t="str">
            <v>L.      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MONOCOT</v>
          </cell>
          <cell r="R804">
            <v>0</v>
          </cell>
          <cell r="S804">
            <v>19928</v>
          </cell>
        </row>
        <row r="805">
          <cell r="A805" t="str">
            <v>POASPX</v>
          </cell>
          <cell r="B805" t="str">
            <v>Poa sp.</v>
          </cell>
          <cell r="C805" t="str">
            <v/>
          </cell>
          <cell r="D805" t="str">
            <v/>
          </cell>
          <cell r="E805" t="str">
            <v>      </v>
          </cell>
          <cell r="M805" t="str">
            <v>PHg</v>
          </cell>
          <cell r="N805">
            <v>9</v>
          </cell>
          <cell r="O805" t="str">
            <v>HYG</v>
          </cell>
          <cell r="Q805" t="str">
            <v>MONOCOT</v>
          </cell>
          <cell r="R805">
            <v>0</v>
          </cell>
          <cell r="S805">
            <v>1580</v>
          </cell>
        </row>
        <row r="806">
          <cell r="A806" t="str">
            <v>POATRI</v>
          </cell>
          <cell r="B806" t="str">
            <v>Poa trivialis</v>
          </cell>
          <cell r="C806" t="str">
            <v/>
          </cell>
          <cell r="D806" t="str">
            <v/>
          </cell>
          <cell r="E806" t="str">
            <v>L.      </v>
          </cell>
          <cell r="M806" t="str">
            <v>PHg</v>
          </cell>
          <cell r="N806">
            <v>9</v>
          </cell>
          <cell r="O806" t="str">
            <v>HYG</v>
          </cell>
          <cell r="P806" t="str">
            <v/>
          </cell>
          <cell r="Q806" t="str">
            <v>MONOCOT</v>
          </cell>
          <cell r="R806">
            <v>0</v>
          </cell>
          <cell r="S806">
            <v>1583</v>
          </cell>
        </row>
        <row r="807">
          <cell r="A807" t="str">
            <v>POLFOL</v>
          </cell>
          <cell r="B807" t="str">
            <v>Polygonum foliosa</v>
          </cell>
          <cell r="C807" t="str">
            <v/>
          </cell>
          <cell r="D807" t="str">
            <v/>
          </cell>
          <cell r="E807" t="str">
            <v>      </v>
          </cell>
          <cell r="F807" t="str">
            <v>Persicaria foliosa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19930</v>
          </cell>
        </row>
        <row r="808">
          <cell r="A808" t="str">
            <v>POLLAP</v>
          </cell>
          <cell r="B808" t="str">
            <v>Polygonum lapathifolia</v>
          </cell>
          <cell r="C808" t="str">
            <v/>
          </cell>
          <cell r="D808" t="str">
            <v/>
          </cell>
          <cell r="E808" t="str">
            <v>      </v>
          </cell>
          <cell r="F808" t="str">
            <v>Persicaria lapathifolia L. Gray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1866</v>
          </cell>
        </row>
        <row r="809">
          <cell r="A809" t="str">
            <v>POLMAC</v>
          </cell>
          <cell r="B809" t="str">
            <v>Polygonum maculosa</v>
          </cell>
          <cell r="C809" t="str">
            <v/>
          </cell>
          <cell r="D809" t="str">
            <v/>
          </cell>
          <cell r="E809" t="str">
            <v>      </v>
          </cell>
          <cell r="F809" t="str">
            <v>Persicaria maculosa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30057</v>
          </cell>
        </row>
        <row r="810">
          <cell r="A810" t="str">
            <v>POLMIT</v>
          </cell>
          <cell r="B810" t="str">
            <v>Polygonum mite</v>
          </cell>
          <cell r="C810" t="str">
            <v/>
          </cell>
          <cell r="D810" t="str">
            <v/>
          </cell>
          <cell r="E810" t="str">
            <v>Schrank      </v>
          </cell>
          <cell r="F810" t="str">
            <v>Persicaria mitis Schrank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1868</v>
          </cell>
        </row>
        <row r="811">
          <cell r="A811" t="str">
            <v>POLSPX</v>
          </cell>
          <cell r="B811" t="str">
            <v>Polygonum sp.</v>
          </cell>
          <cell r="C811" t="str">
            <v/>
          </cell>
          <cell r="D811" t="str">
            <v/>
          </cell>
          <cell r="E811" t="str">
            <v>      </v>
          </cell>
          <cell r="F811" t="str">
            <v>Persicaria sp.</v>
          </cell>
          <cell r="M811" t="str">
            <v>PHg</v>
          </cell>
          <cell r="N811">
            <v>9</v>
          </cell>
          <cell r="O811" t="str">
            <v>HYG</v>
          </cell>
          <cell r="Q811" t="str">
            <v>DICOT</v>
          </cell>
          <cell r="R811">
            <v>0</v>
          </cell>
          <cell r="S811">
            <v>1863</v>
          </cell>
        </row>
        <row r="812">
          <cell r="A812" t="str">
            <v>POEANS</v>
          </cell>
          <cell r="B812" t="str">
            <v>Potentiella anserina</v>
          </cell>
          <cell r="C812" t="str">
            <v/>
          </cell>
          <cell r="D812" t="str">
            <v/>
          </cell>
          <cell r="E812" t="str">
            <v>(L.)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1921</v>
          </cell>
        </row>
        <row r="813">
          <cell r="A813" t="str">
            <v>POEERE</v>
          </cell>
          <cell r="B813" t="str">
            <v>Potentilla erecta</v>
          </cell>
          <cell r="C813" t="str">
            <v/>
          </cell>
          <cell r="D813" t="str">
            <v/>
          </cell>
          <cell r="E813" t="str">
            <v>(L.) Räuschel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1922</v>
          </cell>
        </row>
        <row r="814">
          <cell r="A814" t="str">
            <v>PULDYS</v>
          </cell>
          <cell r="B814" t="str">
            <v>Pulicaria dysenterica</v>
          </cell>
          <cell r="C814" t="str">
            <v/>
          </cell>
          <cell r="D814" t="str">
            <v/>
          </cell>
          <cell r="E814" t="str">
            <v>(L.) Bernh.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DICOT</v>
          </cell>
          <cell r="R814">
            <v>0</v>
          </cell>
          <cell r="S814">
            <v>1748</v>
          </cell>
        </row>
        <row r="815">
          <cell r="A815" t="str">
            <v>RANREP</v>
          </cell>
          <cell r="B815" t="str">
            <v>Ranunculus repens</v>
          </cell>
          <cell r="C815" t="str">
            <v/>
          </cell>
          <cell r="D815" t="str">
            <v/>
          </cell>
          <cell r="E815" t="str">
            <v>L. 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1910</v>
          </cell>
        </row>
        <row r="816">
          <cell r="A816" t="str">
            <v>RANRET</v>
          </cell>
          <cell r="B816" t="str">
            <v>Ranunculus reptans</v>
          </cell>
          <cell r="C816" t="str">
            <v/>
          </cell>
          <cell r="D816" t="str">
            <v/>
          </cell>
          <cell r="E816" t="str">
            <v>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19978</v>
          </cell>
        </row>
        <row r="817">
          <cell r="A817" t="str">
            <v>RANSAR</v>
          </cell>
          <cell r="B817" t="str">
            <v>Ranunculus sardous</v>
          </cell>
          <cell r="C817" t="str">
            <v/>
          </cell>
          <cell r="D817" t="str">
            <v/>
          </cell>
          <cell r="E817" t="str">
            <v>Crantz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1912</v>
          </cell>
        </row>
        <row r="818">
          <cell r="A818" t="str">
            <v>RANSCE</v>
          </cell>
          <cell r="B818" t="str">
            <v>Ranunculus sceleratus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1913</v>
          </cell>
        </row>
        <row r="819">
          <cell r="A819" t="str">
            <v>RHNRUG</v>
          </cell>
          <cell r="B819" t="str">
            <v>Rhynchospora rugosa</v>
          </cell>
          <cell r="C819" t="str">
            <v/>
          </cell>
          <cell r="D819" t="str">
            <v/>
          </cell>
          <cell r="E819" t="str">
            <v>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MONOCOT</v>
          </cell>
          <cell r="R819">
            <v>0</v>
          </cell>
          <cell r="S819">
            <v>19995</v>
          </cell>
        </row>
        <row r="820">
          <cell r="A820" t="str">
            <v>RORISL</v>
          </cell>
          <cell r="B820" t="str">
            <v>Rorippa islandica</v>
          </cell>
          <cell r="C820" t="str">
            <v/>
          </cell>
          <cell r="D820" t="str">
            <v/>
          </cell>
          <cell r="E820" t="str">
            <v>(Oeder) Borbas     </v>
          </cell>
          <cell r="M820" t="str">
            <v>PHg</v>
          </cell>
          <cell r="N820">
            <v>9</v>
          </cell>
          <cell r="O820" t="str">
            <v>HYG</v>
          </cell>
          <cell r="P820" t="str">
            <v/>
          </cell>
          <cell r="Q820" t="str">
            <v>DICOT</v>
          </cell>
          <cell r="R820">
            <v>0</v>
          </cell>
          <cell r="S820">
            <v>1766</v>
          </cell>
        </row>
        <row r="821">
          <cell r="A821" t="str">
            <v>RUMAQU</v>
          </cell>
          <cell r="B821" t="str">
            <v>Rumex aquaticus</v>
          </cell>
          <cell r="C821" t="str">
            <v/>
          </cell>
          <cell r="D821" t="str">
            <v/>
          </cell>
          <cell r="E821" t="str">
            <v>L.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DICOT</v>
          </cell>
          <cell r="R821">
            <v>0</v>
          </cell>
          <cell r="S821">
            <v>20009</v>
          </cell>
        </row>
        <row r="822">
          <cell r="A822" t="str">
            <v>RUMCON</v>
          </cell>
          <cell r="B822" t="str">
            <v>Rumex conglomeratus</v>
          </cell>
          <cell r="C822" t="str">
            <v/>
          </cell>
          <cell r="D822" t="str">
            <v/>
          </cell>
          <cell r="E822" t="str">
            <v>Murray      </v>
          </cell>
          <cell r="M822" t="str">
            <v>PHg</v>
          </cell>
          <cell r="N822">
            <v>9</v>
          </cell>
          <cell r="O822" t="str">
            <v>HYG</v>
          </cell>
          <cell r="P822" t="str">
            <v/>
          </cell>
          <cell r="Q822" t="str">
            <v>DICOT</v>
          </cell>
          <cell r="R822">
            <v>0</v>
          </cell>
          <cell r="S822">
            <v>1871</v>
          </cell>
        </row>
        <row r="823">
          <cell r="A823" t="str">
            <v>RUMCRI</v>
          </cell>
          <cell r="B823" t="str">
            <v>Rumex crispus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</v>
          </cell>
          <cell r="P823" t="str">
            <v/>
          </cell>
          <cell r="Q823" t="str">
            <v>DICOT</v>
          </cell>
          <cell r="R823">
            <v>0</v>
          </cell>
          <cell r="S823">
            <v>1872</v>
          </cell>
        </row>
        <row r="824">
          <cell r="A824" t="str">
            <v>RUMOBT</v>
          </cell>
          <cell r="B824" t="str">
            <v>Rumex obtusifolius</v>
          </cell>
          <cell r="C824" t="str">
            <v/>
          </cell>
          <cell r="D824" t="str">
            <v/>
          </cell>
          <cell r="E824" t="str">
            <v>L.      </v>
          </cell>
          <cell r="M824" t="str">
            <v>PHg</v>
          </cell>
          <cell r="N824">
            <v>9</v>
          </cell>
          <cell r="O824" t="str">
            <v>HYG</v>
          </cell>
          <cell r="P824" t="str">
            <v/>
          </cell>
          <cell r="Q824" t="str">
            <v>DICOT</v>
          </cell>
          <cell r="R824">
            <v>0</v>
          </cell>
          <cell r="S824">
            <v>1875</v>
          </cell>
        </row>
        <row r="825">
          <cell r="A825" t="str">
            <v>RUMSPX</v>
          </cell>
          <cell r="B825" t="str">
            <v>Rumex sp.</v>
          </cell>
          <cell r="C825" t="str">
            <v/>
          </cell>
          <cell r="D825" t="str">
            <v/>
          </cell>
          <cell r="E825" t="str">
            <v>      </v>
          </cell>
          <cell r="M825" t="str">
            <v>PHg</v>
          </cell>
          <cell r="N825">
            <v>9</v>
          </cell>
          <cell r="O825" t="str">
            <v>HYG</v>
          </cell>
          <cell r="Q825" t="str">
            <v>DICOT</v>
          </cell>
          <cell r="R825">
            <v>0</v>
          </cell>
          <cell r="S825">
            <v>1870</v>
          </cell>
        </row>
        <row r="826">
          <cell r="A826" t="str">
            <v>SCEPAL</v>
          </cell>
          <cell r="B826" t="str">
            <v>Scheuchzeria palustris</v>
          </cell>
          <cell r="C826" t="str">
            <v/>
          </cell>
          <cell r="D826" t="str">
            <v/>
          </cell>
          <cell r="E826" t="str">
            <v>      </v>
          </cell>
          <cell r="M826" t="str">
            <v>PHg</v>
          </cell>
          <cell r="N826">
            <v>9</v>
          </cell>
          <cell r="O826" t="str">
            <v>HYG</v>
          </cell>
          <cell r="P826" t="str">
            <v/>
          </cell>
          <cell r="Q826" t="str">
            <v>MONOCOT</v>
          </cell>
          <cell r="R826">
            <v>0</v>
          </cell>
          <cell r="S826">
            <v>19677</v>
          </cell>
        </row>
        <row r="827">
          <cell r="A827" t="str">
            <v>SCRAUR</v>
          </cell>
          <cell r="B827" t="str">
            <v>Scrophularia auriculata</v>
          </cell>
          <cell r="C827" t="str">
            <v/>
          </cell>
          <cell r="D827" t="str">
            <v/>
          </cell>
          <cell r="E827" t="str">
            <v>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1950</v>
          </cell>
        </row>
        <row r="828">
          <cell r="A828" t="str">
            <v>SCRNOD</v>
          </cell>
          <cell r="B828" t="str">
            <v>Scrophularia nodosa</v>
          </cell>
          <cell r="C828" t="str">
            <v/>
          </cell>
          <cell r="D828" t="str">
            <v/>
          </cell>
          <cell r="E828" t="str">
            <v>L.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1952</v>
          </cell>
        </row>
        <row r="829">
          <cell r="A829" t="str">
            <v>SCRSPX</v>
          </cell>
          <cell r="B829" t="str">
            <v>Scrophularia sp.</v>
          </cell>
          <cell r="C829" t="str">
            <v/>
          </cell>
          <cell r="D829" t="str">
            <v/>
          </cell>
          <cell r="E829" t="str">
            <v>      </v>
          </cell>
          <cell r="M829" t="str">
            <v>PHg</v>
          </cell>
          <cell r="N829">
            <v>9</v>
          </cell>
          <cell r="O829" t="str">
            <v>HYG/HEL</v>
          </cell>
          <cell r="Q829" t="str">
            <v>DICOT</v>
          </cell>
          <cell r="R829">
            <v>0</v>
          </cell>
          <cell r="S829">
            <v>1949</v>
          </cell>
        </row>
        <row r="830">
          <cell r="A830" t="str">
            <v>SCRUMB</v>
          </cell>
          <cell r="B830" t="str">
            <v>Scrophularia umbrosa</v>
          </cell>
          <cell r="C830" t="str">
            <v/>
          </cell>
          <cell r="D830" t="str">
            <v/>
          </cell>
          <cell r="E830" t="str">
            <v>Dum.      </v>
          </cell>
          <cell r="M830" t="str">
            <v>PHg</v>
          </cell>
          <cell r="N830">
            <v>9</v>
          </cell>
          <cell r="O830" t="str">
            <v>HYG/HEL</v>
          </cell>
          <cell r="P830" t="str">
            <v/>
          </cell>
          <cell r="Q830" t="str">
            <v>DICOT</v>
          </cell>
          <cell r="R830">
            <v>0</v>
          </cell>
          <cell r="S830">
            <v>1953</v>
          </cell>
        </row>
        <row r="831">
          <cell r="A831" t="str">
            <v>SCUGAL</v>
          </cell>
          <cell r="B831" t="str">
            <v>Scutellaria galericulata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1796</v>
          </cell>
        </row>
        <row r="832">
          <cell r="A832" t="str">
            <v>SENAQU</v>
          </cell>
          <cell r="B832" t="str">
            <v>Senecio aquaticus</v>
          </cell>
          <cell r="C832" t="str">
            <v/>
          </cell>
          <cell r="D832" t="str">
            <v/>
          </cell>
          <cell r="E832" t="str">
            <v>Hill.      </v>
          </cell>
          <cell r="M832" t="str">
            <v>PHg</v>
          </cell>
          <cell r="N832">
            <v>9</v>
          </cell>
          <cell r="O832" t="str">
            <v>HYG/HEL</v>
          </cell>
          <cell r="P832" t="str">
            <v/>
          </cell>
          <cell r="Q832" t="str">
            <v>DICOT</v>
          </cell>
          <cell r="R832">
            <v>0</v>
          </cell>
          <cell r="S832">
            <v>1750</v>
          </cell>
        </row>
        <row r="833">
          <cell r="A833" t="str">
            <v>SENSPX</v>
          </cell>
          <cell r="B833" t="str">
            <v>Senecio sp.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1749</v>
          </cell>
        </row>
        <row r="834">
          <cell r="A834" t="str">
            <v>SIULAT</v>
          </cell>
          <cell r="B834" t="str">
            <v>Sium latifolium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HYG/HEL</v>
          </cell>
          <cell r="P834" t="str">
            <v/>
          </cell>
          <cell r="Q834" t="str">
            <v>DICOT</v>
          </cell>
          <cell r="R834">
            <v>0</v>
          </cell>
          <cell r="S834">
            <v>1997</v>
          </cell>
        </row>
        <row r="835">
          <cell r="A835" t="str">
            <v>SIUSPX</v>
          </cell>
          <cell r="B835" t="str">
            <v>Sium sp.</v>
          </cell>
          <cell r="C835" t="str">
            <v/>
          </cell>
          <cell r="D835" t="str">
            <v/>
          </cell>
          <cell r="E835" t="str">
            <v>      </v>
          </cell>
          <cell r="M835" t="str">
            <v>PHg</v>
          </cell>
          <cell r="N835">
            <v>9</v>
          </cell>
          <cell r="O835" t="str">
            <v>HYG/HEL</v>
          </cell>
          <cell r="Q835" t="str">
            <v>DICOT</v>
          </cell>
          <cell r="R835">
            <v>0</v>
          </cell>
          <cell r="S835">
            <v>1995</v>
          </cell>
        </row>
        <row r="836">
          <cell r="A836" t="str">
            <v>SOADUL</v>
          </cell>
          <cell r="B836" t="str">
            <v>Solanum dulcamara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HYG/HEL</v>
          </cell>
          <cell r="P836" t="str">
            <v/>
          </cell>
          <cell r="Q836" t="str">
            <v>DICOT</v>
          </cell>
          <cell r="R836">
            <v>0</v>
          </cell>
          <cell r="S836">
            <v>1964</v>
          </cell>
        </row>
        <row r="837">
          <cell r="A837" t="str">
            <v>STASYL</v>
          </cell>
          <cell r="B837" t="str">
            <v>Stachys sylvatica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19712</v>
          </cell>
        </row>
        <row r="838">
          <cell r="A838" t="str">
            <v>STEULI</v>
          </cell>
          <cell r="B838" t="str">
            <v>Stellaria uliginosa</v>
          </cell>
          <cell r="C838" t="str">
            <v/>
          </cell>
          <cell r="D838" t="str">
            <v/>
          </cell>
          <cell r="E838" t="str">
            <v>      </v>
          </cell>
          <cell r="M838" t="str">
            <v>PHg</v>
          </cell>
          <cell r="N838">
            <v>9</v>
          </cell>
          <cell r="O838" t="str">
            <v>HYG/HEL</v>
          </cell>
          <cell r="P838" t="str">
            <v/>
          </cell>
          <cell r="Q838" t="str">
            <v>DICOT</v>
          </cell>
          <cell r="R838">
            <v>0</v>
          </cell>
          <cell r="S838">
            <v>29927</v>
          </cell>
        </row>
        <row r="839">
          <cell r="A839" t="str">
            <v>SYMOFF</v>
          </cell>
          <cell r="B839" t="str">
            <v>Symphytum officinale</v>
          </cell>
          <cell r="C839" t="str">
            <v/>
          </cell>
          <cell r="D839" t="str">
            <v/>
          </cell>
          <cell r="E839" t="str">
            <v>L.      </v>
          </cell>
          <cell r="M839" t="str">
            <v>PHg</v>
          </cell>
          <cell r="N839">
            <v>9</v>
          </cell>
          <cell r="O839" t="str">
            <v>HYG</v>
          </cell>
          <cell r="P839" t="str">
            <v/>
          </cell>
          <cell r="Q839" t="str">
            <v>DICOT</v>
          </cell>
          <cell r="R839">
            <v>0</v>
          </cell>
          <cell r="S839">
            <v>1694</v>
          </cell>
        </row>
        <row r="840">
          <cell r="A840" t="str">
            <v>TEUSCO</v>
          </cell>
          <cell r="B840" t="str">
            <v>Teucrium scordium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1801</v>
          </cell>
        </row>
        <row r="841">
          <cell r="A841" t="str">
            <v>THLFLA</v>
          </cell>
          <cell r="B841" t="str">
            <v>Thalictrum flavum</v>
          </cell>
          <cell r="C841" t="str">
            <v/>
          </cell>
          <cell r="D841" t="str">
            <v/>
          </cell>
          <cell r="E841" t="str">
            <v>L.      </v>
          </cell>
          <cell r="M841" t="str">
            <v>PHg</v>
          </cell>
          <cell r="N841">
            <v>9</v>
          </cell>
          <cell r="O841" t="str">
            <v>HYG</v>
          </cell>
          <cell r="P841" t="str">
            <v/>
          </cell>
          <cell r="Q841" t="str">
            <v>DICOT</v>
          </cell>
          <cell r="R841">
            <v>0</v>
          </cell>
          <cell r="S841">
            <v>19717</v>
          </cell>
        </row>
        <row r="842">
          <cell r="A842" t="str">
            <v>URTDIO</v>
          </cell>
          <cell r="B842" t="str">
            <v>Urtica dioica</v>
          </cell>
          <cell r="C842" t="str">
            <v/>
          </cell>
          <cell r="D842" t="str">
            <v/>
          </cell>
          <cell r="E842" t="str">
            <v>L.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2000</v>
          </cell>
        </row>
        <row r="843">
          <cell r="A843" t="str">
            <v>VAEOFF</v>
          </cell>
          <cell r="B843" t="str">
            <v>Valerina officinalis</v>
          </cell>
          <cell r="C843" t="str">
            <v/>
          </cell>
          <cell r="D843" t="str">
            <v/>
          </cell>
          <cell r="E843" t="str">
            <v>L.      </v>
          </cell>
          <cell r="M843" t="str">
            <v>PHg</v>
          </cell>
          <cell r="N843">
            <v>9</v>
          </cell>
          <cell r="O843" t="str">
            <v>HYG</v>
          </cell>
          <cell r="P843" t="str">
            <v/>
          </cell>
          <cell r="Q843" t="str">
            <v>DICOT</v>
          </cell>
          <cell r="R843">
            <v>0</v>
          </cell>
          <cell r="S843">
            <v>2003</v>
          </cell>
        </row>
        <row r="844">
          <cell r="A844" t="str">
            <v>VERANO</v>
          </cell>
          <cell r="B844" t="str">
            <v>Veronica anagalloides</v>
          </cell>
          <cell r="C844" t="str">
            <v/>
          </cell>
          <cell r="D844" t="str">
            <v/>
          </cell>
          <cell r="E844" t="str">
            <v>Guss      </v>
          </cell>
          <cell r="M844" t="str">
            <v>PHg</v>
          </cell>
          <cell r="N844">
            <v>9</v>
          </cell>
          <cell r="O844" t="str">
            <v>HYG/HEL</v>
          </cell>
          <cell r="P844" t="str">
            <v/>
          </cell>
          <cell r="Q844" t="str">
            <v>DICOT</v>
          </cell>
          <cell r="R844">
            <v>0</v>
          </cell>
          <cell r="S844">
            <v>1956</v>
          </cell>
        </row>
        <row r="845">
          <cell r="A845" t="str">
            <v>VERSCU</v>
          </cell>
          <cell r="B845" t="str">
            <v>Veronica scutellata</v>
          </cell>
          <cell r="C845" t="str">
            <v/>
          </cell>
          <cell r="D845" t="str">
            <v/>
          </cell>
          <cell r="E845" t="str">
            <v>L.      </v>
          </cell>
          <cell r="M845" t="str">
            <v>PHg</v>
          </cell>
          <cell r="N845">
            <v>9</v>
          </cell>
          <cell r="O845" t="str">
            <v>HYG</v>
          </cell>
          <cell r="P845" t="str">
            <v/>
          </cell>
          <cell r="Q845" t="str">
            <v>DICOT</v>
          </cell>
          <cell r="R845">
            <v>0</v>
          </cell>
          <cell r="S845">
            <v>1959</v>
          </cell>
        </row>
        <row r="846">
          <cell r="A846" t="str">
            <v>VERSPX</v>
          </cell>
          <cell r="B846" t="str">
            <v>Veronica sp.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PHg</v>
          </cell>
          <cell r="N846">
            <v>9</v>
          </cell>
          <cell r="O846" t="str">
            <v>HYG</v>
          </cell>
          <cell r="Q846" t="str">
            <v>DICOT</v>
          </cell>
          <cell r="R846">
            <v>0</v>
          </cell>
          <cell r="S846">
            <v>1954</v>
          </cell>
        </row>
        <row r="847">
          <cell r="A847" t="str">
            <v>VIOPAL</v>
          </cell>
          <cell r="B847" t="str">
            <v>Viola palustris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PHg</v>
          </cell>
          <cell r="N847">
            <v>9</v>
          </cell>
          <cell r="O847" t="str">
            <v>HYG</v>
          </cell>
          <cell r="P847" t="str">
            <v/>
          </cell>
          <cell r="Q847" t="str">
            <v>DICOT</v>
          </cell>
          <cell r="R847">
            <v>0</v>
          </cell>
          <cell r="S847">
            <v>2007</v>
          </cell>
        </row>
        <row r="848">
          <cell r="A848" t="str">
            <v>VIOSPX</v>
          </cell>
          <cell r="B848" t="str">
            <v>Viola sp.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PHg</v>
          </cell>
          <cell r="N848">
            <v>9</v>
          </cell>
          <cell r="O848" t="str">
            <v>HYG</v>
          </cell>
          <cell r="Q848" t="str">
            <v>DICOT</v>
          </cell>
          <cell r="R848">
            <v>0</v>
          </cell>
          <cell r="S848">
            <v>2006</v>
          </cell>
        </row>
        <row r="849">
          <cell r="B849" t="str">
            <v>- AUTRES PHANEROGAMES</v>
          </cell>
          <cell r="C849" t="str">
            <v/>
          </cell>
          <cell r="D849" t="str">
            <v/>
          </cell>
          <cell r="E849" t="str">
            <v>      </v>
          </cell>
          <cell r="M849" t="str">
            <v>PHx</v>
          </cell>
          <cell r="N849">
            <v>9.9</v>
          </cell>
          <cell r="P849" t="str">
            <v/>
          </cell>
          <cell r="R849">
            <v>1</v>
          </cell>
        </row>
        <row r="850">
          <cell r="A850" t="str">
            <v>ALIWAH</v>
          </cell>
          <cell r="B850" t="str">
            <v>Alisma wahlenbergii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19753</v>
          </cell>
        </row>
        <row r="851">
          <cell r="A851" t="str">
            <v>BALALP</v>
          </cell>
          <cell r="B851" t="str">
            <v>Baldellia alpestris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19523</v>
          </cell>
        </row>
        <row r="852">
          <cell r="A852" t="str">
            <v>BECERU</v>
          </cell>
          <cell r="B852" t="str">
            <v>Beckmannia eruciformis</v>
          </cell>
          <cell r="C852" t="str">
            <v/>
          </cell>
          <cell r="D852" t="str">
            <v/>
          </cell>
          <cell r="E852" t="str">
            <v> 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MONOCOT</v>
          </cell>
          <cell r="R852">
            <v>0</v>
          </cell>
          <cell r="S852">
            <v>19528</v>
          </cell>
        </row>
        <row r="853">
          <cell r="A853" t="str">
            <v>BECSYZ</v>
          </cell>
          <cell r="B853" t="str">
            <v>Beckmannia syzigachne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19529</v>
          </cell>
        </row>
        <row r="854">
          <cell r="A854" t="str">
            <v>CARBUE</v>
          </cell>
          <cell r="B854" t="str">
            <v>Carex buekii</v>
          </cell>
          <cell r="C854" t="str">
            <v/>
          </cell>
          <cell r="D854" t="str">
            <v/>
          </cell>
          <cell r="E854" t="str">
            <v>Wimm.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19568</v>
          </cell>
        </row>
        <row r="855">
          <cell r="A855" t="str">
            <v>CARDIA</v>
          </cell>
          <cell r="B855" t="str">
            <v>Carex diandra</v>
          </cell>
          <cell r="C855" t="str">
            <v/>
          </cell>
          <cell r="D855" t="str">
            <v/>
          </cell>
          <cell r="E855" t="str">
            <v>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19570</v>
          </cell>
        </row>
        <row r="856">
          <cell r="A856" t="str">
            <v>CARHAL</v>
          </cell>
          <cell r="B856" t="str">
            <v>Carex halophila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MONOCOT</v>
          </cell>
          <cell r="R856">
            <v>0</v>
          </cell>
          <cell r="S856">
            <v>19573</v>
          </cell>
        </row>
        <row r="857">
          <cell r="A857" t="str">
            <v>CISARV</v>
          </cell>
          <cell r="B857" t="str">
            <v>Cirsium arvense</v>
          </cell>
          <cell r="C857" t="str">
            <v/>
          </cell>
          <cell r="D857" t="str">
            <v/>
          </cell>
          <cell r="E857" t="str">
            <v>(L.) Scop.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DICOT</v>
          </cell>
          <cell r="R857">
            <v>0</v>
          </cell>
          <cell r="S857">
            <v>1733</v>
          </cell>
        </row>
        <row r="858">
          <cell r="A858" t="str">
            <v>COILAC</v>
          </cell>
          <cell r="B858" t="str">
            <v>Coix lacryma-jobi</v>
          </cell>
          <cell r="C858" t="str">
            <v/>
          </cell>
          <cell r="D858" t="str">
            <v/>
          </cell>
          <cell r="E858" t="str">
            <v>    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19598</v>
          </cell>
        </row>
        <row r="859">
          <cell r="A859" t="str">
            <v>DAMBOU</v>
          </cell>
          <cell r="B859" t="str">
            <v>Damasonium bourgaei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19612</v>
          </cell>
        </row>
        <row r="860">
          <cell r="A860" t="str">
            <v>DAMPOL</v>
          </cell>
          <cell r="B860" t="str">
            <v>Damasonium polyspermum</v>
          </cell>
          <cell r="C860" t="str">
            <v/>
          </cell>
          <cell r="D860" t="str">
            <v/>
          </cell>
          <cell r="E860" t="str">
            <v>Cosson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19613</v>
          </cell>
        </row>
        <row r="861">
          <cell r="A861" t="str">
            <v>ECLPRO</v>
          </cell>
          <cell r="B861" t="str">
            <v>Eclipta prostrata</v>
          </cell>
          <cell r="C861" t="str">
            <v/>
          </cell>
          <cell r="D861" t="str">
            <v/>
          </cell>
          <cell r="E861" t="str">
            <v>      </v>
          </cell>
          <cell r="M861" t="str">
            <v>PHx</v>
          </cell>
          <cell r="N861">
            <v>10</v>
          </cell>
          <cell r="P861" t="str">
            <v/>
          </cell>
          <cell r="Q861" t="str">
            <v>DICOT</v>
          </cell>
          <cell r="R861">
            <v>0</v>
          </cell>
          <cell r="S861">
            <v>19625</v>
          </cell>
        </row>
        <row r="862">
          <cell r="A862" t="str">
            <v>ELEMAM</v>
          </cell>
          <cell r="B862" t="str">
            <v>Eleocharis mamillata</v>
          </cell>
          <cell r="C862" t="str">
            <v/>
          </cell>
          <cell r="D862" t="str">
            <v/>
          </cell>
          <cell r="E862" t="str">
            <v>      </v>
          </cell>
          <cell r="M862" t="str">
            <v>PHx</v>
          </cell>
          <cell r="N862">
            <v>10</v>
          </cell>
          <cell r="P862" t="str">
            <v/>
          </cell>
          <cell r="Q862" t="str">
            <v>MONOCOT</v>
          </cell>
          <cell r="R862">
            <v>0</v>
          </cell>
          <cell r="S862">
            <v>19636</v>
          </cell>
        </row>
        <row r="863">
          <cell r="A863" t="str">
            <v>ELEQUI</v>
          </cell>
          <cell r="B863" t="str">
            <v>Eleocharis quinqueflora</v>
          </cell>
          <cell r="C863" t="str">
            <v/>
          </cell>
          <cell r="D863" t="str">
            <v/>
          </cell>
          <cell r="E863" t="str">
            <v>(F. X. Hartman) O. Schwarz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1507</v>
          </cell>
        </row>
        <row r="864">
          <cell r="A864" t="str">
            <v>ELESTR</v>
          </cell>
          <cell r="B864" t="str">
            <v>Eleocharis striatulus</v>
          </cell>
          <cell r="C864" t="str">
            <v/>
          </cell>
          <cell r="D864" t="str">
            <v/>
          </cell>
          <cell r="E864" t="str">
            <v>Desv.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19641</v>
          </cell>
        </row>
        <row r="865">
          <cell r="A865" t="str">
            <v>ERIAQU</v>
          </cell>
          <cell r="B865" t="str">
            <v>Eriocaulon aquaticum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MONOCOT</v>
          </cell>
          <cell r="R865">
            <v>0</v>
          </cell>
          <cell r="S865">
            <v>19648</v>
          </cell>
        </row>
        <row r="866">
          <cell r="A866" t="str">
            <v>ERICIN</v>
          </cell>
          <cell r="B866" t="str">
            <v>Eriocaulon cinereum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19649</v>
          </cell>
        </row>
        <row r="867">
          <cell r="A867" t="str">
            <v>GALAPA</v>
          </cell>
          <cell r="B867" t="str">
            <v>Galium aparine</v>
          </cell>
          <cell r="C867" t="str">
            <v/>
          </cell>
          <cell r="D867" t="str">
            <v/>
          </cell>
          <cell r="E867" t="str">
            <v>L.      </v>
          </cell>
          <cell r="M867" t="str">
            <v>PHx</v>
          </cell>
          <cell r="N867">
            <v>10</v>
          </cell>
          <cell r="O867" t="str">
            <v>NA</v>
          </cell>
          <cell r="P867" t="str">
            <v/>
          </cell>
          <cell r="Q867" t="str">
            <v>DICOT</v>
          </cell>
          <cell r="R867">
            <v>0</v>
          </cell>
          <cell r="S867">
            <v>1927</v>
          </cell>
        </row>
        <row r="868">
          <cell r="A868" t="str">
            <v>GALMOL</v>
          </cell>
          <cell r="B868" t="str">
            <v>Galium mollugo</v>
          </cell>
          <cell r="C868" t="str">
            <v/>
          </cell>
          <cell r="D868" t="str">
            <v/>
          </cell>
          <cell r="E868" t="str">
            <v>L.      </v>
          </cell>
          <cell r="M868" t="str">
            <v>PHx</v>
          </cell>
          <cell r="N868">
            <v>10</v>
          </cell>
          <cell r="O868" t="str">
            <v>NA</v>
          </cell>
          <cell r="P868" t="str">
            <v/>
          </cell>
          <cell r="Q868" t="str">
            <v>DICOT</v>
          </cell>
          <cell r="R868">
            <v>0</v>
          </cell>
          <cell r="S868">
            <v>1929</v>
          </cell>
        </row>
        <row r="869">
          <cell r="A869" t="str">
            <v>GLYPED</v>
          </cell>
          <cell r="B869" t="str">
            <v>Glyceria x pedicellata</v>
          </cell>
          <cell r="C869" t="str">
            <v/>
          </cell>
          <cell r="D869" t="str">
            <v/>
          </cell>
          <cell r="E869" t="str">
            <v>      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19769</v>
          </cell>
        </row>
        <row r="870">
          <cell r="A870" t="str">
            <v>HEMALT</v>
          </cell>
          <cell r="B870" t="str">
            <v>Hemarthria altissima</v>
          </cell>
          <cell r="C870" t="str">
            <v/>
          </cell>
          <cell r="D870" t="str">
            <v/>
          </cell>
          <cell r="E870" t="str">
            <v>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19775</v>
          </cell>
        </row>
        <row r="871">
          <cell r="A871" t="str">
            <v>HIPTET</v>
          </cell>
          <cell r="B871" t="str">
            <v>Hippuris tetraphylla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19781</v>
          </cell>
        </row>
        <row r="872">
          <cell r="A872" t="str">
            <v>IRISIN</v>
          </cell>
          <cell r="B872" t="str">
            <v>Iris sintenisii subsp. brandzae</v>
          </cell>
          <cell r="C872" t="str">
            <v/>
          </cell>
          <cell r="D872" t="str">
            <v/>
          </cell>
          <cell r="E872" t="str">
            <v>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19795</v>
          </cell>
        </row>
        <row r="873">
          <cell r="A873" t="str">
            <v>IRISPU</v>
          </cell>
          <cell r="B873" t="str">
            <v>Iris spuria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P873" t="str">
            <v/>
          </cell>
          <cell r="Q873" t="str">
            <v>MONOCOT</v>
          </cell>
          <cell r="R873">
            <v>0</v>
          </cell>
          <cell r="S873">
            <v>19796</v>
          </cell>
        </row>
        <row r="874">
          <cell r="A874" t="str">
            <v>IRIVER</v>
          </cell>
          <cell r="B874" t="str">
            <v>Iris versicolor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19797</v>
          </cell>
        </row>
        <row r="875">
          <cell r="A875" t="str">
            <v>ISLCER</v>
          </cell>
          <cell r="B875" t="str">
            <v>Isolepis cernua</v>
          </cell>
          <cell r="C875" t="str">
            <v/>
          </cell>
          <cell r="D875" t="str">
            <v/>
          </cell>
          <cell r="E875" t="str">
            <v>      </v>
          </cell>
          <cell r="F875" t="str">
            <v>Scirpus cernuus</v>
          </cell>
          <cell r="M875" t="str">
            <v>PHx</v>
          </cell>
          <cell r="N875">
            <v>10</v>
          </cell>
          <cell r="P875" t="str">
            <v/>
          </cell>
          <cell r="Q875" t="str">
            <v>MONOCOT</v>
          </cell>
          <cell r="R875">
            <v>0</v>
          </cell>
          <cell r="S875">
            <v>19812</v>
          </cell>
        </row>
        <row r="876">
          <cell r="A876" t="str">
            <v>ISLSET</v>
          </cell>
          <cell r="B876" t="str">
            <v>Isolepis setacea</v>
          </cell>
          <cell r="C876" t="str">
            <v/>
          </cell>
          <cell r="D876" t="str">
            <v/>
          </cell>
          <cell r="E876" t="str">
            <v>      </v>
          </cell>
          <cell r="F876" t="str">
            <v>Scirpus setaccus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19813</v>
          </cell>
        </row>
        <row r="877">
          <cell r="A877" t="str">
            <v>JUNATR</v>
          </cell>
          <cell r="B877" t="str">
            <v>Juncus atratus</v>
          </cell>
          <cell r="C877" t="str">
            <v/>
          </cell>
          <cell r="D877" t="str">
            <v/>
          </cell>
          <cell r="E877" t="str">
            <v>Krock.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19817</v>
          </cell>
        </row>
        <row r="878">
          <cell r="A878" t="str">
            <v>LIAATT</v>
          </cell>
          <cell r="B878" t="str">
            <v>Lilaeopsis attenuata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19838</v>
          </cell>
        </row>
        <row r="879">
          <cell r="A879" t="str">
            <v>MOLARU</v>
          </cell>
          <cell r="B879" t="str">
            <v>Molinia arundinacea</v>
          </cell>
          <cell r="C879" t="str">
            <v/>
          </cell>
          <cell r="D879" t="str">
            <v/>
          </cell>
          <cell r="E879" t="str">
            <v>Schrank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MONOCOT</v>
          </cell>
          <cell r="R879">
            <v>0</v>
          </cell>
          <cell r="S879">
            <v>19862</v>
          </cell>
        </row>
        <row r="880">
          <cell r="A880" t="str">
            <v>MYIGAL</v>
          </cell>
          <cell r="B880" t="str">
            <v>Myrica gale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O880" t="str">
            <v>NA</v>
          </cell>
          <cell r="P880" t="str">
            <v/>
          </cell>
          <cell r="Q880" t="str">
            <v>DICOT</v>
          </cell>
          <cell r="R880">
            <v>0</v>
          </cell>
          <cell r="S880">
            <v>1832</v>
          </cell>
        </row>
        <row r="881">
          <cell r="A881" t="str">
            <v>OTTALI</v>
          </cell>
          <cell r="B881" t="str">
            <v>Ottelia alismoides</v>
          </cell>
          <cell r="C881" t="str">
            <v/>
          </cell>
          <cell r="D881" t="str">
            <v/>
          </cell>
          <cell r="E881" t="str">
            <v> 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MONOCOT</v>
          </cell>
          <cell r="R881">
            <v>0</v>
          </cell>
          <cell r="S881">
            <v>19901</v>
          </cell>
        </row>
        <row r="882">
          <cell r="A882" t="str">
            <v>OXAACE</v>
          </cell>
          <cell r="B882" t="str">
            <v>Oxalis acetosella</v>
          </cell>
          <cell r="C882" t="str">
            <v/>
          </cell>
          <cell r="D882" t="str">
            <v/>
          </cell>
          <cell r="E882" t="str">
            <v>L.      </v>
          </cell>
          <cell r="M882" t="str">
            <v>PHx</v>
          </cell>
          <cell r="N882">
            <v>10</v>
          </cell>
          <cell r="O882" t="str">
            <v>NA</v>
          </cell>
          <cell r="P882" t="str">
            <v/>
          </cell>
          <cell r="Q882" t="str">
            <v>DICOT</v>
          </cell>
          <cell r="R882">
            <v>0</v>
          </cell>
          <cell r="S882">
            <v>19902</v>
          </cell>
        </row>
        <row r="883">
          <cell r="A883" t="str">
            <v>PHCDIG</v>
          </cell>
          <cell r="B883" t="str">
            <v>Phacelurus digitatus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MONOCOT</v>
          </cell>
          <cell r="R883">
            <v>0</v>
          </cell>
          <cell r="S883">
            <v>19908</v>
          </cell>
        </row>
        <row r="884">
          <cell r="A884" t="str">
            <v>PLUSAB</v>
          </cell>
          <cell r="B884" t="str">
            <v>Pleuropogon sabinei</v>
          </cell>
          <cell r="C884" t="str">
            <v/>
          </cell>
          <cell r="D884" t="str">
            <v/>
          </cell>
          <cell r="E884" t="str">
            <v>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MONOCOT</v>
          </cell>
          <cell r="R884">
            <v>0</v>
          </cell>
          <cell r="S884">
            <v>19927</v>
          </cell>
        </row>
        <row r="885">
          <cell r="A885" t="str">
            <v>RANHYP</v>
          </cell>
          <cell r="B885" t="str">
            <v>Ranunculus hyperboreus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DICOT</v>
          </cell>
          <cell r="R885">
            <v>0</v>
          </cell>
          <cell r="S885">
            <v>19970</v>
          </cell>
        </row>
        <row r="886">
          <cell r="A886" t="str">
            <v>RANPOL</v>
          </cell>
          <cell r="B886" t="str">
            <v>Ranunculus polyphyllus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DICOT</v>
          </cell>
          <cell r="R886">
            <v>0</v>
          </cell>
          <cell r="S886">
            <v>19977</v>
          </cell>
        </row>
        <row r="887">
          <cell r="A887" t="str">
            <v>RANSPH</v>
          </cell>
          <cell r="B887" t="str">
            <v>Ranunculus sphaerosphermus</v>
          </cell>
          <cell r="C887" t="str">
            <v/>
          </cell>
          <cell r="D887" t="str">
            <v/>
          </cell>
          <cell r="E887" t="str">
            <v>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19979</v>
          </cell>
        </row>
        <row r="888">
          <cell r="A888" t="str">
            <v>RORPAL</v>
          </cell>
          <cell r="B888" t="str">
            <v>Rorippa palustris</v>
          </cell>
          <cell r="C888" t="str">
            <v/>
          </cell>
          <cell r="D888" t="str">
            <v/>
          </cell>
          <cell r="E888" t="str">
            <v>(L.) Besser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DICOT</v>
          </cell>
          <cell r="R888">
            <v>0</v>
          </cell>
          <cell r="S888">
            <v>20002</v>
          </cell>
        </row>
        <row r="889">
          <cell r="A889" t="str">
            <v>RORANC</v>
          </cell>
          <cell r="B889" t="str">
            <v>Rorippa x anceps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DICOT</v>
          </cell>
          <cell r="R889">
            <v>0</v>
          </cell>
          <cell r="S889">
            <v>20003</v>
          </cell>
        </row>
        <row r="890">
          <cell r="A890" t="str">
            <v>RORSTE</v>
          </cell>
          <cell r="B890" t="str">
            <v>Rorippa x sterilis</v>
          </cell>
          <cell r="C890" t="str">
            <v/>
          </cell>
          <cell r="D890" t="str">
            <v/>
          </cell>
          <cell r="E890" t="str">
            <v>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20006</v>
          </cell>
        </row>
        <row r="891">
          <cell r="A891" t="str">
            <v>RUMPAL</v>
          </cell>
          <cell r="B891" t="str">
            <v>Rumex palustris</v>
          </cell>
          <cell r="C891" t="str">
            <v/>
          </cell>
          <cell r="D891" t="str">
            <v/>
          </cell>
          <cell r="E891" t="str">
            <v>Sm.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DICOT</v>
          </cell>
          <cell r="R891">
            <v>0</v>
          </cell>
          <cell r="S891">
            <v>20010</v>
          </cell>
        </row>
        <row r="892">
          <cell r="A892" t="str">
            <v>SACRAV</v>
          </cell>
          <cell r="B892" t="str">
            <v>Saccharum ravennae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20013</v>
          </cell>
        </row>
        <row r="893">
          <cell r="A893" t="str">
            <v>SACSPO</v>
          </cell>
          <cell r="B893" t="str">
            <v>Saccharum spontaneum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20014</v>
          </cell>
        </row>
        <row r="894">
          <cell r="A894" t="str">
            <v>SAIPRO</v>
          </cell>
          <cell r="B894" t="str">
            <v>Sagina procumbens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DICOT</v>
          </cell>
          <cell r="R894">
            <v>0</v>
          </cell>
          <cell r="S894">
            <v>1712</v>
          </cell>
        </row>
        <row r="895">
          <cell r="A895" t="str">
            <v>SCIMAR</v>
          </cell>
          <cell r="B895" t="str">
            <v>Scirpus maritimus</v>
          </cell>
          <cell r="C895" t="str">
            <v/>
          </cell>
          <cell r="D895" t="str">
            <v/>
          </cell>
          <cell r="E895" t="str">
            <v>L.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MONOCOT</v>
          </cell>
          <cell r="R895">
            <v>0</v>
          </cell>
          <cell r="S895">
            <v>1522</v>
          </cell>
        </row>
        <row r="896">
          <cell r="A896" t="str">
            <v>SCOFES</v>
          </cell>
          <cell r="B896" t="str">
            <v>Scolochloa festucacea</v>
          </cell>
          <cell r="C896" t="str">
            <v/>
          </cell>
          <cell r="D896" t="str">
            <v/>
          </cell>
          <cell r="E896" t="str">
            <v>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MONOCOT</v>
          </cell>
          <cell r="R896">
            <v>0</v>
          </cell>
          <cell r="S896">
            <v>19686</v>
          </cell>
        </row>
        <row r="897">
          <cell r="A897" t="str">
            <v>SIBEUR</v>
          </cell>
          <cell r="B897" t="str">
            <v>Sibthorpia europaea</v>
          </cell>
          <cell r="C897" t="str">
            <v/>
          </cell>
          <cell r="D897" t="str">
            <v/>
          </cell>
          <cell r="E897" t="str">
            <v>L.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19691</v>
          </cell>
        </row>
        <row r="898">
          <cell r="A898" t="str">
            <v>SPAGLO</v>
          </cell>
          <cell r="B898" t="str">
            <v>Sparganium glomeratum</v>
          </cell>
          <cell r="C898" t="str">
            <v/>
          </cell>
          <cell r="D898" t="str">
            <v/>
          </cell>
          <cell r="E898" t="str">
            <v>      </v>
          </cell>
          <cell r="M898" t="str">
            <v>PHx</v>
          </cell>
          <cell r="N898">
            <v>10</v>
          </cell>
          <cell r="P898" t="str">
            <v/>
          </cell>
          <cell r="Q898" t="str">
            <v>MONOCOT</v>
          </cell>
          <cell r="R898">
            <v>0</v>
          </cell>
          <cell r="S898">
            <v>19700</v>
          </cell>
        </row>
        <row r="899">
          <cell r="A899" t="str">
            <v>SPAGRA</v>
          </cell>
          <cell r="B899" t="str">
            <v>Sparganium gramineum</v>
          </cell>
          <cell r="C899" t="str">
            <v/>
          </cell>
          <cell r="D899" t="str">
            <v/>
          </cell>
          <cell r="E899" t="str">
            <v>      </v>
          </cell>
          <cell r="M899" t="str">
            <v>PHx</v>
          </cell>
          <cell r="N899">
            <v>10</v>
          </cell>
          <cell r="P899" t="str">
            <v/>
          </cell>
          <cell r="Q899" t="str">
            <v>MONOCOT</v>
          </cell>
          <cell r="R899">
            <v>0</v>
          </cell>
          <cell r="S899">
            <v>19701</v>
          </cell>
        </row>
        <row r="900">
          <cell r="A900" t="str">
            <v>SPAHYP</v>
          </cell>
          <cell r="B900" t="str">
            <v>Sparganium hyperboreum</v>
          </cell>
          <cell r="C900" t="str">
            <v/>
          </cell>
          <cell r="D900" t="str">
            <v/>
          </cell>
          <cell r="E900" t="str">
            <v>      </v>
          </cell>
          <cell r="M900" t="str">
            <v>PHx</v>
          </cell>
          <cell r="N900">
            <v>10</v>
          </cell>
          <cell r="P900" t="str">
            <v/>
          </cell>
          <cell r="Q900" t="str">
            <v>MONOCOT</v>
          </cell>
          <cell r="R900">
            <v>0</v>
          </cell>
          <cell r="S900">
            <v>19702</v>
          </cell>
        </row>
        <row r="901">
          <cell r="A901" t="str">
            <v>SPANAT</v>
          </cell>
          <cell r="B901" t="str">
            <v>Sparganium natans</v>
          </cell>
          <cell r="C901" t="str">
            <v/>
          </cell>
          <cell r="D901" t="str">
            <v/>
          </cell>
          <cell r="E901" t="str">
            <v>L.      </v>
          </cell>
          <cell r="M901" t="str">
            <v>PHx</v>
          </cell>
          <cell r="N901">
            <v>10</v>
          </cell>
          <cell r="P901" t="str">
            <v/>
          </cell>
          <cell r="Q901" t="str">
            <v>MONOCOT</v>
          </cell>
          <cell r="R901">
            <v>0</v>
          </cell>
          <cell r="S901">
            <v>19703</v>
          </cell>
        </row>
        <row r="902">
          <cell r="A902" t="str">
            <v>STEPAL</v>
          </cell>
          <cell r="B902" t="str">
            <v>Stellaria palustris</v>
          </cell>
          <cell r="C902" t="str">
            <v/>
          </cell>
          <cell r="D902" t="str">
            <v/>
          </cell>
          <cell r="E902" t="str">
            <v>      </v>
          </cell>
          <cell r="M902" t="str">
            <v>PHx</v>
          </cell>
          <cell r="N902">
            <v>10</v>
          </cell>
          <cell r="P902" t="str">
            <v/>
          </cell>
          <cell r="Q902" t="str">
            <v>DICOT</v>
          </cell>
          <cell r="R902">
            <v>0</v>
          </cell>
          <cell r="S902">
            <v>19714</v>
          </cell>
        </row>
        <row r="903">
          <cell r="A903" t="str">
            <v>VERFIL</v>
          </cell>
          <cell r="B903" t="str">
            <v>Veronica filiformis</v>
          </cell>
          <cell r="C903" t="str">
            <v/>
          </cell>
          <cell r="D903" t="str">
            <v/>
          </cell>
          <cell r="E903" t="str">
            <v>Sm.      </v>
          </cell>
          <cell r="M903" t="str">
            <v>PHx</v>
          </cell>
          <cell r="N903">
            <v>10</v>
          </cell>
          <cell r="P903" t="str">
            <v/>
          </cell>
          <cell r="Q903" t="str">
            <v>DICOT</v>
          </cell>
          <cell r="R903">
            <v>0</v>
          </cell>
          <cell r="S903">
            <v>19734</v>
          </cell>
        </row>
        <row r="904">
          <cell r="A904" t="str">
            <v>VERLAC</v>
          </cell>
          <cell r="B904" t="str">
            <v>Veronica x lackschewitzii</v>
          </cell>
          <cell r="C904" t="str">
            <v/>
          </cell>
          <cell r="D904" t="str">
            <v/>
          </cell>
          <cell r="E904" t="str">
            <v>      </v>
          </cell>
          <cell r="M904" t="str">
            <v>PHx</v>
          </cell>
          <cell r="N904">
            <v>10</v>
          </cell>
          <cell r="P904" t="str">
            <v/>
          </cell>
          <cell r="Q904" t="str">
            <v>DICOT</v>
          </cell>
          <cell r="R904">
            <v>0</v>
          </cell>
          <cell r="S904">
            <v>19736</v>
          </cell>
        </row>
      </sheetData>
      <sheetData sheetId="8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Adianthum capillus-veneris</v>
          </cell>
        </row>
        <row r="13">
          <cell r="B13" t="str">
            <v>Agropyrum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</row>
        <row r="36">
          <cell r="B36" t="str">
            <v>Aneura pinguis</v>
          </cell>
        </row>
        <row r="37">
          <cell r="B37" t="str">
            <v>Angelica archangelica subsp. litoralis</v>
          </cell>
        </row>
        <row r="38">
          <cell r="B38" t="str">
            <v>Angelica sylvestris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Atrichum undulatum</v>
          </cell>
        </row>
        <row r="49">
          <cell r="B49" t="str">
            <v>Atriplex calotheca</v>
          </cell>
        </row>
        <row r="50">
          <cell r="B50" t="str">
            <v>Audouinella sp.</v>
          </cell>
        </row>
        <row r="51">
          <cell r="B51" t="str">
            <v>Aulacommium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Bracharia eruciformis</v>
          </cell>
        </row>
        <row r="77">
          <cell r="B77" t="str">
            <v>Brachythecium plumosum</v>
          </cell>
        </row>
        <row r="78">
          <cell r="B78" t="str">
            <v>Brachythecium rivulare</v>
          </cell>
        </row>
        <row r="79">
          <cell r="B79" t="str">
            <v>Brachythecium rutabulum</v>
          </cell>
        </row>
        <row r="80">
          <cell r="B80" t="str">
            <v>Brachythecium sp.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Cabomba caroliniana</v>
          </cell>
        </row>
        <row r="90">
          <cell r="B90" t="str">
            <v>Caldesia parnassifolia</v>
          </cell>
        </row>
        <row r="91">
          <cell r="B91" t="str">
            <v>Calla palustris</v>
          </cell>
        </row>
        <row r="92">
          <cell r="B92" t="str">
            <v>Calliergon cordifolium</v>
          </cell>
        </row>
        <row r="93">
          <cell r="B93" t="str">
            <v>Calliergon giganteum</v>
          </cell>
        </row>
        <row r="94">
          <cell r="B94" t="str">
            <v>Calliergon sarmentosum</v>
          </cell>
        </row>
        <row r="95">
          <cell r="B95" t="str">
            <v>Calliergon sp.</v>
          </cell>
        </row>
        <row r="96">
          <cell r="B96" t="str">
            <v>Calliergon stramineum </v>
          </cell>
        </row>
        <row r="97">
          <cell r="B97" t="str">
            <v>Calliergonella cuspidata</v>
          </cell>
        </row>
        <row r="98">
          <cell r="B98" t="str">
            <v>Callitriche sp.</v>
          </cell>
        </row>
        <row r="99">
          <cell r="B99" t="str">
            <v>Callitriche brutia</v>
          </cell>
        </row>
        <row r="100">
          <cell r="B100" t="str">
            <v>Callitriche cophocarpa</v>
          </cell>
        </row>
        <row r="101">
          <cell r="B101" t="str">
            <v>Callitriche cribrosa</v>
          </cell>
        </row>
        <row r="102">
          <cell r="B102" t="str">
            <v>Callitriche hamulata</v>
          </cell>
        </row>
        <row r="103">
          <cell r="B103" t="str">
            <v>Callitriche hermaphroditica</v>
          </cell>
        </row>
        <row r="104">
          <cell r="B104" t="str">
            <v>Callitriche hermaphroditica var. microcarpa</v>
          </cell>
        </row>
        <row r="105">
          <cell r="B105" t="str">
            <v>Callitriche hermaphroditica var. macrocarpa</v>
          </cell>
        </row>
        <row r="106">
          <cell r="B106" t="str">
            <v>Callitriche lenisulca</v>
          </cell>
        </row>
        <row r="107">
          <cell r="B107" t="str">
            <v>Callitriche lusitanica</v>
          </cell>
        </row>
        <row r="108">
          <cell r="B108" t="str">
            <v>Callitriche obtusangula</v>
          </cell>
        </row>
        <row r="109">
          <cell r="B109" t="str">
            <v>Callitriche palustris</v>
          </cell>
        </row>
        <row r="110">
          <cell r="B110" t="str">
            <v>Callitriche platycarpa</v>
          </cell>
        </row>
        <row r="111">
          <cell r="B111" t="str">
            <v>Callitriche pulchra</v>
          </cell>
        </row>
        <row r="112">
          <cell r="B112" t="str">
            <v>Callitriche regis-jubae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Caltha minor</v>
          </cell>
        </row>
        <row r="118">
          <cell r="B118" t="str">
            <v>Caltha palustris</v>
          </cell>
        </row>
        <row r="119">
          <cell r="B119" t="str">
            <v>Calypogeia arguta</v>
          </cell>
        </row>
        <row r="120">
          <cell r="B120" t="str">
            <v>Calypogeia fissa</v>
          </cell>
        </row>
        <row r="121">
          <cell r="B121" t="str">
            <v>Calypogeia sp.</v>
          </cell>
        </row>
        <row r="122">
          <cell r="B122" t="str">
            <v>Calystegia sepium</v>
          </cell>
        </row>
        <row r="123">
          <cell r="B123" t="str">
            <v>Cardamine amara</v>
          </cell>
        </row>
        <row r="124">
          <cell r="B124" t="str">
            <v>Cardamine hirsuta</v>
          </cell>
        </row>
        <row r="125">
          <cell r="B125" t="str">
            <v>Cardamine latifolia</v>
          </cell>
        </row>
        <row r="126">
          <cell r="B126" t="str">
            <v>Cardamine pratensis</v>
          </cell>
        </row>
        <row r="127">
          <cell r="B127" t="str">
            <v>Cardamine resedifolia</v>
          </cell>
        </row>
        <row r="128">
          <cell r="B128" t="str">
            <v>Cardamine sp.</v>
          </cell>
        </row>
        <row r="129">
          <cell r="B129" t="str">
            <v>Carex acuta</v>
          </cell>
        </row>
        <row r="130">
          <cell r="B130" t="str">
            <v>Carex acutiformis</v>
          </cell>
        </row>
        <row r="131">
          <cell r="B131" t="str">
            <v>Carex aquatilis</v>
          </cell>
        </row>
        <row r="132">
          <cell r="B132" t="str">
            <v>Carex buekii</v>
          </cell>
        </row>
        <row r="133">
          <cell r="B133" t="str">
            <v>Carex diandra</v>
          </cell>
        </row>
        <row r="134">
          <cell r="B134" t="str">
            <v>Carex disticha</v>
          </cell>
        </row>
        <row r="135">
          <cell r="B135" t="str">
            <v>Carex elata</v>
          </cell>
        </row>
        <row r="136">
          <cell r="B136" t="str">
            <v>Carex halophila</v>
          </cell>
        </row>
        <row r="137">
          <cell r="B137" t="str">
            <v>Carex hirta</v>
          </cell>
        </row>
        <row r="138">
          <cell r="B138" t="str">
            <v>Carex lasiocarpa</v>
          </cell>
        </row>
        <row r="139">
          <cell r="B139" t="str">
            <v>Carex limosa</v>
          </cell>
        </row>
        <row r="140">
          <cell r="B140" t="str">
            <v>Carex nigra</v>
          </cell>
        </row>
        <row r="141">
          <cell r="B141" t="str">
            <v>Carex paniculata</v>
          </cell>
        </row>
        <row r="142">
          <cell r="B142" t="str">
            <v>Carex pendula</v>
          </cell>
        </row>
        <row r="143">
          <cell r="B143" t="str">
            <v>Carex pseudocyperus</v>
          </cell>
        </row>
        <row r="144">
          <cell r="B144" t="str">
            <v>Carex riparia</v>
          </cell>
        </row>
        <row r="145">
          <cell r="B145" t="str">
            <v>Carex rostrata</v>
          </cell>
        </row>
        <row r="146">
          <cell r="B146" t="str">
            <v>Carex sp.</v>
          </cell>
        </row>
        <row r="147">
          <cell r="B147" t="str">
            <v>Carex spicata</v>
          </cell>
        </row>
        <row r="148">
          <cell r="B148" t="str">
            <v>Carex vesicaria</v>
          </cell>
        </row>
        <row r="149">
          <cell r="B149" t="str">
            <v>Carex vulpina</v>
          </cell>
        </row>
        <row r="150">
          <cell r="B150" t="str">
            <v>Carum verticillatum</v>
          </cell>
        </row>
        <row r="151">
          <cell r="B151" t="str">
            <v>Catabrosa aquatica</v>
          </cell>
        </row>
        <row r="152">
          <cell r="B152" t="str">
            <v>Ceratophyllum demersum</v>
          </cell>
        </row>
        <row r="153">
          <cell r="B153" t="str">
            <v>Ceratophyllum demersum var. apiculatum</v>
          </cell>
        </row>
        <row r="154">
          <cell r="B154" t="str">
            <v>Ceratophyllum demersum var. inerme</v>
          </cell>
        </row>
        <row r="155">
          <cell r="B155" t="str">
            <v>Ceratophyllum muricatum</v>
          </cell>
        </row>
        <row r="156">
          <cell r="B156" t="str">
            <v>Ceratophyllum platyacanthum</v>
          </cell>
        </row>
        <row r="157">
          <cell r="B157" t="str">
            <v>Ceratophyllum sp.</v>
          </cell>
        </row>
        <row r="158">
          <cell r="B158" t="str">
            <v>Ceratophyllum submersum</v>
          </cell>
        </row>
        <row r="159">
          <cell r="B159" t="str">
            <v>Ceratopteris thalictroides</v>
          </cell>
        </row>
        <row r="160">
          <cell r="B160" t="str">
            <v>Chaetophora sp.</v>
          </cell>
        </row>
        <row r="161">
          <cell r="B161" t="str">
            <v>Chara aculeolata</v>
          </cell>
        </row>
        <row r="162">
          <cell r="B162" t="str">
            <v>Chara aspera</v>
          </cell>
        </row>
        <row r="163">
          <cell r="B163" t="str">
            <v>Chara braunii</v>
          </cell>
        </row>
        <row r="164">
          <cell r="B164" t="str">
            <v>Chara canescens</v>
          </cell>
        </row>
        <row r="165">
          <cell r="B165" t="str">
            <v>Chara contraria</v>
          </cell>
        </row>
        <row r="166">
          <cell r="B166" t="str">
            <v>Chara globularis</v>
          </cell>
        </row>
        <row r="167">
          <cell r="B167" t="str">
            <v>Chara hispida</v>
          </cell>
        </row>
        <row r="168">
          <cell r="B168" t="str">
            <v>Chara intermedia</v>
          </cell>
        </row>
        <row r="169">
          <cell r="B169" t="str">
            <v>Chara sp.</v>
          </cell>
        </row>
        <row r="170">
          <cell r="B170" t="str">
            <v>Chara vulgaris</v>
          </cell>
        </row>
        <row r="171">
          <cell r="B171" t="str">
            <v>Chara vulgaris var. gymnophylla</v>
          </cell>
        </row>
        <row r="172">
          <cell r="B172" t="str">
            <v>Chiloscyphus coadunatus</v>
          </cell>
        </row>
        <row r="173">
          <cell r="B173" t="str">
            <v>Chiloscyphus pallescens</v>
          </cell>
        </row>
        <row r="174">
          <cell r="B174" t="str">
            <v>Chiloscyphus polyanthos var. polyanthos</v>
          </cell>
        </row>
        <row r="175">
          <cell r="B175" t="str">
            <v>Chiloscyphus sp.</v>
          </cell>
        </row>
        <row r="176">
          <cell r="B176" t="str">
            <v>Chlorhormidium sp.</v>
          </cell>
        </row>
        <row r="177">
          <cell r="B177" t="str">
            <v>Chlorotylium sp</v>
          </cell>
        </row>
        <row r="178">
          <cell r="B178" t="str">
            <v>Chrysosplenium alternifolium</v>
          </cell>
        </row>
        <row r="179">
          <cell r="B179" t="str">
            <v>Chrysosplenium oppositifolium</v>
          </cell>
        </row>
        <row r="180">
          <cell r="B180" t="str">
            <v>Cicuta virosa</v>
          </cell>
        </row>
        <row r="181">
          <cell r="B181" t="str">
            <v>Cinclidotus aquaticus</v>
          </cell>
        </row>
        <row r="182">
          <cell r="B182" t="str">
            <v>Cinclidotus danubicus</v>
          </cell>
        </row>
        <row r="183">
          <cell r="B183" t="str">
            <v>Cinclidotus fontinaloides</v>
          </cell>
        </row>
        <row r="184">
          <cell r="B184" t="str">
            <v>Cinclidotus mucronatus</v>
          </cell>
        </row>
        <row r="185">
          <cell r="B185" t="str">
            <v>Cinclidotus riparius</v>
          </cell>
        </row>
        <row r="186">
          <cell r="B186" t="str">
            <v>Cinclidotus sp.</v>
          </cell>
        </row>
        <row r="187">
          <cell r="B187" t="str">
            <v>Cirsium arvense</v>
          </cell>
        </row>
        <row r="188">
          <cell r="B188" t="str">
            <v>Cirsium oleraceum</v>
          </cell>
        </row>
        <row r="189">
          <cell r="B189" t="str">
            <v>Cirsium palustre</v>
          </cell>
        </row>
        <row r="190">
          <cell r="B190" t="str">
            <v>Cladium mariscus</v>
          </cell>
        </row>
        <row r="191">
          <cell r="B191" t="str">
            <v>Cladophora sp.</v>
          </cell>
        </row>
        <row r="192">
          <cell r="B192" t="str">
            <v>Climacium dendroides</v>
          </cell>
        </row>
        <row r="193">
          <cell r="B193" t="str">
            <v>Coix lacryma-jobi</v>
          </cell>
        </row>
        <row r="194">
          <cell r="B194" t="str">
            <v>Collema fluviatile</v>
          </cell>
        </row>
        <row r="195">
          <cell r="B195" t="str">
            <v>Collema sp.</v>
          </cell>
        </row>
        <row r="196">
          <cell r="B196" t="str">
            <v>Compsopogon sp.</v>
          </cell>
        </row>
        <row r="197">
          <cell r="B197" t="str">
            <v>Conocephalum conicum</v>
          </cell>
        </row>
        <row r="198">
          <cell r="B198" t="str">
            <v>Corrigiola littoralis</v>
          </cell>
        </row>
        <row r="199">
          <cell r="B199" t="str">
            <v>Cotula coronopifolia</v>
          </cell>
        </row>
        <row r="200">
          <cell r="B200" t="str">
            <v>Crassula aquatica</v>
          </cell>
        </row>
        <row r="201">
          <cell r="B201" t="str">
            <v>Crassula helmsii</v>
          </cell>
        </row>
        <row r="202">
          <cell r="B202" t="str">
            <v>Cratoneuron commutatum</v>
          </cell>
        </row>
        <row r="203">
          <cell r="B203" t="str">
            <v>Cratoneuron filicinum</v>
          </cell>
        </row>
        <row r="204">
          <cell r="B204" t="str">
            <v>Cratoneuron sp.</v>
          </cell>
        </row>
        <row r="205">
          <cell r="B205" t="str">
            <v>Ctenidium molluscum</v>
          </cell>
        </row>
        <row r="206">
          <cell r="B206" t="str">
            <v>Cylindrospermum sp.</v>
          </cell>
        </row>
        <row r="207">
          <cell r="B207" t="str">
            <v>Cyperus eragrostis</v>
          </cell>
        </row>
        <row r="208">
          <cell r="B208" t="str">
            <v>Cyperus fuscus</v>
          </cell>
        </row>
        <row r="209">
          <cell r="B209" t="str">
            <v>Cyperus longus</v>
          </cell>
        </row>
        <row r="210">
          <cell r="B210" t="str">
            <v>Cyperus serotinus</v>
          </cell>
        </row>
        <row r="211">
          <cell r="B211" t="str">
            <v>Cyperus sp.</v>
          </cell>
        </row>
        <row r="212">
          <cell r="B212" t="str">
            <v>Damasonium alisma</v>
          </cell>
        </row>
        <row r="213">
          <cell r="B213" t="str">
            <v>Damasonium bourgaei</v>
          </cell>
        </row>
        <row r="214">
          <cell r="B214" t="str">
            <v>Damasonium polyspermum</v>
          </cell>
        </row>
        <row r="215">
          <cell r="B215" t="str">
            <v>Dermatocarpon sp.</v>
          </cell>
        </row>
        <row r="216">
          <cell r="B216" t="str">
            <v>Dermatocarpon weberi</v>
          </cell>
        </row>
        <row r="217">
          <cell r="B217" t="str">
            <v>Deschampsia cespitosa</v>
          </cell>
        </row>
        <row r="218">
          <cell r="B218" t="str">
            <v>Diatoma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Dicranella palustris</v>
          </cell>
        </row>
        <row r="223">
          <cell r="B223" t="str">
            <v>Dicranella sp.</v>
          </cell>
        </row>
        <row r="224">
          <cell r="B224" t="str">
            <v>Dicranum scottianum</v>
          </cell>
        </row>
        <row r="225">
          <cell r="B225" t="str">
            <v>Draparnaldia sp.</v>
          </cell>
        </row>
        <row r="226">
          <cell r="B226" t="str">
            <v>Drepanocladus aduncus</v>
          </cell>
        </row>
        <row r="227">
          <cell r="B227" t="str">
            <v>Drepanocladus exannulatus</v>
          </cell>
        </row>
        <row r="228">
          <cell r="B228" t="str">
            <v>Drepanocladus fluitans</v>
          </cell>
        </row>
        <row r="229">
          <cell r="B229" t="str">
            <v>Drepanocladus sp.</v>
          </cell>
        </row>
        <row r="230">
          <cell r="B230" t="str">
            <v>Drosera rotundifolia</v>
          </cell>
        </row>
        <row r="231">
          <cell r="B231" t="str">
            <v>Dryopteris carthusiana</v>
          </cell>
        </row>
        <row r="232">
          <cell r="B232" t="str">
            <v>Dumortiera hirsuta</v>
          </cell>
        </row>
        <row r="233">
          <cell r="B233" t="str">
            <v>Echinochloa oryzoides</v>
          </cell>
        </row>
        <row r="234">
          <cell r="B234" t="str">
            <v>Eclipta prostrata</v>
          </cell>
        </row>
        <row r="235">
          <cell r="B235" t="str">
            <v>Egeria densa</v>
          </cell>
        </row>
        <row r="236">
          <cell r="B236" t="str">
            <v>Eichhornia crassipes</v>
          </cell>
        </row>
        <row r="237">
          <cell r="B237" t="str">
            <v>Eichhornia sp.</v>
          </cell>
        </row>
        <row r="238">
          <cell r="B238" t="str">
            <v>Elatine alsinastrum</v>
          </cell>
        </row>
        <row r="239">
          <cell r="B239" t="str">
            <v>Elatine ambigua</v>
          </cell>
        </row>
        <row r="240">
          <cell r="B240" t="str">
            <v>Elatine brochonii</v>
          </cell>
        </row>
        <row r="241">
          <cell r="B241" t="str">
            <v>Elatine hexandra</v>
          </cell>
        </row>
        <row r="242">
          <cell r="B242" t="str">
            <v>Elatine hungarica</v>
          </cell>
        </row>
        <row r="243">
          <cell r="B243" t="str">
            <v>Elatine hydropiper</v>
          </cell>
        </row>
        <row r="244">
          <cell r="B244" t="str">
            <v>Elatine macropoda</v>
          </cell>
        </row>
        <row r="245">
          <cell r="B245" t="str">
            <v>Elatine orthosperma</v>
          </cell>
        </row>
        <row r="246">
          <cell r="B246" t="str">
            <v>Elatine sp.</v>
          </cell>
        </row>
        <row r="247">
          <cell r="B247" t="str">
            <v>Elatine triandra</v>
          </cell>
        </row>
        <row r="248">
          <cell r="B248" t="str">
            <v>Eleocharis acicularis</v>
          </cell>
        </row>
        <row r="249">
          <cell r="B249" t="str">
            <v>Eleocharis austriaca</v>
          </cell>
        </row>
        <row r="250">
          <cell r="B250" t="str">
            <v>Eleocharis mamillata</v>
          </cell>
        </row>
        <row r="251">
          <cell r="B251" t="str">
            <v>Eleocharis ovata</v>
          </cell>
        </row>
        <row r="252">
          <cell r="B252" t="str">
            <v>Eleocharis palustris</v>
          </cell>
        </row>
        <row r="253">
          <cell r="B253" t="str">
            <v>Eleocharis palustris subsp. palustris</v>
          </cell>
        </row>
        <row r="254">
          <cell r="B254" t="str">
            <v>Eleocharis palustris subsp. vulgaris</v>
          </cell>
        </row>
        <row r="255">
          <cell r="B255" t="str">
            <v>Eleocharis parvula</v>
          </cell>
        </row>
        <row r="256">
          <cell r="B256" t="str">
            <v>Eleocharis quinqueflora</v>
          </cell>
        </row>
        <row r="257">
          <cell r="B257" t="str">
            <v>Eleocharis sp.</v>
          </cell>
        </row>
        <row r="258">
          <cell r="B258" t="str">
            <v>Eleocharis striatulus</v>
          </cell>
        </row>
        <row r="259">
          <cell r="B259" t="str">
            <v>Eleocharis uniglumis</v>
          </cell>
        </row>
        <row r="260">
          <cell r="B260" t="str">
            <v>Elodea callitrichoides</v>
          </cell>
        </row>
        <row r="261">
          <cell r="B261" t="str">
            <v>Elodea canadensis</v>
          </cell>
        </row>
        <row r="262">
          <cell r="B262" t="str">
            <v>Elodea ernstiae</v>
          </cell>
        </row>
        <row r="263">
          <cell r="B263" t="str">
            <v>Elodea nuttallii</v>
          </cell>
        </row>
        <row r="264">
          <cell r="B264" t="str">
            <v>Elodea sp.</v>
          </cell>
        </row>
        <row r="265">
          <cell r="B265" t="str">
            <v>Enteromorpha intestinalis</v>
          </cell>
        </row>
        <row r="266">
          <cell r="B266" t="str">
            <v>Epilobium ciliatum</v>
          </cell>
        </row>
        <row r="267">
          <cell r="B267" t="str">
            <v>Epilobium hirsutum</v>
          </cell>
        </row>
        <row r="268">
          <cell r="B268" t="str">
            <v>Epilobium lanceolatum</v>
          </cell>
        </row>
        <row r="269">
          <cell r="B269" t="str">
            <v>Epilobium palustre</v>
          </cell>
        </row>
        <row r="270">
          <cell r="B270" t="str">
            <v>Epilobium parviflorum</v>
          </cell>
        </row>
        <row r="271">
          <cell r="B271" t="str">
            <v>Epilobium roseum</v>
          </cell>
        </row>
        <row r="272">
          <cell r="B272" t="str">
            <v>Epilobium tetragonum</v>
          </cell>
        </row>
        <row r="273">
          <cell r="B273" t="str">
            <v>Equisetum arvense</v>
          </cell>
        </row>
        <row r="274">
          <cell r="B274" t="str">
            <v>Equisetum fluviatile</v>
          </cell>
        </row>
        <row r="275">
          <cell r="B275" t="str">
            <v>Equisetum maximum</v>
          </cell>
        </row>
        <row r="276">
          <cell r="B276" t="str">
            <v>Equisetum palustre</v>
          </cell>
        </row>
        <row r="277">
          <cell r="B277" t="str">
            <v>Equisetum pratense</v>
          </cell>
        </row>
        <row r="278">
          <cell r="B278" t="str">
            <v>Equisetum sp.</v>
          </cell>
        </row>
        <row r="279">
          <cell r="B279" t="str">
            <v>Equisetum x litorale</v>
          </cell>
        </row>
        <row r="280">
          <cell r="B280" t="str">
            <v>Eriocaulon aquaticum</v>
          </cell>
        </row>
        <row r="281">
          <cell r="B281" t="str">
            <v>Eriocaulon cinereum</v>
          </cell>
        </row>
        <row r="282">
          <cell r="B282" t="str">
            <v>Eriophorum angustifolium</v>
          </cell>
        </row>
        <row r="283">
          <cell r="B283" t="str">
            <v>Eryngium corniculatum</v>
          </cell>
        </row>
        <row r="284">
          <cell r="B284" t="str">
            <v>Eryngium galioides</v>
          </cell>
        </row>
        <row r="285">
          <cell r="B285" t="str">
            <v>Eryngium viviparum</v>
          </cell>
        </row>
        <row r="286">
          <cell r="B286" t="str">
            <v>Eucladium verticillatum</v>
          </cell>
        </row>
        <row r="287">
          <cell r="B287" t="str">
            <v>Eupatorium cannabinum</v>
          </cell>
        </row>
        <row r="288">
          <cell r="B288" t="str">
            <v>Eurhynchium hians</v>
          </cell>
        </row>
        <row r="289">
          <cell r="B289" t="str">
            <v>Eurhynchium praelongum var. praelongum</v>
          </cell>
        </row>
        <row r="290">
          <cell r="B290" t="str">
            <v>Eurhynchium stokesii</v>
          </cell>
        </row>
        <row r="291">
          <cell r="B291" t="str">
            <v>Eurhynchium sp.</v>
          </cell>
        </row>
        <row r="292">
          <cell r="B292" t="str">
            <v>Fallopia dumetorum</v>
          </cell>
        </row>
        <row r="293">
          <cell r="B293" t="str">
            <v>Filipendula ulmaria</v>
          </cell>
        </row>
        <row r="294">
          <cell r="B294" t="str">
            <v>Fimbristylis annua</v>
          </cell>
        </row>
        <row r="295">
          <cell r="B295" t="str">
            <v>Fimbristylis bisumbellata</v>
          </cell>
        </row>
        <row r="296">
          <cell r="B296" t="str">
            <v>Fimbristylis squarrosa</v>
          </cell>
        </row>
        <row r="297">
          <cell r="B297" t="str">
            <v>Fissidens bryoides</v>
          </cell>
        </row>
        <row r="298">
          <cell r="B298" t="str">
            <v>Fissidens crassipes</v>
          </cell>
        </row>
        <row r="299">
          <cell r="B299" t="str">
            <v>Fissidens curnovii</v>
          </cell>
        </row>
        <row r="300">
          <cell r="B300" t="str">
            <v>Fissidens gracilifolius</v>
          </cell>
        </row>
        <row r="301">
          <cell r="B301" t="str">
            <v>Fissidens grandifrons</v>
          </cell>
        </row>
        <row r="302">
          <cell r="B302" t="str">
            <v>Fissidens monguillonii</v>
          </cell>
        </row>
        <row r="303">
          <cell r="B303" t="str">
            <v>Fissidens osmundoides</v>
          </cell>
        </row>
        <row r="304">
          <cell r="B304" t="str">
            <v>Fissidens polyphyllus</v>
          </cell>
        </row>
        <row r="305">
          <cell r="B305" t="str">
            <v>Fissidens pusillus</v>
          </cell>
        </row>
        <row r="306">
          <cell r="B306" t="str">
            <v>Fissidens rivularis</v>
          </cell>
        </row>
        <row r="307">
          <cell r="B307" t="str">
            <v>Fissidens rufulus</v>
          </cell>
        </row>
        <row r="308">
          <cell r="B308" t="str">
            <v>Fissidens sp.</v>
          </cell>
        </row>
        <row r="309">
          <cell r="B309" t="str">
            <v>Fissidens taxifolius</v>
          </cell>
        </row>
        <row r="310">
          <cell r="B310" t="str">
            <v>Fissidens viridulus</v>
          </cell>
        </row>
        <row r="311">
          <cell r="B311" t="str">
            <v>Fontinalis antipyretica</v>
          </cell>
        </row>
        <row r="312">
          <cell r="B312" t="str">
            <v>Fontinalis hypnoides</v>
          </cell>
        </row>
        <row r="313">
          <cell r="B313" t="str">
            <v>Fontinalis hypnoides var. duriaei</v>
          </cell>
        </row>
        <row r="314">
          <cell r="B314" t="str">
            <v>Fontinalis sp.</v>
          </cell>
        </row>
        <row r="315">
          <cell r="B315" t="str">
            <v>Fontinalis squamosa</v>
          </cell>
        </row>
        <row r="316">
          <cell r="B316" t="str">
            <v>Fuirena pubescens</v>
          </cell>
        </row>
        <row r="317">
          <cell r="B317" t="str">
            <v>Galium aparine</v>
          </cell>
        </row>
        <row r="318">
          <cell r="B318" t="str">
            <v>Galium mollugo</v>
          </cell>
        </row>
        <row r="319">
          <cell r="B319" t="str">
            <v>Galium neglectum</v>
          </cell>
        </row>
        <row r="320">
          <cell r="B320" t="str">
            <v>Galium palustre</v>
          </cell>
        </row>
        <row r="321">
          <cell r="B321" t="str">
            <v>Galium sp.</v>
          </cell>
        </row>
        <row r="322">
          <cell r="B322" t="str">
            <v>Galium trifidum</v>
          </cell>
        </row>
        <row r="323">
          <cell r="B323" t="str">
            <v>Galium uliginosum</v>
          </cell>
        </row>
        <row r="324">
          <cell r="B324" t="str">
            <v>Glechoma hederacea</v>
          </cell>
        </row>
        <row r="325">
          <cell r="B325" t="str">
            <v>Glyceria aquatica</v>
          </cell>
        </row>
        <row r="326">
          <cell r="B326" t="str">
            <v>Glyceria declinata</v>
          </cell>
        </row>
        <row r="327">
          <cell r="B327" t="str">
            <v>Glyceria fluitans</v>
          </cell>
        </row>
        <row r="328">
          <cell r="B328" t="str">
            <v>Glyceria notata</v>
          </cell>
        </row>
        <row r="329">
          <cell r="B329" t="str">
            <v>Glyceria sp.</v>
          </cell>
        </row>
        <row r="330">
          <cell r="B330" t="str">
            <v>Glyceria x pedicellata</v>
          </cell>
        </row>
        <row r="331">
          <cell r="B331" t="str">
            <v>Gnaphalium uliginosum</v>
          </cell>
        </row>
        <row r="332">
          <cell r="B332" t="str">
            <v>Gratiola linifolia</v>
          </cell>
        </row>
        <row r="333">
          <cell r="B333" t="str">
            <v>Gratiola neglecta</v>
          </cell>
        </row>
        <row r="334">
          <cell r="B334" t="str">
            <v>Gratiola officinalis</v>
          </cell>
        </row>
        <row r="335">
          <cell r="B335" t="str">
            <v>Groenlandia densa</v>
          </cell>
        </row>
        <row r="336">
          <cell r="B336" t="str">
            <v>Elodes palustris</v>
          </cell>
        </row>
        <row r="337">
          <cell r="B337" t="str">
            <v>Hemarthria altissima</v>
          </cell>
        </row>
        <row r="338">
          <cell r="B338" t="str">
            <v>Heribaudiella sp.</v>
          </cell>
        </row>
        <row r="339">
          <cell r="B339" t="str">
            <v>Heteranthera reniformis</v>
          </cell>
        </row>
        <row r="340">
          <cell r="B340" t="str">
            <v>Heterocladium heteropterum</v>
          </cell>
        </row>
        <row r="341">
          <cell r="B341" t="str">
            <v>Hildenbrandia sp.</v>
          </cell>
        </row>
        <row r="342">
          <cell r="B342" t="str">
            <v>Hippuris sp.</v>
          </cell>
        </row>
        <row r="343">
          <cell r="B343" t="str">
            <v>Hippuris tetraphylla</v>
          </cell>
        </row>
        <row r="344">
          <cell r="B344" t="str">
            <v>Hippuris vulgaris</v>
          </cell>
        </row>
        <row r="345">
          <cell r="B345" t="str">
            <v>Holcus lanatus</v>
          </cell>
        </row>
        <row r="346">
          <cell r="B346" t="str">
            <v>Homalia trichomanoides</v>
          </cell>
        </row>
        <row r="347">
          <cell r="B347" t="str">
            <v>Homeothrix sp.</v>
          </cell>
        </row>
        <row r="348">
          <cell r="B348" t="str">
            <v>Hookeria lucens</v>
          </cell>
        </row>
        <row r="349">
          <cell r="B349" t="str">
            <v>Hottonia palustris</v>
          </cell>
        </row>
        <row r="350">
          <cell r="B350" t="str">
            <v>Humulus lupulus</v>
          </cell>
        </row>
        <row r="351">
          <cell r="B351" t="str">
            <v>Hydrilla verticillata</v>
          </cell>
        </row>
        <row r="352">
          <cell r="B352" t="str">
            <v>Hydrocharis morsus-ranae</v>
          </cell>
        </row>
        <row r="353">
          <cell r="B353" t="str">
            <v>Hydrocotyle ranunculoides</v>
          </cell>
        </row>
        <row r="354">
          <cell r="B354" t="str">
            <v>Hydrocotyle sp.</v>
          </cell>
        </row>
        <row r="355">
          <cell r="B355" t="str">
            <v>Hydrocotyle vulgaris</v>
          </cell>
        </row>
        <row r="356">
          <cell r="B356" t="str">
            <v>Hydrodictyon sp.</v>
          </cell>
        </row>
        <row r="357">
          <cell r="B357" t="str">
            <v>Hydrurus sp.</v>
          </cell>
        </row>
        <row r="358">
          <cell r="B358" t="str">
            <v>Hygrohypnum duriusculum</v>
          </cell>
        </row>
        <row r="359">
          <cell r="B359" t="str">
            <v>Hygrohypnum luridum</v>
          </cell>
        </row>
        <row r="360">
          <cell r="B360" t="str">
            <v>Hygrohypnum molle</v>
          </cell>
        </row>
        <row r="361">
          <cell r="B361" t="str">
            <v>Hygrohypnum ochraceum</v>
          </cell>
        </row>
        <row r="362">
          <cell r="B362" t="str">
            <v>Hygrohypnum polare</v>
          </cell>
        </row>
        <row r="363">
          <cell r="B363" t="str">
            <v>Hygrohypnum smithii</v>
          </cell>
        </row>
        <row r="364">
          <cell r="B364" t="str">
            <v>Hygrohypnum sp.</v>
          </cell>
        </row>
        <row r="365">
          <cell r="B365" t="str">
            <v>Hyocomium armoricum</v>
          </cell>
        </row>
        <row r="366">
          <cell r="B366" t="str">
            <v>Hypericum maculatum</v>
          </cell>
        </row>
        <row r="367">
          <cell r="B367" t="str">
            <v>Impatiens glandulifera</v>
          </cell>
        </row>
        <row r="368">
          <cell r="B368" t="str">
            <v>Impatiens noli-tangere</v>
          </cell>
        </row>
        <row r="369">
          <cell r="B369" t="str">
            <v>Iris pseudacorus</v>
          </cell>
        </row>
        <row r="370">
          <cell r="B370" t="str">
            <v>Iris sintenisii subsp. brandzae</v>
          </cell>
        </row>
        <row r="371">
          <cell r="B371" t="str">
            <v>Iris sp.</v>
          </cell>
        </row>
        <row r="372">
          <cell r="B372" t="str">
            <v>Iris spuria</v>
          </cell>
        </row>
        <row r="373">
          <cell r="B373" t="str">
            <v>Iris versicolor</v>
          </cell>
        </row>
        <row r="374">
          <cell r="B374" t="str">
            <v>Isnardia palustris</v>
          </cell>
        </row>
        <row r="375">
          <cell r="B375" t="str">
            <v>Isoetes azorica</v>
          </cell>
        </row>
        <row r="376">
          <cell r="B376" t="str">
            <v>Isoetes boryana</v>
          </cell>
        </row>
        <row r="377">
          <cell r="B377" t="str">
            <v>Isoetes brochonii</v>
          </cell>
        </row>
        <row r="378">
          <cell r="B378" t="str">
            <v>Isoetes echinospora</v>
          </cell>
        </row>
        <row r="379">
          <cell r="B379" t="str">
            <v>Isoetes lacustris</v>
          </cell>
        </row>
        <row r="380">
          <cell r="B380" t="str">
            <v>Isoetes longissima</v>
          </cell>
        </row>
        <row r="381">
          <cell r="B381" t="str">
            <v>Isoetes malinverniana</v>
          </cell>
        </row>
        <row r="382">
          <cell r="B382" t="str">
            <v>Isoetes sp.</v>
          </cell>
        </row>
        <row r="383">
          <cell r="B383" t="str">
            <v>Isoetes velata</v>
          </cell>
        </row>
        <row r="384">
          <cell r="B384" t="str">
            <v>Isoetes velata subsp. asturicense</v>
          </cell>
        </row>
        <row r="385">
          <cell r="B385" t="str">
            <v>Isoetes velata subsp. tegulensis</v>
          </cell>
        </row>
        <row r="386">
          <cell r="B386" t="str">
            <v>Isoetes velata subsp. tenuissima</v>
          </cell>
        </row>
        <row r="387">
          <cell r="B387" t="str">
            <v>Isoetes velata subsp. velata</v>
          </cell>
        </row>
        <row r="388">
          <cell r="B388" t="str">
            <v>Isolepis cernua</v>
          </cell>
        </row>
        <row r="389">
          <cell r="B389" t="str">
            <v>Isolepis setacea</v>
          </cell>
        </row>
        <row r="390">
          <cell r="B390" t="str">
            <v>Juncus acutiflorus</v>
          </cell>
        </row>
        <row r="391">
          <cell r="B391" t="str">
            <v>Juncus alpinoarticulatus</v>
          </cell>
        </row>
        <row r="392">
          <cell r="B392" t="str">
            <v>Juncus ambiguus</v>
          </cell>
        </row>
        <row r="393">
          <cell r="B393" t="str">
            <v>Juncus articulatus</v>
          </cell>
        </row>
        <row r="394">
          <cell r="B394" t="str">
            <v>Juncus atratus</v>
          </cell>
        </row>
        <row r="395">
          <cell r="B395" t="str">
            <v>Juncus bufonius</v>
          </cell>
        </row>
        <row r="396">
          <cell r="B396" t="str">
            <v>Juncus bulbosus</v>
          </cell>
        </row>
        <row r="397">
          <cell r="B397" t="str">
            <v>Juncus conglomeratus</v>
          </cell>
        </row>
        <row r="398">
          <cell r="B398" t="str">
            <v>Juncus effusus</v>
          </cell>
        </row>
        <row r="399">
          <cell r="B399" t="str">
            <v>Juncus filiformis</v>
          </cell>
        </row>
        <row r="400">
          <cell r="B400" t="str">
            <v>Juncus heterophyllus</v>
          </cell>
        </row>
        <row r="401">
          <cell r="B401" t="str">
            <v>Juncus inflexus</v>
          </cell>
        </row>
        <row r="402">
          <cell r="B402" t="str">
            <v>Juncus maritimus</v>
          </cell>
        </row>
        <row r="403">
          <cell r="B403" t="str">
            <v>Juncus sp.</v>
          </cell>
        </row>
        <row r="404">
          <cell r="B404" t="str">
            <v>Juncus subnodulosus</v>
          </cell>
        </row>
        <row r="405">
          <cell r="B405" t="str">
            <v>Jungermannia atrovirens</v>
          </cell>
        </row>
        <row r="406">
          <cell r="B406" t="str">
            <v>Jungermannia exsertifolia subsp. cordifolia</v>
          </cell>
        </row>
        <row r="407">
          <cell r="B407" t="str">
            <v>Jungermannia gracillima </v>
          </cell>
        </row>
        <row r="408">
          <cell r="B408" t="str">
            <v>Jungermannia obovata</v>
          </cell>
        </row>
        <row r="409">
          <cell r="B409" t="str">
            <v>Jungermannia pumila</v>
          </cell>
        </row>
        <row r="410">
          <cell r="B410" t="str">
            <v>Jungermannia sp.</v>
          </cell>
        </row>
        <row r="411">
          <cell r="B411" t="str">
            <v>Jungermannia sphaerocarpa</v>
          </cell>
        </row>
        <row r="412">
          <cell r="B412" t="str">
            <v>Lagarosiphon major</v>
          </cell>
        </row>
        <row r="413">
          <cell r="B413" t="str">
            <v>Lamium album</v>
          </cell>
        </row>
        <row r="414">
          <cell r="B414" t="str">
            <v>Lamium maculatum</v>
          </cell>
        </row>
        <row r="415">
          <cell r="B415" t="str">
            <v>Leersia aquatica</v>
          </cell>
        </row>
        <row r="416">
          <cell r="B416" t="str">
            <v>Leersia oryzoïdes</v>
          </cell>
        </row>
        <row r="417">
          <cell r="B417" t="str">
            <v>Lejeunea sp.</v>
          </cell>
        </row>
        <row r="418">
          <cell r="B418" t="str">
            <v>Lemanea sp.</v>
          </cell>
        </row>
        <row r="419">
          <cell r="B419" t="str">
            <v>Lemna aequinoctialis</v>
          </cell>
        </row>
        <row r="420">
          <cell r="B420" t="str">
            <v>Lemna gibba</v>
          </cell>
        </row>
        <row r="421">
          <cell r="B421" t="str">
            <v>Lemna minor</v>
          </cell>
        </row>
        <row r="422">
          <cell r="B422" t="str">
            <v>Lemna minuscula</v>
          </cell>
        </row>
        <row r="423">
          <cell r="B423" t="str">
            <v>Lemna sp.</v>
          </cell>
        </row>
        <row r="424">
          <cell r="B424" t="str">
            <v>Lemna trisulca</v>
          </cell>
        </row>
        <row r="425">
          <cell r="B425" t="str">
            <v>Lemna turionifera</v>
          </cell>
        </row>
        <row r="426">
          <cell r="B426" t="str">
            <v>Leptomitus sp.</v>
          </cell>
        </row>
        <row r="427">
          <cell r="B427" t="str">
            <v>Lilaea scilloides</v>
          </cell>
        </row>
        <row r="428">
          <cell r="B428" t="str">
            <v>Lilaeopsis attenuata</v>
          </cell>
        </row>
        <row r="429">
          <cell r="B429" t="str">
            <v>Limosella aquatica</v>
          </cell>
        </row>
        <row r="430">
          <cell r="B430" t="str">
            <v>Limosella australis</v>
          </cell>
        </row>
        <row r="431">
          <cell r="B431" t="str">
            <v>Lindernia dubia</v>
          </cell>
        </row>
        <row r="432">
          <cell r="B432" t="str">
            <v>Lindernia procumbens</v>
          </cell>
        </row>
        <row r="433">
          <cell r="B433" t="str">
            <v>Littorella uniflora</v>
          </cell>
        </row>
        <row r="434">
          <cell r="B434" t="str">
            <v>Lobelia dortmanna</v>
          </cell>
        </row>
        <row r="435">
          <cell r="B435" t="str">
            <v>Lotus pedunculatus</v>
          </cell>
        </row>
        <row r="436">
          <cell r="B436" t="str">
            <v>Ludwigia grandiflora</v>
          </cell>
        </row>
        <row r="437">
          <cell r="B437" t="str">
            <v>Ludwigia peploides</v>
          </cell>
        </row>
        <row r="438">
          <cell r="B438" t="str">
            <v>Ludwigia sp.</v>
          </cell>
        </row>
        <row r="439">
          <cell r="B439" t="str">
            <v>Lunularia cruciata</v>
          </cell>
        </row>
        <row r="440">
          <cell r="B440" t="str">
            <v>Luronium natans</v>
          </cell>
        </row>
        <row r="441">
          <cell r="B441" t="str">
            <v>Lycopersicon esculentum</v>
          </cell>
        </row>
        <row r="442">
          <cell r="B442" t="str">
            <v>Lycopus europaeus</v>
          </cell>
        </row>
        <row r="443">
          <cell r="B443" t="str">
            <v>Lyngbya sp.</v>
          </cell>
        </row>
        <row r="444">
          <cell r="B444" t="str">
            <v>Lysimachia nemorum</v>
          </cell>
        </row>
        <row r="445">
          <cell r="B445" t="str">
            <v>Lysimachia nummularia</v>
          </cell>
        </row>
        <row r="446">
          <cell r="B446" t="str">
            <v>Lysimachia sp.</v>
          </cell>
        </row>
        <row r="447">
          <cell r="B447" t="str">
            <v>Lysimachia thyrsiflora</v>
          </cell>
        </row>
        <row r="448">
          <cell r="B448" t="str">
            <v>Lysimachia vulgaris</v>
          </cell>
        </row>
        <row r="449">
          <cell r="B449" t="str">
            <v>Lythrum portula</v>
          </cell>
        </row>
        <row r="450">
          <cell r="B450" t="str">
            <v>Lythrum portula subsp. longidentata</v>
          </cell>
        </row>
        <row r="451">
          <cell r="B451" t="str">
            <v>Lythrum portula subsp. portula</v>
          </cell>
        </row>
        <row r="452">
          <cell r="B452" t="str">
            <v>Lythrum salicaria</v>
          </cell>
        </row>
        <row r="453">
          <cell r="B453" t="str">
            <v>Lythrum sp.</v>
          </cell>
        </row>
        <row r="454">
          <cell r="B454" t="str">
            <v>Marchantia paleacea</v>
          </cell>
        </row>
        <row r="455">
          <cell r="B455" t="str">
            <v>Marchantia polymorpha</v>
          </cell>
        </row>
        <row r="456">
          <cell r="B456" t="str">
            <v>Marchantia sp.</v>
          </cell>
        </row>
        <row r="457">
          <cell r="B457" t="str">
            <v>Marsilea aegyptiaca</v>
          </cell>
        </row>
        <row r="458">
          <cell r="B458" t="str">
            <v>Marsilea azorica</v>
          </cell>
        </row>
        <row r="459">
          <cell r="B459" t="str">
            <v>Marsilea quadrifolia</v>
          </cell>
        </row>
        <row r="460">
          <cell r="B460" t="str">
            <v>Marsilea strigosa</v>
          </cell>
        </row>
        <row r="461">
          <cell r="B461" t="str">
            <v>Marsupella aquatica</v>
          </cell>
        </row>
        <row r="462">
          <cell r="B462" t="str">
            <v>Marsupella emarginata var. emarginata</v>
          </cell>
        </row>
        <row r="463">
          <cell r="B463" t="str">
            <v>Marsupella sp.</v>
          </cell>
        </row>
        <row r="464">
          <cell r="B464" t="str">
            <v>Marsupella sphacelata</v>
          </cell>
        </row>
        <row r="465">
          <cell r="B465" t="str">
            <v>Melosira sp.</v>
          </cell>
        </row>
        <row r="466">
          <cell r="B466" t="str">
            <v>Mentha aquatica</v>
          </cell>
        </row>
        <row r="467">
          <cell r="B467" t="str">
            <v>Mentha arvensis</v>
          </cell>
        </row>
        <row r="468">
          <cell r="B468" t="str">
            <v>Mentha longifolia</v>
          </cell>
        </row>
        <row r="469">
          <cell r="B469" t="str">
            <v>Mentha sp.</v>
          </cell>
        </row>
        <row r="470">
          <cell r="B470" t="str">
            <v>Mentha x rotundifolia</v>
          </cell>
        </row>
        <row r="471">
          <cell r="B471" t="str">
            <v>Mentha x verticillata</v>
          </cell>
        </row>
        <row r="472">
          <cell r="B472" t="str">
            <v>Menyanthes trifoliata</v>
          </cell>
        </row>
        <row r="473">
          <cell r="B473" t="str">
            <v>Merismopedia sp.</v>
          </cell>
        </row>
        <row r="474">
          <cell r="B474" t="str">
            <v>Microcoleus sp.</v>
          </cell>
        </row>
        <row r="475">
          <cell r="B475" t="str">
            <v>Microscystis aeruginosa</v>
          </cell>
        </row>
        <row r="476">
          <cell r="B476" t="str">
            <v>Microscystis sp.</v>
          </cell>
        </row>
        <row r="477">
          <cell r="B477" t="str">
            <v>Microspora sp.</v>
          </cell>
        </row>
        <row r="478">
          <cell r="B478" t="str">
            <v>Mimulus guttatus</v>
          </cell>
        </row>
        <row r="479">
          <cell r="B479" t="str">
            <v>Mnium hornum</v>
          </cell>
        </row>
        <row r="480">
          <cell r="B480" t="str">
            <v>Mnium sp.</v>
          </cell>
        </row>
        <row r="481">
          <cell r="B481" t="str">
            <v>Molinia arundinacea</v>
          </cell>
        </row>
        <row r="482">
          <cell r="B482" t="str">
            <v>Molinia caerulea</v>
          </cell>
        </row>
        <row r="483">
          <cell r="B483" t="str">
            <v>Monochoria korsakowii</v>
          </cell>
        </row>
        <row r="484">
          <cell r="B484" t="str">
            <v>Monostroma sp.</v>
          </cell>
        </row>
        <row r="485">
          <cell r="B485" t="str">
            <v>Montia fontana</v>
          </cell>
        </row>
        <row r="486">
          <cell r="B486" t="str">
            <v>Montia fontana subsp. amporitana</v>
          </cell>
        </row>
        <row r="487">
          <cell r="B487" t="str">
            <v>Montia fontana subsp. fontana</v>
          </cell>
        </row>
        <row r="488">
          <cell r="B488" t="str">
            <v>Montia fontana subsp. minor</v>
          </cell>
        </row>
        <row r="489">
          <cell r="B489" t="str">
            <v>Montia fontana subsp. variabilis</v>
          </cell>
        </row>
        <row r="490">
          <cell r="B490" t="str">
            <v>Montia sp.</v>
          </cell>
        </row>
        <row r="491">
          <cell r="B491" t="str">
            <v>Mougeotia sp.</v>
          </cell>
        </row>
        <row r="492">
          <cell r="B492" t="str">
            <v>Murdannia blumei</v>
          </cell>
        </row>
        <row r="493">
          <cell r="B493" t="str">
            <v>Myosotis gr. palustris</v>
          </cell>
        </row>
        <row r="494">
          <cell r="B494" t="str">
            <v>Myosotis laxa</v>
          </cell>
        </row>
        <row r="495">
          <cell r="B495" t="str">
            <v>Myosotis secunda</v>
          </cell>
        </row>
        <row r="496">
          <cell r="B496" t="str">
            <v>Myosotis sp.</v>
          </cell>
        </row>
        <row r="497">
          <cell r="B497" t="str">
            <v>Myosotis stolonifera</v>
          </cell>
        </row>
        <row r="498">
          <cell r="B498" t="str">
            <v>Myosoton aquaticum</v>
          </cell>
        </row>
        <row r="499">
          <cell r="B499" t="str">
            <v>Myrica gale</v>
          </cell>
        </row>
        <row r="500">
          <cell r="B500" t="str">
            <v>Myriophyllum alterniflorum</v>
          </cell>
        </row>
        <row r="501">
          <cell r="B501" t="str">
            <v>Myriophyllum aquaticum</v>
          </cell>
        </row>
        <row r="502">
          <cell r="B502" t="str">
            <v>Myriophyllum exalbescens</v>
          </cell>
        </row>
        <row r="503">
          <cell r="B503" t="str">
            <v>Myriophyllum heterophyllum</v>
          </cell>
        </row>
        <row r="504">
          <cell r="B504" t="str">
            <v>Myriophyllum sp.</v>
          </cell>
        </row>
        <row r="505">
          <cell r="B505" t="str">
            <v>Myriophyllum spicatum</v>
          </cell>
        </row>
        <row r="506">
          <cell r="B506" t="str">
            <v>Myriophyllum verrucosum</v>
          </cell>
        </row>
        <row r="507">
          <cell r="B507" t="str">
            <v>Myriophyllum verticillatum</v>
          </cell>
        </row>
        <row r="508">
          <cell r="B508" t="str">
            <v>Najas flexilis</v>
          </cell>
        </row>
        <row r="509">
          <cell r="B509" t="str">
            <v>Najas gracillima</v>
          </cell>
        </row>
        <row r="510">
          <cell r="B510" t="str">
            <v>Najas graminea</v>
          </cell>
        </row>
        <row r="511">
          <cell r="B511" t="str">
            <v>Najas marina</v>
          </cell>
        </row>
        <row r="512">
          <cell r="B512" t="str">
            <v>Najas marina subsp. armata</v>
          </cell>
        </row>
        <row r="513">
          <cell r="B513" t="str">
            <v>Najas marina subsp. intermedia</v>
          </cell>
        </row>
        <row r="514">
          <cell r="B514" t="str">
            <v>Najas marina subsp. marina</v>
          </cell>
        </row>
        <row r="515">
          <cell r="B515" t="str">
            <v>Najas minor</v>
          </cell>
        </row>
        <row r="516">
          <cell r="B516" t="str">
            <v>Najas orientalis</v>
          </cell>
        </row>
        <row r="517">
          <cell r="B517" t="str">
            <v>Najas sp.</v>
          </cell>
        </row>
        <row r="518">
          <cell r="B518" t="str">
            <v>Najas tenuissima</v>
          </cell>
        </row>
        <row r="519">
          <cell r="B519" t="str">
            <v>Nardia compressa</v>
          </cell>
        </row>
        <row r="520">
          <cell r="B520" t="str">
            <v>Nardia scalaris</v>
          </cell>
        </row>
        <row r="521">
          <cell r="B521" t="str">
            <v>Nardia sp.</v>
          </cell>
        </row>
        <row r="522">
          <cell r="B522" t="str">
            <v>Nasturtium officinale</v>
          </cell>
        </row>
        <row r="523">
          <cell r="B523" t="str">
            <v>Nelumbo nucifera</v>
          </cell>
        </row>
        <row r="524">
          <cell r="B524" t="str">
            <v>Nitella capillaris</v>
          </cell>
        </row>
        <row r="525">
          <cell r="B525" t="str">
            <v>Nitella flexilis</v>
          </cell>
        </row>
        <row r="526">
          <cell r="B526" t="str">
            <v>Nitella gracilis</v>
          </cell>
        </row>
        <row r="527">
          <cell r="B527" t="str">
            <v>Nitella mucronata</v>
          </cell>
        </row>
        <row r="528">
          <cell r="B528" t="str">
            <v>Nitella opaca</v>
          </cell>
        </row>
        <row r="529">
          <cell r="B529" t="str">
            <v>Nitella sp.</v>
          </cell>
        </row>
        <row r="530">
          <cell r="B530" t="str">
            <v>Nitella tenuissima</v>
          </cell>
        </row>
        <row r="531">
          <cell r="B531" t="str">
            <v>Nitella translucens</v>
          </cell>
        </row>
        <row r="532">
          <cell r="B532" t="str">
            <v>Nitellopsis obtusa</v>
          </cell>
        </row>
        <row r="533">
          <cell r="B533" t="str">
            <v>Nitellopsis sp.</v>
          </cell>
        </row>
        <row r="534">
          <cell r="B534" t="str">
            <v>Nostoc sp.</v>
          </cell>
        </row>
        <row r="535">
          <cell r="B535" t="str">
            <v>Nuphar advena</v>
          </cell>
        </row>
        <row r="536">
          <cell r="B536" t="str">
            <v>Nuphar lutea</v>
          </cell>
        </row>
        <row r="537">
          <cell r="B537" t="str">
            <v>Nuphar lutea x pumila</v>
          </cell>
        </row>
        <row r="538">
          <cell r="B538" t="str">
            <v>Nuphar pumila</v>
          </cell>
        </row>
        <row r="539">
          <cell r="B539" t="str">
            <v>Nuphar sp.</v>
          </cell>
        </row>
        <row r="540">
          <cell r="B540" t="str">
            <v>Nuphar x spenneriana</v>
          </cell>
        </row>
        <row r="541">
          <cell r="B541" t="str">
            <v>Nymphaea alba</v>
          </cell>
        </row>
        <row r="542">
          <cell r="B542" t="str">
            <v>Nymphaea alba x candida</v>
          </cell>
        </row>
        <row r="543">
          <cell r="B543" t="str">
            <v>Nymphaea candida</v>
          </cell>
        </row>
        <row r="544">
          <cell r="B544" t="str">
            <v>Nymphaea lotus</v>
          </cell>
        </row>
        <row r="545">
          <cell r="B545" t="str">
            <v>Nymphaea rubra</v>
          </cell>
        </row>
        <row r="546">
          <cell r="B546" t="str">
            <v>Nymphaea sp.</v>
          </cell>
        </row>
        <row r="547">
          <cell r="B547" t="str">
            <v>Nymphaea tetragona</v>
          </cell>
        </row>
        <row r="548">
          <cell r="B548" t="str">
            <v>Nymphoides peltata</v>
          </cell>
        </row>
        <row r="549">
          <cell r="B549" t="str">
            <v>Octodiceras fontanum</v>
          </cell>
        </row>
        <row r="550">
          <cell r="B550" t="str">
            <v>Oedogonium sp.</v>
          </cell>
        </row>
        <row r="551">
          <cell r="B551" t="str">
            <v>Oenanthe aquatica</v>
          </cell>
        </row>
        <row r="552">
          <cell r="B552" t="str">
            <v>Oenanthe crocata</v>
          </cell>
        </row>
        <row r="553">
          <cell r="B553" t="str">
            <v>Oenanthe fistulosa</v>
          </cell>
        </row>
        <row r="554">
          <cell r="B554" t="str">
            <v>Oenanthe fluviatilis</v>
          </cell>
        </row>
        <row r="555">
          <cell r="B555" t="str">
            <v>Oenanthe sp.</v>
          </cell>
        </row>
        <row r="556">
          <cell r="B556" t="str">
            <v>Orthotrichum rivulare</v>
          </cell>
        </row>
        <row r="557">
          <cell r="B557" t="str">
            <v>Orthotrichum sp.</v>
          </cell>
        </row>
        <row r="558">
          <cell r="B558" t="str">
            <v>Oryza sativa</v>
          </cell>
        </row>
        <row r="559">
          <cell r="B559" t="str">
            <v>Oscillatoria sp.</v>
          </cell>
        </row>
        <row r="560">
          <cell r="B560" t="str">
            <v>Osmunda regalis</v>
          </cell>
        </row>
        <row r="561">
          <cell r="B561" t="str">
            <v>Ottelia alismoides</v>
          </cell>
        </row>
        <row r="562">
          <cell r="B562" t="str">
            <v>Oxalis acetosella</v>
          </cell>
        </row>
        <row r="563">
          <cell r="B563" t="str">
            <v>Paspalum dilatatum</v>
          </cell>
        </row>
        <row r="564">
          <cell r="B564" t="str">
            <v>Paspalum paspaloides</v>
          </cell>
        </row>
        <row r="565">
          <cell r="B565" t="str">
            <v>Paspalum urvillei</v>
          </cell>
        </row>
        <row r="566">
          <cell r="B566" t="str">
            <v>Paspalum vaginatum</v>
          </cell>
        </row>
        <row r="567">
          <cell r="B567" t="str">
            <v>Pellia endiviifolia</v>
          </cell>
        </row>
        <row r="568">
          <cell r="B568" t="str">
            <v>Pellia epiphylla</v>
          </cell>
        </row>
        <row r="569">
          <cell r="B569" t="str">
            <v>Pellia neesiana</v>
          </cell>
        </row>
        <row r="570">
          <cell r="B570" t="str">
            <v>Pellia sp.</v>
          </cell>
        </row>
        <row r="571">
          <cell r="B571" t="str">
            <v>Petasites hybridus</v>
          </cell>
        </row>
        <row r="572">
          <cell r="B572" t="str">
            <v>Peucedanum palustre</v>
          </cell>
        </row>
        <row r="573">
          <cell r="B573" t="str">
            <v>Phacelurus digitatus</v>
          </cell>
        </row>
        <row r="574">
          <cell r="B574" t="str">
            <v>Phalaris arundinacea</v>
          </cell>
        </row>
        <row r="575">
          <cell r="B575" t="str">
            <v>Philonotis calcarea</v>
          </cell>
        </row>
        <row r="576">
          <cell r="B576" t="str">
            <v>Philonotis gr. fontana</v>
          </cell>
        </row>
        <row r="577">
          <cell r="B577" t="str">
            <v>Philonotis sp.</v>
          </cell>
        </row>
        <row r="578">
          <cell r="B578" t="str">
            <v>Phormidium sp.</v>
          </cell>
        </row>
        <row r="579">
          <cell r="B579" t="str">
            <v>Phragmites australis</v>
          </cell>
        </row>
        <row r="580">
          <cell r="B580" t="str">
            <v>Pilularia globulifera</v>
          </cell>
        </row>
        <row r="581">
          <cell r="B581" t="str">
            <v>Pilularia minuta</v>
          </cell>
        </row>
        <row r="582">
          <cell r="B582" t="str">
            <v>Pistia stratiotes</v>
          </cell>
        </row>
        <row r="583">
          <cell r="B583" t="str">
            <v>Plagiochila asplenioides</v>
          </cell>
        </row>
        <row r="584">
          <cell r="B584" t="str">
            <v>Plagiochila sp.</v>
          </cell>
        </row>
        <row r="585">
          <cell r="B585" t="str">
            <v>Plagiomnium affine</v>
          </cell>
        </row>
        <row r="586">
          <cell r="B586" t="str">
            <v>Plagiomnium medium</v>
          </cell>
        </row>
        <row r="587">
          <cell r="B587" t="str">
            <v>Plagiomnium rostratum</v>
          </cell>
        </row>
        <row r="588">
          <cell r="B588" t="str">
            <v>Plagiomnium sp.</v>
          </cell>
        </row>
        <row r="589">
          <cell r="B589" t="str">
            <v>Plagiomnium undulatum</v>
          </cell>
        </row>
        <row r="590">
          <cell r="B590" t="str">
            <v>Plagiothecium denticulatum</v>
          </cell>
        </row>
        <row r="591">
          <cell r="B591" t="str">
            <v>Plagiothecium nemorale</v>
          </cell>
        </row>
        <row r="592">
          <cell r="B592" t="str">
            <v>Plagiothecium platyphyllum</v>
          </cell>
        </row>
        <row r="593">
          <cell r="B593" t="str">
            <v>Plagiothecium sp.</v>
          </cell>
        </row>
        <row r="594">
          <cell r="B594" t="str">
            <v>Plagiothecium undulatum</v>
          </cell>
        </row>
        <row r="595">
          <cell r="B595" t="str">
            <v>Plectonema sp.</v>
          </cell>
        </row>
        <row r="596">
          <cell r="B596" t="str">
            <v>Pleuropogon sabinei</v>
          </cell>
        </row>
        <row r="597">
          <cell r="B597" t="str">
            <v>Poa annua</v>
          </cell>
        </row>
        <row r="598">
          <cell r="B598" t="str">
            <v>Poa palustris</v>
          </cell>
        </row>
        <row r="599">
          <cell r="B599" t="str">
            <v>Poa pratensis</v>
          </cell>
        </row>
        <row r="600">
          <cell r="B600" t="str">
            <v>Poa sp.</v>
          </cell>
        </row>
        <row r="601">
          <cell r="B601" t="str">
            <v>Poa trivialis</v>
          </cell>
        </row>
        <row r="602">
          <cell r="B602" t="str">
            <v>Polygonum amphibium</v>
          </cell>
        </row>
        <row r="603">
          <cell r="B603" t="str">
            <v>Polygonum foliosa</v>
          </cell>
        </row>
        <row r="604">
          <cell r="B604" t="str">
            <v>Polygonum hydropiper</v>
          </cell>
        </row>
        <row r="605">
          <cell r="B605" t="str">
            <v>Polygonum lapathifolia</v>
          </cell>
        </row>
        <row r="606">
          <cell r="B606" t="str">
            <v>Polygonum maculosa</v>
          </cell>
        </row>
        <row r="607">
          <cell r="B607" t="str">
            <v>Polygonum mite</v>
          </cell>
        </row>
        <row r="608">
          <cell r="B608" t="str">
            <v>Polygonum sp.</v>
          </cell>
        </row>
        <row r="609">
          <cell r="B609" t="str">
            <v>Pontederia cordata</v>
          </cell>
        </row>
        <row r="610">
          <cell r="B610" t="str">
            <v>Porella cordaeana</v>
          </cell>
        </row>
        <row r="611">
          <cell r="B611" t="str">
            <v>Porella pinnata</v>
          </cell>
        </row>
        <row r="612">
          <cell r="B612" t="str">
            <v>Porella sp.</v>
          </cell>
        </row>
        <row r="613">
          <cell r="B613" t="str">
            <v>Potamogeton acutifolius</v>
          </cell>
        </row>
        <row r="614">
          <cell r="B614" t="str">
            <v>Potamogeton alpinus</v>
          </cell>
        </row>
        <row r="615">
          <cell r="B615" t="str">
            <v>Potamogeton berchtoldii</v>
          </cell>
        </row>
        <row r="616">
          <cell r="B616" t="str">
            <v>Potamogeton coloratus</v>
          </cell>
        </row>
        <row r="617">
          <cell r="B617" t="str">
            <v>Potamogeton compressus</v>
          </cell>
        </row>
        <row r="618">
          <cell r="B618" t="str">
            <v>Potamogeton crispus</v>
          </cell>
        </row>
        <row r="619">
          <cell r="B619" t="str">
            <v>Potamogeton epihydrus</v>
          </cell>
        </row>
        <row r="620">
          <cell r="B620" t="str">
            <v>Potamogeton filiformis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</v>
          </cell>
        </row>
        <row r="626">
          <cell r="B626" t="str">
            <v>Potamogeton natans var. prolixus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siculus</v>
          </cell>
        </row>
        <row r="637">
          <cell r="B637" t="str">
            <v>Potamogeton sp.</v>
          </cell>
        </row>
        <row r="638">
          <cell r="B638" t="str">
            <v>Potamogeton trichoides</v>
          </cell>
        </row>
        <row r="639">
          <cell r="B639" t="str">
            <v>Potamogeton vaginatus</v>
          </cell>
        </row>
        <row r="640">
          <cell r="B640" t="str">
            <v>Potamogeton x angustifolius</v>
          </cell>
        </row>
        <row r="641">
          <cell r="B641" t="str">
            <v>Potamogeton x bennettii</v>
          </cell>
        </row>
        <row r="642">
          <cell r="B642" t="str">
            <v>Potamogeton x bottnicus</v>
          </cell>
        </row>
        <row r="643">
          <cell r="B643" t="str">
            <v>Potamogeton x cognatus</v>
          </cell>
        </row>
        <row r="644">
          <cell r="B644" t="str">
            <v>Potamogeton x cooperi</v>
          </cell>
        </row>
        <row r="645">
          <cell r="B645" t="str">
            <v>Potamogeton x fennicus</v>
          </cell>
        </row>
        <row r="646">
          <cell r="B646" t="str">
            <v>Potamogeton x fluitans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saliciifolius</v>
          </cell>
        </row>
        <row r="654">
          <cell r="B654" t="str">
            <v>Potamogeton x schreberi</v>
          </cell>
        </row>
        <row r="655">
          <cell r="B655" t="str">
            <v>Potamogeton x sparganiifolius</v>
          </cell>
        </row>
        <row r="656">
          <cell r="B656" t="str">
            <v>Potamogeton x sudermanicus</v>
          </cell>
        </row>
        <row r="657">
          <cell r="B657" t="str">
            <v>Potamogeton x suecicus</v>
          </cell>
        </row>
        <row r="658">
          <cell r="B658" t="str">
            <v>Potamogeton x undulatus </v>
          </cell>
        </row>
        <row r="659">
          <cell r="B659" t="str">
            <v>Potamogeton zizii</v>
          </cell>
        </row>
        <row r="660">
          <cell r="B660" t="str">
            <v>Potentiella anserina</v>
          </cell>
        </row>
        <row r="661">
          <cell r="B661" t="str">
            <v>Potentilla erecta</v>
          </cell>
        </row>
        <row r="662">
          <cell r="B662" t="str">
            <v>Potentilla palustris</v>
          </cell>
        </row>
        <row r="663">
          <cell r="B663" t="str">
            <v>Potentilla sp.</v>
          </cell>
        </row>
        <row r="664">
          <cell r="B664" t="str">
            <v>Preissia quadrata</v>
          </cell>
        </row>
        <row r="665">
          <cell r="B665" t="str">
            <v>Pseudanabaena sp.</v>
          </cell>
        </row>
        <row r="666">
          <cell r="B666" t="str">
            <v>Pseudendoclonium sp.</v>
          </cell>
        </row>
        <row r="667">
          <cell r="B667" t="str">
            <v>Pulicaria dysenterica</v>
          </cell>
        </row>
        <row r="668">
          <cell r="B668" t="str">
            <v>Racomitrium aciculare</v>
          </cell>
        </row>
        <row r="669">
          <cell r="B669" t="str">
            <v>Racomitrium aquaticum</v>
          </cell>
        </row>
        <row r="670">
          <cell r="B670" t="str">
            <v>Racomitrium sp.</v>
          </cell>
        </row>
        <row r="671">
          <cell r="B671" t="str">
            <v>Radiofilum sp.</v>
          </cell>
        </row>
        <row r="672">
          <cell r="B672" t="str">
            <v>Ranunculus aquatilis</v>
          </cell>
        </row>
        <row r="673">
          <cell r="B673" t="str">
            <v>Ranunculus batrachoides</v>
          </cell>
        </row>
        <row r="674">
          <cell r="B674" t="str">
            <v>Ranunculus baudoti</v>
          </cell>
        </row>
        <row r="675">
          <cell r="B675" t="str">
            <v>Ranunculus circinatus</v>
          </cell>
        </row>
        <row r="676">
          <cell r="B676" t="str">
            <v>Ranunculus flammula</v>
          </cell>
        </row>
        <row r="677">
          <cell r="B677" t="str">
            <v>Ranunculus flammula subsp. flammula</v>
          </cell>
        </row>
        <row r="678">
          <cell r="B678" t="str">
            <v>Ranunculus flammula subsp. minimus</v>
          </cell>
        </row>
        <row r="679">
          <cell r="B679" t="str">
            <v>Ranunculus flammula subsp. scoticus</v>
          </cell>
        </row>
        <row r="680">
          <cell r="B680" t="str">
            <v>Ranunculus fluitans</v>
          </cell>
        </row>
        <row r="681">
          <cell r="B681" t="str">
            <v>Ranunculus hederaceus</v>
          </cell>
        </row>
        <row r="682">
          <cell r="B682" t="str">
            <v>Ranunculus hyperboreus</v>
          </cell>
        </row>
        <row r="683">
          <cell r="B683" t="str">
            <v>Ranunculus lingua</v>
          </cell>
        </row>
        <row r="684">
          <cell r="B684" t="str">
            <v>Ranunculus ololeucos</v>
          </cell>
        </row>
        <row r="685">
          <cell r="B685" t="str">
            <v>Ranunculus omiophyllus</v>
          </cell>
        </row>
        <row r="686">
          <cell r="B686" t="str">
            <v>Ranunculus peltatus</v>
          </cell>
        </row>
        <row r="687">
          <cell r="B687" t="str">
            <v>Ranunculus peltatus subsp. fucoides</v>
          </cell>
        </row>
        <row r="688">
          <cell r="B688" t="str">
            <v>Ranunculus peltatus subsp. peltatus</v>
          </cell>
        </row>
        <row r="689">
          <cell r="B689" t="str">
            <v>Ranunculus penicillatus subsp. pseudofluitans</v>
          </cell>
        </row>
        <row r="690">
          <cell r="B690" t="str">
            <v>Ranunculus penicillatus var. calcareus</v>
          </cell>
        </row>
        <row r="691">
          <cell r="B691" t="str">
            <v>Ranunculus penicillatus </v>
          </cell>
        </row>
        <row r="692">
          <cell r="B692" t="str">
            <v>Ranunculus polyphyllus</v>
          </cell>
        </row>
        <row r="693">
          <cell r="B693" t="str">
            <v>Ranunculus repens</v>
          </cell>
        </row>
        <row r="694">
          <cell r="B694" t="str">
            <v>Ranunculus reptans</v>
          </cell>
        </row>
        <row r="695">
          <cell r="B695" t="str">
            <v>Ranunculus rionii</v>
          </cell>
        </row>
        <row r="696">
          <cell r="B696" t="str">
            <v>Ranunculus sardous</v>
          </cell>
        </row>
        <row r="697">
          <cell r="B697" t="str">
            <v>Ranunculus sceleratus</v>
          </cell>
        </row>
        <row r="698">
          <cell r="B698" t="str">
            <v>Ranunculus sp.</v>
          </cell>
        </row>
        <row r="699">
          <cell r="B699" t="str">
            <v>Ranunculus sphaerosphermus</v>
          </cell>
        </row>
        <row r="700">
          <cell r="B700" t="str">
            <v>Ranunculus trichophyllus</v>
          </cell>
        </row>
        <row r="701">
          <cell r="B701" t="str">
            <v>Ranunculus trichophyllus subsp. eradicatus</v>
          </cell>
        </row>
        <row r="702">
          <cell r="B702" t="str">
            <v>Ranunculus trichophyllus subsp. lutulentus</v>
          </cell>
        </row>
        <row r="703">
          <cell r="B703" t="str">
            <v>Ranunculus trichophyllus x circinatus</v>
          </cell>
        </row>
        <row r="704">
          <cell r="B704" t="str">
            <v>Ranunculus tripartitus</v>
          </cell>
        </row>
        <row r="705">
          <cell r="B705" t="str">
            <v>Ranunculus x bachii</v>
          </cell>
        </row>
        <row r="706">
          <cell r="B706" t="str">
            <v>Ranunculus x kelchoensis</v>
          </cell>
        </row>
        <row r="707">
          <cell r="B707" t="str">
            <v>Ranunculus x levenensis</v>
          </cell>
        </row>
        <row r="708">
          <cell r="B708" t="str">
            <v>Ranunculus x novae-forestae</v>
          </cell>
        </row>
        <row r="709">
          <cell r="B709" t="str">
            <v>Reynoutria japonica</v>
          </cell>
        </row>
        <row r="710">
          <cell r="B710" t="str">
            <v>Rhizoclonium sp.</v>
          </cell>
        </row>
        <row r="711">
          <cell r="B711" t="str">
            <v>Rhizomnium magnifolium</v>
          </cell>
        </row>
        <row r="712">
          <cell r="B712" t="str">
            <v>Rhizomnium pseudopunctatum</v>
          </cell>
        </row>
        <row r="713">
          <cell r="B713" t="str">
            <v>Rhizomnium punctatum</v>
          </cell>
        </row>
        <row r="714">
          <cell r="B714" t="str">
            <v>Rhizomnium sp.</v>
          </cell>
        </row>
        <row r="715">
          <cell r="B715" t="str">
            <v>Rhynchospora rugosa</v>
          </cell>
        </row>
        <row r="716">
          <cell r="B716" t="str">
            <v>Rhynchostegium alopecuroides</v>
          </cell>
        </row>
        <row r="717">
          <cell r="B717" t="str">
            <v>Rhynchostegium riparioides</v>
          </cell>
        </row>
        <row r="718">
          <cell r="B718" t="str">
            <v>Rhynchostegium sp.</v>
          </cell>
        </row>
        <row r="719">
          <cell r="B719" t="str">
            <v>Riccardia chamaedryfolia</v>
          </cell>
        </row>
        <row r="720">
          <cell r="B720" t="str">
            <v>Riccardia multifida</v>
          </cell>
        </row>
        <row r="721">
          <cell r="B721" t="str">
            <v>Riccardia sp.</v>
          </cell>
        </row>
        <row r="722">
          <cell r="B722" t="str">
            <v>Riccia fluitans</v>
          </cell>
        </row>
        <row r="723">
          <cell r="B723" t="str">
            <v>Riccia huebeneriana</v>
          </cell>
        </row>
        <row r="724">
          <cell r="B724" t="str">
            <v>Riccia rhenana</v>
          </cell>
        </row>
        <row r="725">
          <cell r="B725" t="str">
            <v>Riccia sp.</v>
          </cell>
        </row>
        <row r="726">
          <cell r="B726" t="str">
            <v>Ricciocarpos natans</v>
          </cell>
        </row>
        <row r="727">
          <cell r="B727" t="str">
            <v>Rivularia sp.</v>
          </cell>
        </row>
        <row r="728">
          <cell r="B728" t="str">
            <v>Rorippa amphibia</v>
          </cell>
        </row>
        <row r="729">
          <cell r="B729" t="str">
            <v>Rorippa x armoracioides</v>
          </cell>
        </row>
        <row r="730">
          <cell r="B730" t="str">
            <v>Rorippa x erythrocaulis</v>
          </cell>
        </row>
        <row r="731">
          <cell r="B731" t="str">
            <v>Rorippa islandica</v>
          </cell>
        </row>
        <row r="732">
          <cell r="B732" t="str">
            <v>Rorippa microphylla</v>
          </cell>
        </row>
        <row r="733">
          <cell r="B733" t="str">
            <v>Rorippa palustris</v>
          </cell>
        </row>
        <row r="734">
          <cell r="B734" t="str">
            <v>Rorippa sp.</v>
          </cell>
        </row>
        <row r="735">
          <cell r="B735" t="str">
            <v>Rorippa x anceps</v>
          </cell>
        </row>
        <row r="736">
          <cell r="B736" t="str">
            <v>Rorippa x sterilis</v>
          </cell>
        </row>
        <row r="737">
          <cell r="B737" t="str">
            <v>Rotala filiformis</v>
          </cell>
        </row>
        <row r="738">
          <cell r="B738" t="str">
            <v>Rotala indica</v>
          </cell>
        </row>
        <row r="739">
          <cell r="B739" t="str">
            <v>Rumex aquaticus</v>
          </cell>
        </row>
        <row r="740">
          <cell r="B740" t="str">
            <v>Rumex conglomeratus</v>
          </cell>
        </row>
        <row r="741">
          <cell r="B741" t="str">
            <v>Rumex crispus</v>
          </cell>
        </row>
        <row r="742">
          <cell r="B742" t="str">
            <v>Rumex hydrolapathum</v>
          </cell>
        </row>
        <row r="743">
          <cell r="B743" t="str">
            <v>Rumex obtusifolius</v>
          </cell>
        </row>
        <row r="744">
          <cell r="B744" t="str">
            <v>Rumex palustris</v>
          </cell>
        </row>
        <row r="745">
          <cell r="B745" t="str">
            <v>Rumex sp.</v>
          </cell>
        </row>
        <row r="746">
          <cell r="B746" t="str">
            <v>Ruppia cirrhosa</v>
          </cell>
        </row>
        <row r="747">
          <cell r="B747" t="str">
            <v>Ruppia drepanensis</v>
          </cell>
        </row>
        <row r="748">
          <cell r="B748" t="str">
            <v>Ruppia maritima</v>
          </cell>
        </row>
        <row r="749">
          <cell r="B749" t="str">
            <v>Saccharum ravennae</v>
          </cell>
        </row>
        <row r="750">
          <cell r="B750" t="str">
            <v>Saccharum spontaneum</v>
          </cell>
        </row>
        <row r="751">
          <cell r="B751" t="str">
            <v>Saccogyna viticulosa</v>
          </cell>
        </row>
        <row r="752">
          <cell r="B752" t="str">
            <v>Sagina procumbens</v>
          </cell>
        </row>
        <row r="753">
          <cell r="B753" t="str">
            <v>Sagittaria latifolia</v>
          </cell>
        </row>
        <row r="754">
          <cell r="B754" t="str">
            <v>Sagittaria natans</v>
          </cell>
        </row>
        <row r="755">
          <cell r="B755" t="str">
            <v>Sagittaria rigida</v>
          </cell>
        </row>
        <row r="756">
          <cell r="B756" t="str">
            <v>Sagittaria sagittifolia</v>
          </cell>
        </row>
        <row r="757">
          <cell r="B757" t="str">
            <v>Sagittaria subulata</v>
          </cell>
        </row>
        <row r="758">
          <cell r="B758" t="str">
            <v>Salvinia natans</v>
          </cell>
        </row>
        <row r="759">
          <cell r="B759" t="str">
            <v>Samolus valerandi</v>
          </cell>
        </row>
        <row r="760">
          <cell r="B760" t="str">
            <v>Scapania nemorea</v>
          </cell>
        </row>
        <row r="761">
          <cell r="B761" t="str">
            <v>Scapania paludicola</v>
          </cell>
        </row>
        <row r="762">
          <cell r="B762" t="str">
            <v>Scapania paludosa</v>
          </cell>
        </row>
        <row r="763">
          <cell r="B763" t="str">
            <v>Scapania sp.</v>
          </cell>
        </row>
        <row r="764">
          <cell r="B764" t="str">
            <v>Scapania uliginosa</v>
          </cell>
        </row>
        <row r="765">
          <cell r="B765" t="str">
            <v>Scapania undulata</v>
          </cell>
        </row>
        <row r="766">
          <cell r="B766" t="str">
            <v>Scheuchzeria palustris</v>
          </cell>
        </row>
        <row r="767">
          <cell r="B767" t="str">
            <v>Schistidium agassizii</v>
          </cell>
        </row>
        <row r="768">
          <cell r="B768" t="str">
            <v>Schistidium rivulare</v>
          </cell>
        </row>
        <row r="769">
          <cell r="B769" t="str">
            <v>Schistidium sp.</v>
          </cell>
        </row>
        <row r="770">
          <cell r="B770" t="str">
            <v>Schizomeris sp.</v>
          </cell>
        </row>
        <row r="771">
          <cell r="B771" t="str">
            <v>Schizothrix sp.</v>
          </cell>
        </row>
        <row r="772">
          <cell r="B772" t="str">
            <v>Schoenoplectus pungens</v>
          </cell>
        </row>
        <row r="773">
          <cell r="B773" t="str">
            <v>Schoenoplectus supinus</v>
          </cell>
        </row>
        <row r="774">
          <cell r="B774" t="str">
            <v>Schoenoplectus tabernaemontani</v>
          </cell>
        </row>
        <row r="775">
          <cell r="B775" t="str">
            <v>Scirpoides holoschoenus</v>
          </cell>
        </row>
        <row r="776">
          <cell r="B776" t="str">
            <v>Scirpus fluitans</v>
          </cell>
        </row>
        <row r="777">
          <cell r="B777" t="str">
            <v>Scirpus lacustris</v>
          </cell>
        </row>
        <row r="778">
          <cell r="B778" t="str">
            <v>Scirpus maritimus</v>
          </cell>
        </row>
        <row r="779">
          <cell r="B779" t="str">
            <v>Scirpus sp.</v>
          </cell>
        </row>
        <row r="780">
          <cell r="B780" t="str">
            <v>Scirpus sylvaticus</v>
          </cell>
        </row>
        <row r="781">
          <cell r="B781" t="str">
            <v>Scirpus triquetrus</v>
          </cell>
        </row>
        <row r="782">
          <cell r="B782" t="str">
            <v>Scolochloa festucacea</v>
          </cell>
        </row>
        <row r="783">
          <cell r="B783" t="str">
            <v>Scrophularia auriculata</v>
          </cell>
        </row>
        <row r="784">
          <cell r="B784" t="str">
            <v>Scrophularia nodosa</v>
          </cell>
        </row>
        <row r="785">
          <cell r="B785" t="str">
            <v>Scrophularia sp.</v>
          </cell>
        </row>
        <row r="786">
          <cell r="B786" t="str">
            <v>Scrophularia umbrosa</v>
          </cell>
        </row>
        <row r="787">
          <cell r="B787" t="str">
            <v>Scutellaria galericulata</v>
          </cell>
        </row>
        <row r="788">
          <cell r="B788" t="str">
            <v>Scytonema sp.</v>
          </cell>
        </row>
        <row r="789">
          <cell r="B789" t="str">
            <v>Senecio aquaticus</v>
          </cell>
        </row>
        <row r="790">
          <cell r="B790" t="str">
            <v>Senecio sp.</v>
          </cell>
        </row>
        <row r="791">
          <cell r="B791" t="str">
            <v>Shinnersia rivularis</v>
          </cell>
        </row>
        <row r="792">
          <cell r="B792" t="str">
            <v>Sibthorpia europaea</v>
          </cell>
        </row>
        <row r="793">
          <cell r="B793" t="str">
            <v>Sirogonium sp.</v>
          </cell>
        </row>
        <row r="794">
          <cell r="B794" t="str">
            <v>Sium latifolium</v>
          </cell>
        </row>
        <row r="795">
          <cell r="B795" t="str">
            <v>Sium sp.</v>
          </cell>
        </row>
        <row r="796">
          <cell r="B796" t="str">
            <v>Solanum dulcamara</v>
          </cell>
        </row>
        <row r="797">
          <cell r="B797" t="str">
            <v>Sparganium angustifolium</v>
          </cell>
        </row>
        <row r="798">
          <cell r="B798" t="str">
            <v>Sparganium angustifolium x emersum</v>
          </cell>
        </row>
        <row r="799">
          <cell r="B799" t="str">
            <v>Sparganium emersum fo. brevifolium</v>
          </cell>
        </row>
        <row r="800">
          <cell r="B800" t="str">
            <v>Sparganium emersum fo. longifolium</v>
          </cell>
        </row>
        <row r="801">
          <cell r="B801" t="str">
            <v>Sparganium erectum</v>
          </cell>
        </row>
        <row r="802">
          <cell r="B802" t="str">
            <v>Sparganium erectum subsp. erectum</v>
          </cell>
        </row>
        <row r="803">
          <cell r="B803" t="str">
            <v>Sparganium erectum subsp. microcarpum</v>
          </cell>
        </row>
        <row r="804">
          <cell r="B804" t="str">
            <v>Sparganium erectum subsp. neglectum</v>
          </cell>
        </row>
        <row r="805">
          <cell r="B805" t="str">
            <v>Sparganium erectum subsp. oocarpum</v>
          </cell>
        </row>
        <row r="806">
          <cell r="B806" t="str">
            <v>Sparganium glomeratum</v>
          </cell>
        </row>
        <row r="807">
          <cell r="B807" t="str">
            <v>Sparganium gramineum</v>
          </cell>
        </row>
        <row r="808">
          <cell r="B808" t="str">
            <v>Sparganium hyperboreum</v>
          </cell>
        </row>
        <row r="809">
          <cell r="B809" t="str">
            <v>Sparganium minimum</v>
          </cell>
        </row>
        <row r="810">
          <cell r="B810" t="str">
            <v>Sparganium natans</v>
          </cell>
        </row>
        <row r="811">
          <cell r="B811" t="str">
            <v>Sparganium sp.</v>
          </cell>
        </row>
        <row r="812">
          <cell r="B812" t="str">
            <v>Sphaerocystis sp.</v>
          </cell>
        </row>
        <row r="813">
          <cell r="B813" t="str">
            <v>Sphaerotilus sp.</v>
          </cell>
        </row>
        <row r="814">
          <cell r="B814" t="str">
            <v>Sphagnum angustifolium</v>
          </cell>
        </row>
        <row r="815">
          <cell r="B815" t="str">
            <v>Sphagnum capillifolium</v>
          </cell>
        </row>
        <row r="816">
          <cell r="B816" t="str">
            <v>Sphagnum denticulatum</v>
          </cell>
        </row>
        <row r="817">
          <cell r="B817" t="str">
            <v>Sphagnum fallax</v>
          </cell>
        </row>
        <row r="818">
          <cell r="B818" t="str">
            <v>Sphagnum fimbriatum</v>
          </cell>
        </row>
        <row r="819">
          <cell r="B819" t="str">
            <v>Sphagnum flexuosum</v>
          </cell>
        </row>
        <row r="820">
          <cell r="B820" t="str">
            <v>Sphagnum palustre</v>
          </cell>
        </row>
        <row r="821">
          <cell r="B821" t="str">
            <v>Sphagnum papillosum var. laeve</v>
          </cell>
        </row>
        <row r="822">
          <cell r="B822" t="str">
            <v>Sphagnum sp.</v>
          </cell>
        </row>
        <row r="823">
          <cell r="B823" t="str">
            <v>Sphagnum subsecundum</v>
          </cell>
        </row>
        <row r="824">
          <cell r="B824" t="str">
            <v>Spirodela polyrhiza</v>
          </cell>
        </row>
        <row r="825">
          <cell r="B825" t="str">
            <v>Spirogyra sp.</v>
          </cell>
        </row>
        <row r="826">
          <cell r="B826" t="str">
            <v>Spirulina sp.</v>
          </cell>
        </row>
        <row r="827">
          <cell r="B827" t="str">
            <v>Stachys palustris</v>
          </cell>
        </row>
        <row r="828">
          <cell r="B828" t="str">
            <v>Stachys sylvatica</v>
          </cell>
        </row>
        <row r="829">
          <cell r="B829" t="str">
            <v>Stellaria palustris</v>
          </cell>
        </row>
        <row r="830">
          <cell r="B830" t="str">
            <v>Stellaria uliginosa</v>
          </cell>
        </row>
        <row r="831">
          <cell r="B831" t="str">
            <v>Stigeoclonium sp.</v>
          </cell>
        </row>
        <row r="832">
          <cell r="B832" t="str">
            <v>Stigeoclonium tenue</v>
          </cell>
        </row>
        <row r="833">
          <cell r="B833" t="str">
            <v>Stratiotes aloides</v>
          </cell>
        </row>
        <row r="834">
          <cell r="B834" t="str">
            <v>Subuluria aquatica</v>
          </cell>
        </row>
        <row r="835">
          <cell r="B835" t="str">
            <v>Symphytum officinale</v>
          </cell>
        </row>
        <row r="836">
          <cell r="B836" t="str">
            <v>Tetraspora sp.</v>
          </cell>
        </row>
        <row r="837">
          <cell r="B837" t="str">
            <v>Teucrium scordium</v>
          </cell>
        </row>
        <row r="838">
          <cell r="B838" t="str">
            <v>Thalictrum flavum</v>
          </cell>
        </row>
        <row r="839">
          <cell r="B839" t="str">
            <v>Thamnobryum alopecurum</v>
          </cell>
        </row>
        <row r="840">
          <cell r="B840" t="str">
            <v>Thelypteris palustris</v>
          </cell>
        </row>
        <row r="841">
          <cell r="B841" t="str">
            <v>Thorea sp.</v>
          </cell>
        </row>
        <row r="842">
          <cell r="B842" t="str">
            <v>Thorella verticillatinundata</v>
          </cell>
        </row>
        <row r="843">
          <cell r="B843" t="str">
            <v>Tolypella glomerata</v>
          </cell>
        </row>
        <row r="844">
          <cell r="B844" t="str">
            <v>Tolypella intricata</v>
          </cell>
        </row>
        <row r="845">
          <cell r="B845" t="str">
            <v>Tolypella prolifera</v>
          </cell>
        </row>
        <row r="846">
          <cell r="B846" t="str">
            <v>Tolypella sp.</v>
          </cell>
        </row>
        <row r="847">
          <cell r="B847" t="str">
            <v>Tolypothrix sp.</v>
          </cell>
        </row>
        <row r="848">
          <cell r="B848" t="str">
            <v>Tortula latifolia</v>
          </cell>
        </row>
        <row r="849">
          <cell r="B849" t="str">
            <v>Trapa natans</v>
          </cell>
        </row>
        <row r="850">
          <cell r="B850" t="str">
            <v>Tribonema sp.</v>
          </cell>
        </row>
        <row r="851">
          <cell r="B851" t="str">
            <v>Trichocolea tomentella</v>
          </cell>
        </row>
        <row r="852">
          <cell r="B852" t="str">
            <v>Typha angustifolia</v>
          </cell>
        </row>
        <row r="853">
          <cell r="B853" t="str">
            <v>Typha domingensis</v>
          </cell>
        </row>
        <row r="854">
          <cell r="B854" t="str">
            <v>Typha latifolia</v>
          </cell>
        </row>
        <row r="855">
          <cell r="B855" t="str">
            <v>Typha laxmannii</v>
          </cell>
        </row>
        <row r="856">
          <cell r="B856" t="str">
            <v>Typha minima</v>
          </cell>
        </row>
        <row r="857">
          <cell r="B857" t="str">
            <v>Typha shuttleworthii</v>
          </cell>
        </row>
        <row r="858">
          <cell r="B858" t="str">
            <v>Typha sp.</v>
          </cell>
        </row>
        <row r="859">
          <cell r="B859" t="str">
            <v>Ulothrix sp.</v>
          </cell>
        </row>
        <row r="860">
          <cell r="B860" t="str">
            <v>Urtica dioica</v>
          </cell>
        </row>
        <row r="861">
          <cell r="B861" t="str">
            <v>Utricularia australis</v>
          </cell>
        </row>
        <row r="862">
          <cell r="B862" t="str">
            <v>Utricularia bremii</v>
          </cell>
        </row>
        <row r="863">
          <cell r="B863" t="str">
            <v>Utricularia gibba</v>
          </cell>
        </row>
        <row r="864">
          <cell r="B864" t="str">
            <v>Utricularia intermedia</v>
          </cell>
        </row>
        <row r="865">
          <cell r="B865" t="str">
            <v>Utricularia minor</v>
          </cell>
        </row>
        <row r="866">
          <cell r="B866" t="str">
            <v>Utricularia ochroleuca</v>
          </cell>
        </row>
        <row r="867">
          <cell r="B867" t="str">
            <v>Utricularia sp.</v>
          </cell>
        </row>
        <row r="868">
          <cell r="B868" t="str">
            <v>Utricularia stygia</v>
          </cell>
        </row>
        <row r="869">
          <cell r="B869" t="str">
            <v>Utricularia vulgaris</v>
          </cell>
        </row>
        <row r="870">
          <cell r="B870" t="str">
            <v>Valerina officinalis</v>
          </cell>
        </row>
        <row r="871">
          <cell r="B871" t="str">
            <v>Vallisneria spiralis</v>
          </cell>
        </row>
        <row r="872">
          <cell r="B872" t="str">
            <v>Vaucheria sp.</v>
          </cell>
        </row>
        <row r="873">
          <cell r="B873" t="str">
            <v>Veronica anagallis-aquatica</v>
          </cell>
        </row>
        <row r="874">
          <cell r="B874" t="str">
            <v>Veronica anagalloides</v>
          </cell>
        </row>
        <row r="875">
          <cell r="B875" t="str">
            <v>Veronica beccabunga</v>
          </cell>
        </row>
        <row r="876">
          <cell r="B876" t="str">
            <v>Veronica catenata</v>
          </cell>
        </row>
        <row r="877">
          <cell r="B877" t="str">
            <v>Veronica filiformis</v>
          </cell>
        </row>
        <row r="878">
          <cell r="B878" t="str">
            <v>Veronica scutellata</v>
          </cell>
        </row>
        <row r="879">
          <cell r="B879" t="str">
            <v>Veronica sp.</v>
          </cell>
        </row>
        <row r="880">
          <cell r="B880" t="str">
            <v>Veronica x lackschewitzii</v>
          </cell>
        </row>
        <row r="881">
          <cell r="B881" t="str">
            <v>Viola palustris</v>
          </cell>
        </row>
        <row r="882">
          <cell r="B882" t="str">
            <v>Viola sp.</v>
          </cell>
        </row>
        <row r="883">
          <cell r="B883" t="str">
            <v>Wolffia arhiza</v>
          </cell>
        </row>
        <row r="884">
          <cell r="B884" t="str">
            <v>Zannichellia contorta</v>
          </cell>
        </row>
        <row r="885">
          <cell r="B885" t="str">
            <v>Zannichellia major</v>
          </cell>
        </row>
        <row r="886">
          <cell r="B886" t="str">
            <v>Zannichellia obtusifolia</v>
          </cell>
        </row>
        <row r="887">
          <cell r="B887" t="str">
            <v>Zannichellia palustris</v>
          </cell>
        </row>
        <row r="888">
          <cell r="B888" t="str">
            <v>Zannichellia palustris subsp. pedicellata</v>
          </cell>
        </row>
        <row r="889">
          <cell r="B889" t="str">
            <v>Zannichellia pedunculata</v>
          </cell>
        </row>
        <row r="890">
          <cell r="B890" t="str">
            <v>Zannichellia peltata</v>
          </cell>
        </row>
        <row r="891">
          <cell r="B891" t="str">
            <v>Zannichellia sp.</v>
          </cell>
        </row>
        <row r="892">
          <cell r="B892" t="str">
            <v>Zizania aquatica</v>
          </cell>
        </row>
        <row r="893">
          <cell r="B893" t="str">
            <v>Zizania latifolia</v>
          </cell>
        </row>
        <row r="894">
          <cell r="B894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/>
  <dimension ref="A1:BC94"/>
  <sheetViews>
    <sheetView tabSelected="1" zoomScale="80" zoomScaleNormal="80" zoomScalePageLayoutView="80" workbookViewId="0" topLeftCell="A1">
      <selection activeCell="B28" sqref="B28"/>
    </sheetView>
  </sheetViews>
  <sheetFormatPr defaultColWidth="11.421875" defaultRowHeight="12.75"/>
  <cols>
    <col min="1" max="1" width="18.57421875" style="11" customWidth="1"/>
    <col min="2" max="2" width="8.57421875" style="11" customWidth="1"/>
    <col min="3" max="3" width="8.00390625" style="11" customWidth="1"/>
    <col min="4" max="4" width="9.421875" style="11" hidden="1" customWidth="1"/>
    <col min="5" max="5" width="9.00390625" style="11" hidden="1" customWidth="1"/>
    <col min="6" max="6" width="7.00390625" style="11" customWidth="1"/>
    <col min="7" max="7" width="6.7109375" style="11" customWidth="1"/>
    <col min="8" max="8" width="3.140625" style="147" hidden="1" customWidth="1"/>
    <col min="9" max="9" width="3.140625" style="11" customWidth="1"/>
    <col min="10" max="10" width="2.421875" style="11" customWidth="1"/>
    <col min="11" max="11" width="6.8515625" style="11" customWidth="1"/>
    <col min="12" max="12" width="12.28125" style="11" customWidth="1"/>
    <col min="13" max="13" width="8.7109375" style="11" customWidth="1"/>
    <col min="14" max="14" width="8.8515625" style="11" customWidth="1"/>
    <col min="15" max="15" width="9.00390625" style="11" customWidth="1"/>
    <col min="16" max="16" width="13.8515625" style="147" hidden="1" customWidth="1"/>
    <col min="17" max="18" width="8.7109375" style="147" hidden="1" customWidth="1"/>
    <col min="19" max="19" width="7.00390625" style="147" hidden="1" customWidth="1"/>
    <col min="20" max="20" width="4.8515625" style="147" hidden="1" customWidth="1"/>
    <col min="21" max="21" width="17.421875" style="147" hidden="1" customWidth="1"/>
    <col min="22" max="22" width="40.7109375" style="147" hidden="1" customWidth="1"/>
    <col min="23" max="23" width="25.421875" style="11" customWidth="1"/>
    <col min="24" max="24" width="26.140625" style="11" customWidth="1"/>
    <col min="25" max="25" width="11.421875" style="11" hidden="1" customWidth="1"/>
    <col min="26" max="26" width="8.140625" style="11" hidden="1" customWidth="1"/>
    <col min="27" max="27" width="6.28125" style="147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40702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11.3</v>
      </c>
      <c r="M5" s="52"/>
      <c r="N5" s="53"/>
      <c r="O5" s="54">
        <v>11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16</v>
      </c>
      <c r="B6" s="56" t="s">
        <v>17</v>
      </c>
      <c r="C6" s="56" t="s">
        <v>18</v>
      </c>
      <c r="D6" s="45"/>
      <c r="E6" s="45"/>
      <c r="F6" s="57"/>
      <c r="G6" s="47"/>
      <c r="H6" s="45"/>
      <c r="I6" s="58" t="s">
        <v>19</v>
      </c>
      <c r="J6" s="59"/>
      <c r="K6" s="60"/>
      <c r="L6" s="61" t="s">
        <v>20</v>
      </c>
      <c r="M6" s="62"/>
      <c r="N6" s="63" t="s">
        <v>21</v>
      </c>
      <c r="O6" s="63"/>
      <c r="P6" s="64"/>
      <c r="Q6" s="8"/>
      <c r="R6" s="8"/>
      <c r="S6" s="8"/>
      <c r="T6" s="8"/>
      <c r="U6" s="8"/>
      <c r="V6" s="8"/>
      <c r="W6" s="21"/>
      <c r="X6" s="22"/>
    </row>
    <row r="7" spans="1:24" ht="12.75">
      <c r="A7" s="65" t="s">
        <v>22</v>
      </c>
      <c r="B7" s="66">
        <v>99</v>
      </c>
      <c r="C7" s="67">
        <v>1</v>
      </c>
      <c r="D7" s="68"/>
      <c r="E7" s="68"/>
      <c r="F7" s="69">
        <f>IF((OR((B7+C7=100),(B7+C7=0))),B7+C7,"ATTENTION")</f>
        <v>100</v>
      </c>
      <c r="G7" s="70"/>
      <c r="H7" s="68"/>
      <c r="I7" s="71"/>
      <c r="J7" s="72"/>
      <c r="K7" s="73"/>
      <c r="L7" s="74"/>
      <c r="M7" s="75"/>
      <c r="N7" s="76" t="s">
        <v>23</v>
      </c>
      <c r="O7" s="76" t="s">
        <v>24</v>
      </c>
      <c r="P7" s="77"/>
      <c r="Q7" s="8"/>
      <c r="R7" s="8"/>
      <c r="S7" s="8"/>
      <c r="T7" s="8"/>
      <c r="U7" s="8"/>
      <c r="V7" s="8"/>
      <c r="W7" s="21"/>
      <c r="X7" s="22"/>
    </row>
    <row r="8" spans="1:24" ht="12.75">
      <c r="A8" s="78" t="s">
        <v>25</v>
      </c>
      <c r="B8" s="79"/>
      <c r="C8" s="79"/>
      <c r="D8" s="68"/>
      <c r="E8" s="68"/>
      <c r="F8" s="80" t="s">
        <v>26</v>
      </c>
      <c r="G8" s="81"/>
      <c r="H8" s="82"/>
      <c r="I8" s="71"/>
      <c r="J8" s="72"/>
      <c r="K8" s="73"/>
      <c r="L8" s="74"/>
      <c r="M8" s="83" t="s">
        <v>27</v>
      </c>
      <c r="N8" s="84">
        <f>AVERAGE(I23:I82)</f>
        <v>10.5</v>
      </c>
      <c r="O8" s="84">
        <f>AVERAGE(J23:J82)</f>
        <v>1.1666666666666667</v>
      </c>
      <c r="P8" s="85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28</v>
      </c>
      <c r="B9" s="86"/>
      <c r="C9" s="87"/>
      <c r="D9" s="88"/>
      <c r="E9" s="88"/>
      <c r="F9" s="89">
        <f aca="true" t="shared" si="0" ref="F9:F18">($B9*$B$7+$C9*$C$7)/100</f>
        <v>0</v>
      </c>
      <c r="G9" s="90"/>
      <c r="H9" s="91"/>
      <c r="I9" s="92"/>
      <c r="J9" s="93"/>
      <c r="K9" s="73"/>
      <c r="L9" s="94"/>
      <c r="M9" s="83" t="s">
        <v>29</v>
      </c>
      <c r="N9" s="84">
        <f>STDEV(I23:I82)</f>
        <v>3.0166206257996713</v>
      </c>
      <c r="O9" s="84">
        <f>STDEV(J23:J82)</f>
        <v>0.4082482904638632</v>
      </c>
      <c r="P9" s="85"/>
      <c r="Q9" s="8"/>
      <c r="R9" s="8"/>
      <c r="S9" s="8"/>
      <c r="T9" s="8"/>
      <c r="U9" s="8"/>
      <c r="V9" s="8"/>
      <c r="W9" s="95"/>
      <c r="X9" s="96"/>
    </row>
    <row r="10" spans="1:22" ht="13.5" thickTop="1">
      <c r="A10" s="97" t="s">
        <v>30</v>
      </c>
      <c r="B10" s="98"/>
      <c r="C10" s="98"/>
      <c r="D10" s="99"/>
      <c r="E10" s="99"/>
      <c r="F10" s="89"/>
      <c r="G10" s="90"/>
      <c r="H10" s="100"/>
      <c r="I10" s="101"/>
      <c r="J10" s="102" t="s">
        <v>31</v>
      </c>
      <c r="K10" s="102"/>
      <c r="L10" s="103"/>
      <c r="M10" s="104" t="s">
        <v>32</v>
      </c>
      <c r="N10" s="105">
        <f>MIN(I23:I82)</f>
        <v>6</v>
      </c>
      <c r="O10" s="105">
        <f>MIN(J23:J82)</f>
        <v>1</v>
      </c>
      <c r="P10" s="106"/>
      <c r="Q10" s="8"/>
      <c r="R10" s="8"/>
      <c r="S10" s="8"/>
      <c r="T10" s="8"/>
      <c r="U10" s="8"/>
      <c r="V10" s="8"/>
    </row>
    <row r="11" spans="1:22" ht="12.75">
      <c r="A11" s="107" t="s">
        <v>33</v>
      </c>
      <c r="B11" s="108"/>
      <c r="C11" s="109"/>
      <c r="D11" s="110"/>
      <c r="E11" s="110"/>
      <c r="F11" s="111">
        <f t="shared" si="0"/>
        <v>0</v>
      </c>
      <c r="G11" s="112"/>
      <c r="H11" s="68"/>
      <c r="I11" s="113" t="s">
        <v>34</v>
      </c>
      <c r="J11" s="114"/>
      <c r="K11" s="115">
        <f>COUNTIF($G$23:$G$82,"=HET")</f>
        <v>0</v>
      </c>
      <c r="L11" s="116"/>
      <c r="M11" s="104" t="s">
        <v>35</v>
      </c>
      <c r="N11" s="105">
        <f>MAX(I23:I82)</f>
        <v>15</v>
      </c>
      <c r="O11" s="105">
        <f>MAX(J23:J82)</f>
        <v>2</v>
      </c>
      <c r="P11" s="106"/>
      <c r="Q11" s="8"/>
      <c r="R11" s="8"/>
      <c r="S11" s="8"/>
      <c r="T11" s="8"/>
      <c r="U11" s="8"/>
      <c r="V11" s="8"/>
    </row>
    <row r="12" spans="1:22" ht="12.75">
      <c r="A12" s="117" t="s">
        <v>36</v>
      </c>
      <c r="B12" s="118"/>
      <c r="C12" s="119"/>
      <c r="D12" s="110"/>
      <c r="E12" s="110"/>
      <c r="F12" s="111">
        <f t="shared" si="0"/>
        <v>0</v>
      </c>
      <c r="G12" s="120"/>
      <c r="H12" s="68"/>
      <c r="I12" s="121" t="s">
        <v>37</v>
      </c>
      <c r="J12" s="122"/>
      <c r="K12" s="115">
        <f>COUNTIF($G$23:$G$82,"=ALG")</f>
        <v>4</v>
      </c>
      <c r="L12" s="123"/>
      <c r="M12" s="124"/>
      <c r="N12" s="125" t="s">
        <v>31</v>
      </c>
      <c r="O12" s="126"/>
      <c r="P12" s="127"/>
      <c r="Q12" s="8"/>
      <c r="R12" s="8"/>
      <c r="S12" s="8"/>
      <c r="T12" s="8"/>
      <c r="U12" s="8"/>
      <c r="V12" s="8"/>
    </row>
    <row r="13" spans="1:22" ht="12.75">
      <c r="A13" s="117" t="s">
        <v>38</v>
      </c>
      <c r="B13" s="118"/>
      <c r="C13" s="119"/>
      <c r="D13" s="110"/>
      <c r="E13" s="110"/>
      <c r="F13" s="111">
        <f t="shared" si="0"/>
        <v>0</v>
      </c>
      <c r="G13" s="120"/>
      <c r="H13" s="68"/>
      <c r="I13" s="128" t="s">
        <v>39</v>
      </c>
      <c r="J13" s="122"/>
      <c r="K13" s="115">
        <f>COUNTIF($G$23:$G$82,"=BRm")+COUNTIF($G$23:$G$82,"=BRh")</f>
        <v>2</v>
      </c>
      <c r="L13" s="116"/>
      <c r="M13" s="129" t="s">
        <v>40</v>
      </c>
      <c r="N13" s="130">
        <f>COUNTIF(F23:F82,"&gt;0")</f>
        <v>7</v>
      </c>
      <c r="O13" s="131"/>
      <c r="P13" s="132"/>
      <c r="Q13" s="8"/>
      <c r="R13" s="8"/>
      <c r="S13" s="8"/>
      <c r="T13" s="8"/>
      <c r="U13" s="8"/>
      <c r="V13" s="8"/>
    </row>
    <row r="14" spans="1:22" ht="12.75">
      <c r="A14" s="117" t="s">
        <v>41</v>
      </c>
      <c r="B14" s="118"/>
      <c r="C14" s="119"/>
      <c r="D14" s="110"/>
      <c r="E14" s="110"/>
      <c r="F14" s="111">
        <f t="shared" si="0"/>
        <v>0</v>
      </c>
      <c r="G14" s="120"/>
      <c r="H14" s="68"/>
      <c r="I14" s="128" t="s">
        <v>42</v>
      </c>
      <c r="J14" s="122"/>
      <c r="K14" s="115">
        <f>COUNTIF($G$23:$G$82,"=PTE")</f>
        <v>1</v>
      </c>
      <c r="L14" s="116"/>
      <c r="M14" s="133" t="s">
        <v>43</v>
      </c>
      <c r="N14" s="134">
        <f>COUNTIF($I$23:$I$82,"&gt;-1")</f>
        <v>6</v>
      </c>
      <c r="O14" s="135"/>
      <c r="P14" s="132"/>
      <c r="Q14" s="8"/>
      <c r="R14" s="8"/>
      <c r="S14" s="8"/>
      <c r="T14" s="8"/>
      <c r="U14" s="8"/>
      <c r="V14" s="8"/>
    </row>
    <row r="15" spans="1:22" ht="12.75">
      <c r="A15" s="136" t="s">
        <v>44</v>
      </c>
      <c r="B15" s="137"/>
      <c r="C15" s="138"/>
      <c r="D15" s="110"/>
      <c r="E15" s="110"/>
      <c r="F15" s="111">
        <f t="shared" si="0"/>
        <v>0</v>
      </c>
      <c r="G15" s="120"/>
      <c r="H15" s="68"/>
      <c r="I15" s="128" t="s">
        <v>45</v>
      </c>
      <c r="J15" s="122"/>
      <c r="K15" s="115">
        <f>(COUNTIF($G$23:$G$82,"=PHy"))+(COUNTIF($G$23:$G$82,"=PHe"))+(COUNTIF($G$23:$G$82,"=PHg"))+(COUNTIF($G$23:$G$82,"=PHx"))</f>
        <v>0</v>
      </c>
      <c r="L15" s="116"/>
      <c r="M15" s="139" t="s">
        <v>46</v>
      </c>
      <c r="N15" s="140">
        <f>COUNTIF(J23:J82,"=1")</f>
        <v>5</v>
      </c>
      <c r="O15" s="141"/>
      <c r="P15" s="132"/>
      <c r="Q15" s="8"/>
      <c r="R15" s="8"/>
      <c r="S15" s="8"/>
      <c r="T15" s="8"/>
      <c r="U15" s="8"/>
      <c r="V15" s="8"/>
    </row>
    <row r="16" spans="1:22" ht="12.75">
      <c r="A16" s="107" t="s">
        <v>47</v>
      </c>
      <c r="B16" s="108"/>
      <c r="C16" s="109"/>
      <c r="D16" s="142"/>
      <c r="E16" s="142"/>
      <c r="F16" s="143">
        <f t="shared" si="0"/>
        <v>0</v>
      </c>
      <c r="G16" s="143">
        <f>($B16*$B$7+$C16*$C$7)/100</f>
        <v>0</v>
      </c>
      <c r="H16" s="68"/>
      <c r="I16" s="144"/>
      <c r="J16" s="145"/>
      <c r="K16" s="145"/>
      <c r="L16" s="116"/>
      <c r="M16" s="139" t="s">
        <v>48</v>
      </c>
      <c r="N16" s="140">
        <f>COUNTIF(J23:J82,"=2")</f>
        <v>1</v>
      </c>
      <c r="O16" s="141"/>
      <c r="P16" s="132"/>
      <c r="Q16" s="8"/>
      <c r="R16" s="8"/>
      <c r="S16" s="8"/>
      <c r="T16" s="8"/>
      <c r="U16" s="8"/>
      <c r="V16" s="8"/>
    </row>
    <row r="17" spans="1:22" ht="12.75">
      <c r="A17" s="117" t="s">
        <v>49</v>
      </c>
      <c r="B17" s="118"/>
      <c r="C17" s="119"/>
      <c r="D17" s="110"/>
      <c r="E17" s="110"/>
      <c r="F17" s="146">
        <f t="shared" si="0"/>
        <v>0</v>
      </c>
      <c r="G17" s="111">
        <f>($B17*$B$7+$C17*$C$7)/100</f>
        <v>0</v>
      </c>
      <c r="H17" s="68"/>
      <c r="I17" s="128"/>
      <c r="J17" s="122"/>
      <c r="K17" s="145"/>
      <c r="L17" s="116"/>
      <c r="M17" s="139" t="s">
        <v>50</v>
      </c>
      <c r="N17" s="140">
        <f>COUNTIF(J23:J82,"=3")</f>
        <v>0</v>
      </c>
      <c r="O17" s="141"/>
      <c r="P17" s="132"/>
      <c r="Q17" s="8"/>
      <c r="R17" s="8"/>
      <c r="S17" s="8"/>
      <c r="T17" s="8"/>
      <c r="U17" s="8"/>
      <c r="V17" s="8"/>
    </row>
    <row r="18" spans="1:23" ht="12.75">
      <c r="A18" s="148" t="s">
        <v>51</v>
      </c>
      <c r="B18" s="149"/>
      <c r="C18" s="150"/>
      <c r="D18" s="110"/>
      <c r="E18" s="151" t="s">
        <v>52</v>
      </c>
      <c r="F18" s="146">
        <f t="shared" si="0"/>
        <v>0</v>
      </c>
      <c r="G18" s="111">
        <f>($B18*$B$7+$C18*$C$7)/100</f>
        <v>0</v>
      </c>
      <c r="H18" s="68"/>
      <c r="I18" s="128"/>
      <c r="J18" s="122"/>
      <c r="K18" s="145"/>
      <c r="L18" s="116"/>
      <c r="M18" s="152"/>
      <c r="N18" s="152"/>
      <c r="O18" s="141"/>
      <c r="P18" s="153"/>
      <c r="Q18" s="8"/>
      <c r="R18" s="8"/>
      <c r="S18" s="8"/>
      <c r="T18" s="8"/>
      <c r="U18" s="8"/>
      <c r="V18" s="8" t="s">
        <v>53</v>
      </c>
      <c r="W18" s="154" t="s">
        <v>53</v>
      </c>
    </row>
    <row r="19" spans="1:23" ht="13.5" thickBot="1">
      <c r="A19" s="155">
        <f>IF(AND(OR(AND((B9=""),(B7="")),(B9=""),AND(ISNUMBER(B9),ISNUMBER(B7))),OR(AND((C9=""),(C7="")),(C9=""),AND(ISNUMBER(C9),ISNUMBER(C7)))),"","ATTENTION: renseigner % faciès / station")</f>
      </c>
      <c r="B19" s="156"/>
      <c r="C19" s="157"/>
      <c r="D19" s="158">
        <f>IF(G19=F19,"","ATTENTION : le total par grp. floristiques doit être égal")</f>
      </c>
      <c r="E19" s="159">
        <f>IF(G19=F19,"","au total par grp. Fonctionnels !")</f>
      </c>
      <c r="F19" s="160">
        <f>SUM(F11:F15)</f>
        <v>0</v>
      </c>
      <c r="G19" s="160">
        <f>SUM(G16:G18)</f>
        <v>0</v>
      </c>
      <c r="H19" s="161"/>
      <c r="I19" s="162"/>
      <c r="J19" s="163"/>
      <c r="K19" s="164"/>
      <c r="L19" s="165"/>
      <c r="M19" s="166"/>
      <c r="N19" s="60"/>
      <c r="O19" s="167"/>
      <c r="P19" s="153"/>
      <c r="Q19" s="8"/>
      <c r="R19" s="8"/>
      <c r="S19" s="8"/>
      <c r="T19" s="8"/>
      <c r="U19" s="8"/>
      <c r="V19" s="8" t="s">
        <v>53</v>
      </c>
      <c r="W19" s="154" t="s">
        <v>53</v>
      </c>
    </row>
    <row r="20" spans="1:23" ht="12.75">
      <c r="A20" s="168" t="s">
        <v>95</v>
      </c>
      <c r="B20" s="169">
        <f>SUM(B23:B82)</f>
        <v>2.6499999999999995</v>
      </c>
      <c r="C20" s="170">
        <f>SUM(C23:C82)</f>
        <v>0.01</v>
      </c>
      <c r="D20" s="171"/>
      <c r="E20" s="172" t="s">
        <v>52</v>
      </c>
      <c r="F20" s="173">
        <f>($B20*$B$7+$C20*$C$7)/100</f>
        <v>2.6235999999999997</v>
      </c>
      <c r="G20" s="174"/>
      <c r="H20" s="175"/>
      <c r="I20" s="176"/>
      <c r="J20" s="176"/>
      <c r="K20" s="177"/>
      <c r="L20" s="57"/>
      <c r="M20" s="178"/>
      <c r="N20" s="178"/>
      <c r="O20" s="179"/>
      <c r="P20" s="180"/>
      <c r="Q20" s="181" t="s">
        <v>54</v>
      </c>
      <c r="R20" s="8"/>
      <c r="S20" s="8"/>
      <c r="T20" s="8"/>
      <c r="U20" s="8"/>
      <c r="V20" s="8" t="s">
        <v>55</v>
      </c>
      <c r="W20" s="154" t="s">
        <v>53</v>
      </c>
    </row>
    <row r="21" spans="1:23" ht="12.75">
      <c r="A21" s="182" t="s">
        <v>56</v>
      </c>
      <c r="B21" s="183">
        <f>B20*B7/100</f>
        <v>2.6234999999999995</v>
      </c>
      <c r="C21" s="183">
        <f>C20*C7/100</f>
        <v>0.0001</v>
      </c>
      <c r="D21" s="110" t="str">
        <f>IF(F21=0,"",IF((ABS(F21-F19))&gt;(0.2*F21),CONCATENATE(" rec. par taxa (",F21," %) supérieur à 20 % !"),""))</f>
        <v> rec. par taxa (2,6236 %) supérieur à 20 % !</v>
      </c>
      <c r="E21" s="184" t="str">
        <f>IF(F21=0,"",IF((ABS(F21-F19))&gt;(0.2*F21),CONCATENATE("ATTENTION : écart entre rec. par grp (",F19," %) ","et",""),""))</f>
        <v>ATTENTION : écart entre rec. par grp (0 %) et</v>
      </c>
      <c r="F21" s="185">
        <f>B21+C21</f>
        <v>2.6235999999999997</v>
      </c>
      <c r="G21" s="186"/>
      <c r="H21" s="110"/>
      <c r="I21" s="187"/>
      <c r="J21" s="187"/>
      <c r="K21" s="188"/>
      <c r="L21" s="188"/>
      <c r="M21" s="189"/>
      <c r="N21" s="189"/>
      <c r="O21" s="190"/>
      <c r="P21" s="191"/>
      <c r="Q21" s="192" t="s">
        <v>57</v>
      </c>
      <c r="R21" s="8"/>
      <c r="S21" s="8"/>
      <c r="T21" s="8"/>
      <c r="U21" s="8"/>
      <c r="V21" s="8" t="s">
        <v>58</v>
      </c>
      <c r="W21" s="154" t="s">
        <v>53</v>
      </c>
    </row>
    <row r="22" spans="1:29" ht="12.75">
      <c r="A22" s="193" t="s">
        <v>59</v>
      </c>
      <c r="B22" s="194" t="s">
        <v>60</v>
      </c>
      <c r="C22" s="195" t="s">
        <v>60</v>
      </c>
      <c r="D22" s="142"/>
      <c r="E22" s="142"/>
      <c r="F22" s="196" t="s">
        <v>61</v>
      </c>
      <c r="G22" s="197" t="s">
        <v>62</v>
      </c>
      <c r="H22" s="142"/>
      <c r="I22" s="198" t="s">
        <v>63</v>
      </c>
      <c r="J22" s="198" t="s">
        <v>64</v>
      </c>
      <c r="K22" s="199" t="s">
        <v>65</v>
      </c>
      <c r="L22" s="199"/>
      <c r="M22" s="199"/>
      <c r="N22" s="199"/>
      <c r="O22" s="200"/>
      <c r="P22" s="201" t="s">
        <v>66</v>
      </c>
      <c r="Q22" s="202" t="s">
        <v>67</v>
      </c>
      <c r="R22" s="203" t="s">
        <v>68</v>
      </c>
      <c r="S22" s="204" t="s">
        <v>69</v>
      </c>
      <c r="T22" s="205" t="s">
        <v>70</v>
      </c>
      <c r="U22" s="206" t="s">
        <v>71</v>
      </c>
      <c r="V22" s="204" t="s">
        <v>72</v>
      </c>
      <c r="Y22" s="8" t="s">
        <v>73</v>
      </c>
      <c r="Z22" s="8" t="s">
        <v>74</v>
      </c>
      <c r="AA22" s="207" t="s">
        <v>75</v>
      </c>
      <c r="AB22" s="207" t="s">
        <v>76</v>
      </c>
      <c r="AC22" s="208" t="s">
        <v>77</v>
      </c>
    </row>
    <row r="23" spans="1:55" ht="12.75">
      <c r="A23" s="209" t="s">
        <v>78</v>
      </c>
      <c r="B23" s="210">
        <v>0.01</v>
      </c>
      <c r="C23" s="211"/>
      <c r="D23" s="212" t="str">
        <f>IF(ISERROR(VLOOKUP($A23,'[1]liste reference'!$A$7:$D$904,2,0)),IF(ISERROR(VLOOKUP($A23,'[1]liste reference'!$B$7:$D$904,1,0)),"",VLOOKUP($A23,'[1]liste reference'!$B$7:$D$904,1,0)),VLOOKUP($A23,'[1]liste reference'!$A$7:$D$904,2,0))</f>
        <v>Nostoc sp.</v>
      </c>
      <c r="E23" s="212" t="e">
        <f>IF(D23="",,VLOOKUP(D23,D$22:D22,1,0))</f>
        <v>#N/A</v>
      </c>
      <c r="F23" s="213">
        <f aca="true" t="shared" si="1" ref="F23:F82">($B23*$B$7+$C23*$C$7)/100</f>
        <v>0.009899999999999999</v>
      </c>
      <c r="G23" s="214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15">
        <f>IF(A23="","x",IF(ISERROR(VLOOKUP($A23,'[1]liste reference'!$A$7:$P$904,14,0)),IF(ISERROR(VLOOKUP($A23,'[1]liste reference'!$B$7:$P$904,13,0)),"x",VLOOKUP($A23,'[1]liste reference'!$B$7:$P$904,13,0)),VLOOKUP($A23,'[1]liste reference'!$A$7:$P$904,14,0)))</f>
        <v>2</v>
      </c>
      <c r="I23" s="216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9</v>
      </c>
      <c r="J23" s="217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1</v>
      </c>
      <c r="K23" s="218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Nostoc sp.</v>
      </c>
      <c r="L23" s="219"/>
      <c r="M23" s="219"/>
      <c r="N23" s="219"/>
      <c r="O23" s="220"/>
      <c r="P23" s="22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1105</v>
      </c>
      <c r="Q23" s="221">
        <f aca="true" t="shared" si="2" ref="Q23:Q82">IF(ISTEXT(H23),"",(B23*$B$7/100)+(C23*$C$7/100))</f>
        <v>0.009899999999999999</v>
      </c>
      <c r="R23" s="222">
        <f aca="true" t="shared" si="3" ref="R23:R82">IF(OR(ISTEXT(H23),Q23=0),"",IF(Q23&lt;0.1,1,IF(Q23&lt;1,2,IF(Q23&lt;10,3,IF(Q23&lt;50,4,IF(Q23&gt;=50,5,""))))))</f>
        <v>1</v>
      </c>
      <c r="S23" s="222">
        <f aca="true" t="shared" si="4" ref="S23:S82">IF(ISERROR(R23*I23),0,R23*I23)</f>
        <v>9</v>
      </c>
      <c r="T23" s="222">
        <f aca="true" t="shared" si="5" ref="T23:T82">IF(ISERROR(R23*I23*J23),0,R23*I23*J23)</f>
        <v>9</v>
      </c>
      <c r="U23" s="222">
        <f aca="true" t="shared" si="6" ref="U23:U82">IF(ISERROR(R23*J23),0,R23*J23)</f>
        <v>1</v>
      </c>
      <c r="V23" s="223">
        <v>1</v>
      </c>
      <c r="W23" s="224" t="s">
        <v>53</v>
      </c>
      <c r="X23" s="224"/>
      <c r="Y23" s="225" t="str">
        <f>IF(A23="new.cod","NEWCOD",IF(AND((Z23=""),ISTEXT(A23)),A23,IF(Z23="","",INDEX('[1]liste reference'!$A$7:$A$904,Z23))))</f>
        <v>NOSSPX</v>
      </c>
      <c r="Z23" s="8">
        <f>IF(ISERROR(MATCH(A23,'[1]liste reference'!$A$7:$A$904,0)),IF(ISERROR(MATCH(A23,'[1]liste reference'!$B$7:$B$904,0)),"",(MATCH(A23,'[1]liste reference'!$B$7:$B$904,0))),(MATCH(A23,'[1]liste reference'!$A$7:$A$904,0)))</f>
        <v>55</v>
      </c>
      <c r="AA23" s="226"/>
      <c r="AB23" s="227"/>
      <c r="AC23" s="227"/>
      <c r="BC23" s="8">
        <f aca="true" t="shared" si="7" ref="BC23:BC82">IF(A23="","",1)</f>
        <v>1</v>
      </c>
    </row>
    <row r="24" spans="1:55" ht="12.75">
      <c r="A24" s="209" t="s">
        <v>79</v>
      </c>
      <c r="B24" s="210">
        <v>0.27</v>
      </c>
      <c r="C24" s="211"/>
      <c r="D24" s="212" t="str">
        <f>IF(ISERROR(VLOOKUP($A24,'[1]liste reference'!$A$7:$D$904,2,0)),IF(ISERROR(VLOOKUP($A24,'[1]liste reference'!$B$7:$D$904,1,0)),"",VLOOKUP($A24,'[1]liste reference'!$B$7:$D$904,1,0)),VLOOKUP($A24,'[1]liste reference'!$A$7:$D$904,2,0))</f>
        <v>Oscillatoria sp.</v>
      </c>
      <c r="E24" s="212" t="e">
        <f>IF(D24="",,VLOOKUP(D24,D$22:D23,1,0))</f>
        <v>#N/A</v>
      </c>
      <c r="F24" s="213">
        <f t="shared" si="1"/>
        <v>0.2673</v>
      </c>
      <c r="G24" s="214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15">
        <f>IF(A24="","x",IF(ISERROR(VLOOKUP($A24,'[1]liste reference'!$A$7:$P$904,14,0)),IF(ISERROR(VLOOKUP($A24,'[1]liste reference'!$B$7:$P$904,13,0)),"x",VLOOKUP($A24,'[1]liste reference'!$B$7:$P$904,13,0)),VLOOKUP($A24,'[1]liste reference'!$A$7:$P$904,14,0)))</f>
        <v>2</v>
      </c>
      <c r="I24" s="216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11</v>
      </c>
      <c r="J24" s="217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1</v>
      </c>
      <c r="K24" s="218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Oscillatoria sp.</v>
      </c>
      <c r="L24" s="219"/>
      <c r="M24" s="219"/>
      <c r="N24" s="219"/>
      <c r="O24" s="220"/>
      <c r="P24" s="22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1108</v>
      </c>
      <c r="Q24" s="221">
        <f t="shared" si="2"/>
        <v>0.2673</v>
      </c>
      <c r="R24" s="222">
        <f t="shared" si="3"/>
        <v>2</v>
      </c>
      <c r="S24" s="222">
        <f t="shared" si="4"/>
        <v>22</v>
      </c>
      <c r="T24" s="222">
        <f t="shared" si="5"/>
        <v>22</v>
      </c>
      <c r="U24" s="228">
        <f t="shared" si="6"/>
        <v>2</v>
      </c>
      <c r="V24" s="223">
        <v>2</v>
      </c>
      <c r="W24" s="229" t="s">
        <v>53</v>
      </c>
      <c r="Y24" s="225" t="str">
        <f>IF(A24="new.cod","NEWCOD",IF(AND((Z24=""),ISTEXT(A24)),A24,IF(Z24="","",INDEX('[1]liste reference'!$A$7:$A$904,Z24))))</f>
        <v>OSCSPX</v>
      </c>
      <c r="Z24" s="8">
        <f>IF(ISERROR(MATCH(A24,'[1]liste reference'!$A$7:$A$904,0)),IF(ISERROR(MATCH(A24,'[1]liste reference'!$B$7:$B$904,0)),"",(MATCH(A24,'[1]liste reference'!$B$7:$B$904,0))),(MATCH(A24,'[1]liste reference'!$A$7:$A$904,0)))</f>
        <v>57</v>
      </c>
      <c r="AA24" s="226"/>
      <c r="AB24" s="227"/>
      <c r="AC24" s="227"/>
      <c r="BC24" s="8">
        <f t="shared" si="7"/>
        <v>1</v>
      </c>
    </row>
    <row r="25" spans="1:55" ht="12.75">
      <c r="A25" s="209" t="s">
        <v>80</v>
      </c>
      <c r="B25" s="210">
        <v>0.01</v>
      </c>
      <c r="C25" s="211">
        <v>0.01</v>
      </c>
      <c r="D25" s="212" t="str">
        <f>IF(ISERROR(VLOOKUP($A25,'[1]liste reference'!$A$7:$D$904,2,0)),IF(ISERROR(VLOOKUP($A25,'[1]liste reference'!$B$7:$D$904,1,0)),"",VLOOKUP($A25,'[1]liste reference'!$B$7:$D$904,1,0)),VLOOKUP($A25,'[1]liste reference'!$A$7:$D$904,2,0))</f>
        <v>Cladophora sp.</v>
      </c>
      <c r="E25" s="212" t="e">
        <f>IF(D25="",,VLOOKUP(D25,D$22:D24,1,0))</f>
        <v>#N/A</v>
      </c>
      <c r="F25" s="213">
        <f t="shared" si="1"/>
        <v>0.01</v>
      </c>
      <c r="G25" s="214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ALG</v>
      </c>
      <c r="H25" s="215">
        <f>IF(A25="","x",IF(ISERROR(VLOOKUP($A25,'[1]liste reference'!$A$7:$P$904,14,0)),IF(ISERROR(VLOOKUP($A25,'[1]liste reference'!$B$7:$P$904,13,0)),"x",VLOOKUP($A25,'[1]liste reference'!$B$7:$P$904,13,0)),VLOOKUP($A25,'[1]liste reference'!$A$7:$P$904,14,0)))</f>
        <v>2</v>
      </c>
      <c r="I25" s="216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6</v>
      </c>
      <c r="J25" s="217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1</v>
      </c>
      <c r="K25" s="218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Cladophora sp.</v>
      </c>
      <c r="L25" s="219"/>
      <c r="M25" s="219"/>
      <c r="N25" s="219"/>
      <c r="O25" s="220"/>
      <c r="P25" s="22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1124</v>
      </c>
      <c r="Q25" s="221">
        <f t="shared" si="2"/>
        <v>0.009999999999999998</v>
      </c>
      <c r="R25" s="222">
        <f t="shared" si="3"/>
        <v>1</v>
      </c>
      <c r="S25" s="222">
        <f t="shared" si="4"/>
        <v>6</v>
      </c>
      <c r="T25" s="222">
        <f t="shared" si="5"/>
        <v>6</v>
      </c>
      <c r="U25" s="228">
        <f t="shared" si="6"/>
        <v>1</v>
      </c>
      <c r="V25" s="223">
        <v>1</v>
      </c>
      <c r="W25" s="224" t="s">
        <v>53</v>
      </c>
      <c r="Y25" s="225" t="str">
        <f>IF(A25="new.cod","NEWCOD",IF(AND((Z25=""),ISTEXT(A25)),A25,IF(Z25="","",INDEX('[1]liste reference'!$A$7:$A$904,Z25))))</f>
        <v>CLASPX</v>
      </c>
      <c r="Z25" s="8">
        <f>IF(ISERROR(MATCH(A25,'[1]liste reference'!$A$7:$A$904,0)),IF(ISERROR(MATCH(A25,'[1]liste reference'!$B$7:$B$904,0)),"",(MATCH(A25,'[1]liste reference'!$B$7:$B$904,0))),(MATCH(A25,'[1]liste reference'!$A$7:$A$904,0)))</f>
        <v>24</v>
      </c>
      <c r="AA25" s="226"/>
      <c r="AB25" s="227"/>
      <c r="AC25" s="227"/>
      <c r="BC25" s="8">
        <f t="shared" si="7"/>
        <v>1</v>
      </c>
    </row>
    <row r="26" spans="1:55" ht="12.75">
      <c r="A26" s="209" t="s">
        <v>81</v>
      </c>
      <c r="B26" s="210">
        <v>0.01</v>
      </c>
      <c r="C26" s="211"/>
      <c r="D26" s="212" t="str">
        <f>IF(ISERROR(VLOOKUP($A26,'[1]liste reference'!$A$7:$D$904,2,0)),IF(ISERROR(VLOOKUP($A26,'[1]liste reference'!$B$7:$D$904,1,0)),"",VLOOKUP($A26,'[1]liste reference'!$B$7:$D$904,1,0)),VLOOKUP($A26,'[1]liste reference'!$A$7:$D$904,2,0))</f>
        <v>Pellia endiviifolia</v>
      </c>
      <c r="E26" s="212" t="e">
        <f>IF(D26="",,VLOOKUP(D26,D$22:D25,1,0))</f>
        <v>#N/A</v>
      </c>
      <c r="F26" s="213">
        <f t="shared" si="1"/>
        <v>0.009899999999999999</v>
      </c>
      <c r="G26" s="214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BRh</v>
      </c>
      <c r="H26" s="215">
        <f>IF(A26="","x",IF(ISERROR(VLOOKUP($A26,'[1]liste reference'!$A$7:$P$904,14,0)),IF(ISERROR(VLOOKUP($A26,'[1]liste reference'!$B$7:$P$904,13,0)),"x",VLOOKUP($A26,'[1]liste reference'!$B$7:$P$904,13,0)),VLOOKUP($A26,'[1]liste reference'!$A$7:$P$904,14,0)))</f>
        <v>4</v>
      </c>
      <c r="I26" s="216">
        <f>IF(ISNUMBER(H26),IF(ISERROR(VLOOKUP($A26,'[1]liste reference'!$A$7:$P$904,3,0)),IF(ISERROR(VLOOKUP($A26,'[1]liste reference'!$B$7:$P$904,2,0)),"",VLOOKUP($A26,'[1]liste reference'!$B$7:$P$904,2,0)),VLOOKUP($A26,'[1]liste reference'!$A$7:$P$904,3,0)),"")</f>
      </c>
      <c r="J26" s="217">
        <f>IF(ISNUMBER(H26),IF(ISERROR(VLOOKUP($A26,'[1]liste reference'!$A$7:$P$904,4,0)),IF(ISERROR(VLOOKUP($A26,'[1]liste reference'!$B$7:$P$904,3,0)),"",VLOOKUP($A26,'[1]liste reference'!$B$7:$P$904,3,0)),VLOOKUP($A26,'[1]liste reference'!$A$7:$P$904,4,0)),"")</f>
      </c>
      <c r="K26" s="218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Pellia endiviifolia</v>
      </c>
      <c r="L26" s="219"/>
      <c r="M26" s="219"/>
      <c r="N26" s="219"/>
      <c r="O26" s="220"/>
      <c r="P26" s="22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1197</v>
      </c>
      <c r="Q26" s="221">
        <f t="shared" si="2"/>
        <v>0.009899999999999999</v>
      </c>
      <c r="R26" s="222">
        <f t="shared" si="3"/>
        <v>1</v>
      </c>
      <c r="S26" s="222">
        <f t="shared" si="4"/>
        <v>0</v>
      </c>
      <c r="T26" s="222">
        <f t="shared" si="5"/>
        <v>0</v>
      </c>
      <c r="U26" s="228">
        <f t="shared" si="6"/>
        <v>0</v>
      </c>
      <c r="V26" s="223">
        <v>0</v>
      </c>
      <c r="W26" s="224" t="s">
        <v>53</v>
      </c>
      <c r="Y26" s="225" t="str">
        <f>IF(A26="new.cod","NEWCOD",IF(AND((Z26=""),ISTEXT(A26)),A26,IF(Z26="","",INDEX('[1]liste reference'!$A$7:$A$904,Z26))))</f>
        <v>PELEND</v>
      </c>
      <c r="Z26" s="8">
        <f>IF(ISERROR(MATCH(A26,'[1]liste reference'!$A$7:$A$904,0)),IF(ISERROR(MATCH(A26,'[1]liste reference'!$B$7:$B$904,0)),"",(MATCH(A26,'[1]liste reference'!$B$7:$B$904,0))),(MATCH(A26,'[1]liste reference'!$A$7:$A$904,0)))</f>
        <v>121</v>
      </c>
      <c r="AA26" s="226" t="s">
        <v>82</v>
      </c>
      <c r="AB26" s="227"/>
      <c r="AC26" s="227"/>
      <c r="BC26" s="8">
        <f t="shared" si="7"/>
        <v>1</v>
      </c>
    </row>
    <row r="27" spans="1:55" ht="12.75">
      <c r="A27" s="209" t="s">
        <v>83</v>
      </c>
      <c r="B27" s="210">
        <v>2.33</v>
      </c>
      <c r="C27" s="211"/>
      <c r="D27" s="212" t="str">
        <f>IF(ISERROR(VLOOKUP($A27,'[1]liste reference'!$A$7:$D$904,2,0)),IF(ISERROR(VLOOKUP($A27,'[1]liste reference'!$B$7:$D$904,1,0)),"",VLOOKUP($A27,'[1]liste reference'!$B$7:$D$904,1,0)),VLOOKUP($A27,'[1]liste reference'!$A$7:$D$904,2,0))</f>
        <v>Rhynchostegium riparioides</v>
      </c>
      <c r="E27" s="212" t="e">
        <f>IF(D27="",,VLOOKUP(D27,D$22:D26,1,0))</f>
        <v>#N/A</v>
      </c>
      <c r="F27" s="213">
        <f t="shared" si="1"/>
        <v>2.3067</v>
      </c>
      <c r="G27" s="214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BRm</v>
      </c>
      <c r="H27" s="215">
        <f>IF(A27="","x",IF(ISERROR(VLOOKUP($A27,'[1]liste reference'!$A$7:$P$904,14,0)),IF(ISERROR(VLOOKUP($A27,'[1]liste reference'!$B$7:$P$904,13,0)),"x",VLOOKUP($A27,'[1]liste reference'!$B$7:$P$904,13,0)),VLOOKUP($A27,'[1]liste reference'!$A$7:$P$904,14,0)))</f>
        <v>5</v>
      </c>
      <c r="I27" s="216">
        <f>IF(ISNUMBER(H27),IF(ISERROR(VLOOKUP($A27,'[1]liste reference'!$A$7:$P$904,3,0)),IF(ISERROR(VLOOKUP($A27,'[1]liste reference'!$B$7:$P$904,2,0)),"",VLOOKUP($A27,'[1]liste reference'!$B$7:$P$904,2,0)),VLOOKUP($A27,'[1]liste reference'!$A$7:$P$904,3,0)),"")</f>
        <v>12</v>
      </c>
      <c r="J27" s="217">
        <f>IF(ISNUMBER(H27),IF(ISERROR(VLOOKUP($A27,'[1]liste reference'!$A$7:$P$904,4,0)),IF(ISERROR(VLOOKUP($A27,'[1]liste reference'!$B$7:$P$904,3,0)),"",VLOOKUP($A27,'[1]liste reference'!$B$7:$P$904,3,0)),VLOOKUP($A27,'[1]liste reference'!$A$7:$P$904,4,0)),"")</f>
        <v>1</v>
      </c>
      <c r="K27" s="218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Rhynchostegium riparioides</v>
      </c>
      <c r="L27" s="219"/>
      <c r="M27" s="219"/>
      <c r="N27" s="219"/>
      <c r="O27" s="220"/>
      <c r="P27" s="22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1268</v>
      </c>
      <c r="Q27" s="221">
        <f t="shared" si="2"/>
        <v>2.3067</v>
      </c>
      <c r="R27" s="222">
        <f t="shared" si="3"/>
        <v>3</v>
      </c>
      <c r="S27" s="222">
        <f t="shared" si="4"/>
        <v>36</v>
      </c>
      <c r="T27" s="222">
        <f t="shared" si="5"/>
        <v>36</v>
      </c>
      <c r="U27" s="228">
        <f t="shared" si="6"/>
        <v>3</v>
      </c>
      <c r="V27" s="223">
        <v>3</v>
      </c>
      <c r="W27" s="224" t="s">
        <v>53</v>
      </c>
      <c r="Y27" s="225" t="str">
        <f>IF(A27="new.cod","NEWCOD",IF(AND((Z27=""),ISTEXT(A27)),A27,IF(Z27="","",INDEX('[1]liste reference'!$A$7:$A$904,Z27))))</f>
        <v>RHYRIP</v>
      </c>
      <c r="Z27" s="8">
        <f>IF(ISERROR(MATCH(A27,'[1]liste reference'!$A$7:$A$904,0)),IF(ISERROR(MATCH(A27,'[1]liste reference'!$B$7:$B$904,0)),"",(MATCH(A27,'[1]liste reference'!$B$7:$B$904,0))),(MATCH(A27,'[1]liste reference'!$A$7:$A$904,0)))</f>
        <v>253</v>
      </c>
      <c r="AA27" s="226"/>
      <c r="AB27" s="227"/>
      <c r="AC27" s="227"/>
      <c r="BC27" s="8">
        <f t="shared" si="7"/>
        <v>1</v>
      </c>
    </row>
    <row r="28" spans="1:55" ht="12.75">
      <c r="A28" s="209" t="s">
        <v>84</v>
      </c>
      <c r="B28" s="210">
        <v>0.01</v>
      </c>
      <c r="C28" s="211"/>
      <c r="D28" s="212" t="str">
        <f>IF(ISERROR(VLOOKUP($A28,'[1]liste reference'!$A$7:$D$904,2,0)),IF(ISERROR(VLOOKUP($A28,'[1]liste reference'!$B$7:$D$904,1,0)),"",VLOOKUP($A28,'[1]liste reference'!$B$7:$D$904,1,0)),VLOOKUP($A28,'[1]liste reference'!$A$7:$D$904,2,0))</f>
        <v>Equisetum palustre</v>
      </c>
      <c r="E28" s="212" t="e">
        <f>IF(D28="",,VLOOKUP(D28,D$22:D27,1,0))</f>
        <v>#N/A</v>
      </c>
      <c r="F28" s="213">
        <f t="shared" si="1"/>
        <v>0.009899999999999999</v>
      </c>
      <c r="G28" s="214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>PTE</v>
      </c>
      <c r="H28" s="215">
        <f>IF(A28="","x",IF(ISERROR(VLOOKUP($A28,'[1]liste reference'!$A$7:$P$904,14,0)),IF(ISERROR(VLOOKUP($A28,'[1]liste reference'!$B$7:$P$904,13,0)),"x",VLOOKUP($A28,'[1]liste reference'!$B$7:$P$904,13,0)),VLOOKUP($A28,'[1]liste reference'!$A$7:$P$904,14,0)))</f>
        <v>6</v>
      </c>
      <c r="I28" s="216">
        <f>IF(ISNUMBER(H28),IF(ISERROR(VLOOKUP($A28,'[1]liste reference'!$A$7:$P$904,3,0)),IF(ISERROR(VLOOKUP($A28,'[1]liste reference'!$B$7:$P$904,2,0)),"",VLOOKUP($A28,'[1]liste reference'!$B$7:$P$904,2,0)),VLOOKUP($A28,'[1]liste reference'!$A$7:$P$904,3,0)),"")</f>
        <v>10</v>
      </c>
      <c r="J28" s="217">
        <f>IF(ISNUMBER(H28),IF(ISERROR(VLOOKUP($A28,'[1]liste reference'!$A$7:$P$904,4,0)),IF(ISERROR(VLOOKUP($A28,'[1]liste reference'!$B$7:$P$904,3,0)),"",VLOOKUP($A28,'[1]liste reference'!$B$7:$P$904,3,0)),VLOOKUP($A28,'[1]liste reference'!$A$7:$P$904,4,0)),"")</f>
        <v>1</v>
      </c>
      <c r="K28" s="218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Equisetum palustre</v>
      </c>
      <c r="L28" s="219"/>
      <c r="M28" s="219"/>
      <c r="N28" s="219"/>
      <c r="O28" s="220"/>
      <c r="P28" s="22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1387</v>
      </c>
      <c r="Q28" s="221">
        <f t="shared" si="2"/>
        <v>0.009899999999999999</v>
      </c>
      <c r="R28" s="222">
        <f t="shared" si="3"/>
        <v>1</v>
      </c>
      <c r="S28" s="222">
        <f t="shared" si="4"/>
        <v>10</v>
      </c>
      <c r="T28" s="222">
        <f t="shared" si="5"/>
        <v>10</v>
      </c>
      <c r="U28" s="228">
        <f t="shared" si="6"/>
        <v>1</v>
      </c>
      <c r="V28" s="223">
        <v>1</v>
      </c>
      <c r="W28" s="224" t="s">
        <v>53</v>
      </c>
      <c r="Y28" s="225" t="str">
        <f>IF(A28="new.cod","NEWCOD",IF(AND((Z28=""),ISTEXT(A28)),A28,IF(Z28="","",INDEX('[1]liste reference'!$A$7:$A$904,Z28))))</f>
        <v>EQUPAL</v>
      </c>
      <c r="Z28" s="8">
        <f>IF(ISERROR(MATCH(A28,'[1]liste reference'!$A$7:$A$904,0)),IF(ISERROR(MATCH(A28,'[1]liste reference'!$B$7:$B$904,0)),"",(MATCH(A28,'[1]liste reference'!$B$7:$B$904,0))),(MATCH(A28,'[1]liste reference'!$A$7:$A$904,0)))</f>
        <v>282</v>
      </c>
      <c r="AA28" s="226"/>
      <c r="AB28" s="227"/>
      <c r="AC28" s="227"/>
      <c r="BC28" s="8">
        <f t="shared" si="7"/>
        <v>1</v>
      </c>
    </row>
    <row r="29" spans="1:55" ht="12.75">
      <c r="A29" s="209" t="s">
        <v>85</v>
      </c>
      <c r="B29" s="210">
        <v>0.01</v>
      </c>
      <c r="C29" s="211"/>
      <c r="D29" s="212" t="str">
        <f>IF(ISERROR(VLOOKUP($A29,'[1]liste reference'!$A$7:$D$904,2,0)),IF(ISERROR(VLOOKUP($A29,'[1]liste reference'!$B$7:$D$904,1,0)),"",VLOOKUP($A29,'[1]liste reference'!$B$7:$D$904,1,0)),VLOOKUP($A29,'[1]liste reference'!$A$7:$D$904,2,0))</f>
        <v>Hildenbrandia sp.</v>
      </c>
      <c r="E29" s="212" t="e">
        <f>IF(D29="",,VLOOKUP(D29,D$22:D28,1,0))</f>
        <v>#N/A</v>
      </c>
      <c r="F29" s="213">
        <f t="shared" si="1"/>
        <v>0.009899999999999999</v>
      </c>
      <c r="G29" s="214" t="str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  <v>ALG</v>
      </c>
      <c r="H29" s="215">
        <f>IF(A29="","x",IF(ISERROR(VLOOKUP($A29,'[1]liste reference'!$A$7:$P$904,14,0)),IF(ISERROR(VLOOKUP($A29,'[1]liste reference'!$B$7:$P$904,13,0)),"x",VLOOKUP($A29,'[1]liste reference'!$B$7:$P$904,13,0)),VLOOKUP($A29,'[1]liste reference'!$A$7:$P$904,14,0)))</f>
        <v>2</v>
      </c>
      <c r="I29" s="216">
        <f>IF(ISNUMBER(H29),IF(ISERROR(VLOOKUP($A29,'[1]liste reference'!$A$7:$P$904,3,0)),IF(ISERROR(VLOOKUP($A29,'[1]liste reference'!$B$7:$P$904,2,0)),"",VLOOKUP($A29,'[1]liste reference'!$B$7:$P$904,2,0)),VLOOKUP($A29,'[1]liste reference'!$A$7:$P$904,3,0)),"")</f>
        <v>15</v>
      </c>
      <c r="J29" s="217">
        <f>IF(ISNUMBER(H29),IF(ISERROR(VLOOKUP($A29,'[1]liste reference'!$A$7:$P$904,4,0)),IF(ISERROR(VLOOKUP($A29,'[1]liste reference'!$B$7:$P$904,3,0)),"",VLOOKUP($A29,'[1]liste reference'!$B$7:$P$904,3,0)),VLOOKUP($A29,'[1]liste reference'!$A$7:$P$904,4,0)),"")</f>
        <v>2</v>
      </c>
      <c r="K29" s="218" t="str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  <v>Hildenbrandia sp.</v>
      </c>
      <c r="L29" s="219"/>
      <c r="M29" s="219"/>
      <c r="N29" s="219"/>
      <c r="O29" s="220"/>
      <c r="P29" s="22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1157</v>
      </c>
      <c r="Q29" s="221">
        <f t="shared" si="2"/>
        <v>0.009899999999999999</v>
      </c>
      <c r="R29" s="222">
        <f t="shared" si="3"/>
        <v>1</v>
      </c>
      <c r="S29" s="222">
        <f t="shared" si="4"/>
        <v>15</v>
      </c>
      <c r="T29" s="222">
        <f t="shared" si="5"/>
        <v>30</v>
      </c>
      <c r="U29" s="228">
        <f t="shared" si="6"/>
        <v>2</v>
      </c>
      <c r="V29" s="223">
        <v>2</v>
      </c>
      <c r="W29" s="224" t="s">
        <v>53</v>
      </c>
      <c r="Y29" s="225" t="str">
        <f>IF(A29="new.cod","NEWCOD",IF(AND((Z29=""),ISTEXT(A29)),A29,IF(Z29="","",INDEX('[1]liste reference'!$A$7:$A$904,Z29))))</f>
        <v>HILSPX</v>
      </c>
      <c r="Z29" s="8">
        <f>IF(ISERROR(MATCH(A29,'[1]liste reference'!$A$7:$A$904,0)),IF(ISERROR(MATCH(A29,'[1]liste reference'!$B$7:$B$904,0)),"",(MATCH(A29,'[1]liste reference'!$B$7:$B$904,0))),(MATCH(A29,'[1]liste reference'!$A$7:$A$904,0)))</f>
        <v>31</v>
      </c>
      <c r="AA29" s="226"/>
      <c r="AB29" s="227"/>
      <c r="AC29" s="227"/>
      <c r="BC29" s="8">
        <f t="shared" si="7"/>
        <v>1</v>
      </c>
    </row>
    <row r="30" spans="1:55" ht="12.75">
      <c r="A30" s="209" t="s">
        <v>53</v>
      </c>
      <c r="B30" s="210"/>
      <c r="C30" s="211"/>
      <c r="D30" s="212">
        <f>IF(ISERROR(VLOOKUP($A30,'[1]liste reference'!$A$7:$D$904,2,0)),IF(ISERROR(VLOOKUP($A30,'[1]liste reference'!$B$7:$D$904,1,0)),"",VLOOKUP($A30,'[1]liste reference'!$B$7:$D$904,1,0)),VLOOKUP($A30,'[1]liste reference'!$A$7:$D$904,2,0))</f>
      </c>
      <c r="E30" s="212">
        <f>IF(D30="",,VLOOKUP(D30,D$22:D29,1,0))</f>
        <v>0</v>
      </c>
      <c r="F30" s="213">
        <f t="shared" si="1"/>
        <v>0</v>
      </c>
      <c r="G30" s="214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</c>
      <c r="H30" s="215" t="str">
        <f>IF(A30="","x",IF(ISERROR(VLOOKUP($A30,'[1]liste reference'!$A$7:$P$904,14,0)),IF(ISERROR(VLOOKUP($A30,'[1]liste reference'!$B$7:$P$904,13,0)),"x",VLOOKUP($A30,'[1]liste reference'!$B$7:$P$904,13,0)),VLOOKUP($A30,'[1]liste reference'!$A$7:$P$904,14,0)))</f>
        <v>x</v>
      </c>
      <c r="I30" s="216">
        <f>IF(ISNUMBER(H30),IF(ISERROR(VLOOKUP($A30,'[1]liste reference'!$A$7:$P$904,3,0)),IF(ISERROR(VLOOKUP($A30,'[1]liste reference'!$B$7:$P$904,2,0)),"",VLOOKUP($A30,'[1]liste reference'!$B$7:$P$904,2,0)),VLOOKUP($A30,'[1]liste reference'!$A$7:$P$904,3,0)),"")</f>
      </c>
      <c r="J30" s="217">
        <f>IF(ISNUMBER(H30),IF(ISERROR(VLOOKUP($A30,'[1]liste reference'!$A$7:$P$904,4,0)),IF(ISERROR(VLOOKUP($A30,'[1]liste reference'!$B$7:$P$904,3,0)),"",VLOOKUP($A30,'[1]liste reference'!$B$7:$P$904,3,0)),VLOOKUP($A30,'[1]liste reference'!$A$7:$P$904,4,0)),"")</f>
      </c>
      <c r="K30" s="218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</c>
      <c r="L30" s="219"/>
      <c r="M30" s="219"/>
      <c r="N30" s="219"/>
      <c r="O30" s="220"/>
      <c r="P30" s="22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</c>
      <c r="Q30" s="221">
        <f t="shared" si="2"/>
      </c>
      <c r="R30" s="222">
        <f t="shared" si="3"/>
      </c>
      <c r="S30" s="222">
        <f t="shared" si="4"/>
        <v>0</v>
      </c>
      <c r="T30" s="222">
        <f t="shared" si="5"/>
        <v>0</v>
      </c>
      <c r="U30" s="228">
        <f t="shared" si="6"/>
        <v>0</v>
      </c>
      <c r="V30" s="223">
        <v>0</v>
      </c>
      <c r="W30" s="224" t="s">
        <v>53</v>
      </c>
      <c r="Y30" s="225">
        <f>IF(A30="new.cod","NEWCOD",IF(AND((Z30=""),ISTEXT(A30)),A30,IF(Z30="","",INDEX('[1]liste reference'!$A$7:$A$904,Z30))))</f>
      </c>
      <c r="Z30" s="8">
        <f>IF(ISERROR(MATCH(A30,'[1]liste reference'!$A$7:$A$904,0)),IF(ISERROR(MATCH(A30,'[1]liste reference'!$B$7:$B$904,0)),"",(MATCH(A30,'[1]liste reference'!$B$7:$B$904,0))),(MATCH(A30,'[1]liste reference'!$A$7:$A$904,0)))</f>
      </c>
      <c r="AA30" s="226"/>
      <c r="AB30" s="227"/>
      <c r="AC30" s="227"/>
      <c r="BC30" s="8">
        <f t="shared" si="7"/>
      </c>
    </row>
    <row r="31" spans="1:55" ht="12.75">
      <c r="A31" s="209" t="s">
        <v>53</v>
      </c>
      <c r="B31" s="210"/>
      <c r="C31" s="211"/>
      <c r="D31" s="212">
        <f>IF(ISERROR(VLOOKUP($A31,'[1]liste reference'!$A$7:$D$904,2,0)),IF(ISERROR(VLOOKUP($A31,'[1]liste reference'!$B$7:$D$904,1,0)),"",VLOOKUP($A31,'[1]liste reference'!$B$7:$D$904,1,0)),VLOOKUP($A31,'[1]liste reference'!$A$7:$D$904,2,0))</f>
      </c>
      <c r="E31" s="212">
        <f>IF(D31="",,VLOOKUP(D31,D$22:D30,1,0))</f>
        <v>0</v>
      </c>
      <c r="F31" s="213">
        <f t="shared" si="1"/>
        <v>0</v>
      </c>
      <c r="G31" s="214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</c>
      <c r="H31" s="215" t="str">
        <f>IF(A31="","x",IF(ISERROR(VLOOKUP($A31,'[1]liste reference'!$A$7:$P$904,14,0)),IF(ISERROR(VLOOKUP($A31,'[1]liste reference'!$B$7:$P$904,13,0)),"x",VLOOKUP($A31,'[1]liste reference'!$B$7:$P$904,13,0)),VLOOKUP($A31,'[1]liste reference'!$A$7:$P$904,14,0)))</f>
        <v>x</v>
      </c>
      <c r="I31" s="216">
        <f>IF(ISNUMBER(H31),IF(ISERROR(VLOOKUP($A31,'[1]liste reference'!$A$7:$P$904,3,0)),IF(ISERROR(VLOOKUP($A31,'[1]liste reference'!$B$7:$P$904,2,0)),"",VLOOKUP($A31,'[1]liste reference'!$B$7:$P$904,2,0)),VLOOKUP($A31,'[1]liste reference'!$A$7:$P$904,3,0)),"")</f>
      </c>
      <c r="J31" s="217">
        <f>IF(ISNUMBER(H31),IF(ISERROR(VLOOKUP($A31,'[1]liste reference'!$A$7:$P$904,4,0)),IF(ISERROR(VLOOKUP($A31,'[1]liste reference'!$B$7:$P$904,3,0)),"",VLOOKUP($A31,'[1]liste reference'!$B$7:$P$904,3,0)),VLOOKUP($A31,'[1]liste reference'!$A$7:$P$904,4,0)),"")</f>
      </c>
      <c r="K31" s="218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</c>
      <c r="L31" s="219"/>
      <c r="M31" s="219"/>
      <c r="N31" s="219"/>
      <c r="O31" s="220"/>
      <c r="P31" s="22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</c>
      <c r="Q31" s="221">
        <f t="shared" si="2"/>
      </c>
      <c r="R31" s="222">
        <f t="shared" si="3"/>
      </c>
      <c r="S31" s="222">
        <f t="shared" si="4"/>
        <v>0</v>
      </c>
      <c r="T31" s="222">
        <f t="shared" si="5"/>
        <v>0</v>
      </c>
      <c r="U31" s="228">
        <f t="shared" si="6"/>
        <v>0</v>
      </c>
      <c r="V31" s="223">
        <v>0</v>
      </c>
      <c r="W31" s="224" t="s">
        <v>53</v>
      </c>
      <c r="Y31" s="225">
        <f>IF(A31="new.cod","NEWCOD",IF(AND((Z31=""),ISTEXT(A31)),A31,IF(Z31="","",INDEX('[1]liste reference'!$A$7:$A$904,Z31))))</f>
      </c>
      <c r="Z31" s="8">
        <f>IF(ISERROR(MATCH(A31,'[1]liste reference'!$A$7:$A$904,0)),IF(ISERROR(MATCH(A31,'[1]liste reference'!$B$7:$B$904,0)),"",(MATCH(A31,'[1]liste reference'!$B$7:$B$904,0))),(MATCH(A31,'[1]liste reference'!$A$7:$A$904,0)))</f>
      </c>
      <c r="AA31" s="226"/>
      <c r="AB31" s="227"/>
      <c r="AC31" s="227"/>
      <c r="BC31" s="8">
        <f t="shared" si="7"/>
      </c>
    </row>
    <row r="32" spans="1:55" ht="12.75">
      <c r="A32" s="209" t="s">
        <v>53</v>
      </c>
      <c r="B32" s="210"/>
      <c r="C32" s="211"/>
      <c r="D32" s="212">
        <f>IF(ISERROR(VLOOKUP($A32,'[1]liste reference'!$A$7:$D$904,2,0)),IF(ISERROR(VLOOKUP($A32,'[1]liste reference'!$B$7:$D$904,1,0)),"",VLOOKUP($A32,'[1]liste reference'!$B$7:$D$904,1,0)),VLOOKUP($A32,'[1]liste reference'!$A$7:$D$904,2,0))</f>
      </c>
      <c r="E32" s="212">
        <f>IF(D32="",,VLOOKUP(D32,D$22:D31,1,0))</f>
        <v>0</v>
      </c>
      <c r="F32" s="213">
        <f t="shared" si="1"/>
        <v>0</v>
      </c>
      <c r="G32" s="214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</c>
      <c r="H32" s="215" t="str">
        <f>IF(A32="","x",IF(ISERROR(VLOOKUP($A32,'[1]liste reference'!$A$7:$P$904,14,0)),IF(ISERROR(VLOOKUP($A32,'[1]liste reference'!$B$7:$P$904,13,0)),"x",VLOOKUP($A32,'[1]liste reference'!$B$7:$P$904,13,0)),VLOOKUP($A32,'[1]liste reference'!$A$7:$P$904,14,0)))</f>
        <v>x</v>
      </c>
      <c r="I32" s="216">
        <f>IF(ISNUMBER(H32),IF(ISERROR(VLOOKUP($A32,'[1]liste reference'!$A$7:$P$904,3,0)),IF(ISERROR(VLOOKUP($A32,'[1]liste reference'!$B$7:$P$904,2,0)),"",VLOOKUP($A32,'[1]liste reference'!$B$7:$P$904,2,0)),VLOOKUP($A32,'[1]liste reference'!$A$7:$P$904,3,0)),"")</f>
      </c>
      <c r="J32" s="217">
        <f>IF(ISNUMBER(H32),IF(ISERROR(VLOOKUP($A32,'[1]liste reference'!$A$7:$P$904,4,0)),IF(ISERROR(VLOOKUP($A32,'[1]liste reference'!$B$7:$P$904,3,0)),"",VLOOKUP($A32,'[1]liste reference'!$B$7:$P$904,3,0)),VLOOKUP($A32,'[1]liste reference'!$A$7:$P$904,4,0)),"")</f>
      </c>
      <c r="K32" s="218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</c>
      <c r="L32" s="219"/>
      <c r="M32" s="219"/>
      <c r="N32" s="219"/>
      <c r="O32" s="220"/>
      <c r="P32" s="22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</c>
      <c r="Q32" s="221">
        <f t="shared" si="2"/>
      </c>
      <c r="R32" s="222">
        <f t="shared" si="3"/>
      </c>
      <c r="S32" s="222">
        <f t="shared" si="4"/>
        <v>0</v>
      </c>
      <c r="T32" s="222">
        <f t="shared" si="5"/>
        <v>0</v>
      </c>
      <c r="U32" s="228">
        <f t="shared" si="6"/>
        <v>0</v>
      </c>
      <c r="V32" s="223">
        <v>0</v>
      </c>
      <c r="W32" s="224" t="s">
        <v>53</v>
      </c>
      <c r="Y32" s="225">
        <f>IF(A32="new.cod","NEWCOD",IF(AND((Z32=""),ISTEXT(A32)),A32,IF(Z32="","",INDEX('[1]liste reference'!$A$7:$A$904,Z32))))</f>
      </c>
      <c r="Z32" s="8">
        <f>IF(ISERROR(MATCH(A32,'[1]liste reference'!$A$7:$A$904,0)),IF(ISERROR(MATCH(A32,'[1]liste reference'!$B$7:$B$904,0)),"",(MATCH(A32,'[1]liste reference'!$B$7:$B$904,0))),(MATCH(A32,'[1]liste reference'!$A$7:$A$904,0)))</f>
      </c>
      <c r="AA32" s="226"/>
      <c r="AB32" s="227"/>
      <c r="AC32" s="227"/>
      <c r="BC32" s="8">
        <f t="shared" si="7"/>
      </c>
    </row>
    <row r="33" spans="1:55" ht="12.75">
      <c r="A33" s="209" t="s">
        <v>53</v>
      </c>
      <c r="B33" s="210"/>
      <c r="C33" s="211"/>
      <c r="D33" s="212">
        <f>IF(ISERROR(VLOOKUP($A33,'[1]liste reference'!$A$7:$D$904,2,0)),IF(ISERROR(VLOOKUP($A33,'[1]liste reference'!$B$7:$D$904,1,0)),"",VLOOKUP($A33,'[1]liste reference'!$B$7:$D$904,1,0)),VLOOKUP($A33,'[1]liste reference'!$A$7:$D$904,2,0))</f>
      </c>
      <c r="E33" s="212">
        <f>IF(D33="",,VLOOKUP(D33,D$22:D32,1,0))</f>
        <v>0</v>
      </c>
      <c r="F33" s="213">
        <f t="shared" si="1"/>
        <v>0</v>
      </c>
      <c r="G33" s="214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</c>
      <c r="H33" s="215" t="str">
        <f>IF(A33="","x",IF(ISERROR(VLOOKUP($A33,'[1]liste reference'!$A$7:$P$904,14,0)),IF(ISERROR(VLOOKUP($A33,'[1]liste reference'!$B$7:$P$904,13,0)),"x",VLOOKUP($A33,'[1]liste reference'!$B$7:$P$904,13,0)),VLOOKUP($A33,'[1]liste reference'!$A$7:$P$904,14,0)))</f>
        <v>x</v>
      </c>
      <c r="I33" s="216">
        <f>IF(ISNUMBER(H33),IF(ISERROR(VLOOKUP($A33,'[1]liste reference'!$A$7:$P$904,3,0)),IF(ISERROR(VLOOKUP($A33,'[1]liste reference'!$B$7:$P$904,2,0)),"",VLOOKUP($A33,'[1]liste reference'!$B$7:$P$904,2,0)),VLOOKUP($A33,'[1]liste reference'!$A$7:$P$904,3,0)),"")</f>
      </c>
      <c r="J33" s="217">
        <f>IF(ISNUMBER(H33),IF(ISERROR(VLOOKUP($A33,'[1]liste reference'!$A$7:$P$904,4,0)),IF(ISERROR(VLOOKUP($A33,'[1]liste reference'!$B$7:$P$904,3,0)),"",VLOOKUP($A33,'[1]liste reference'!$B$7:$P$904,3,0)),VLOOKUP($A33,'[1]liste reference'!$A$7:$P$904,4,0)),"")</f>
      </c>
      <c r="K33" s="218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</c>
      <c r="L33" s="219"/>
      <c r="M33" s="219"/>
      <c r="N33" s="219"/>
      <c r="O33" s="220"/>
      <c r="P33" s="22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</c>
      <c r="Q33" s="221">
        <f t="shared" si="2"/>
      </c>
      <c r="R33" s="222">
        <f t="shared" si="3"/>
      </c>
      <c r="S33" s="222">
        <f t="shared" si="4"/>
        <v>0</v>
      </c>
      <c r="T33" s="222">
        <f t="shared" si="5"/>
        <v>0</v>
      </c>
      <c r="U33" s="228">
        <f t="shared" si="6"/>
        <v>0</v>
      </c>
      <c r="V33" s="223">
        <v>0</v>
      </c>
      <c r="W33" s="224" t="s">
        <v>53</v>
      </c>
      <c r="Y33" s="225">
        <f>IF(A33="new.cod","NEWCOD",IF(AND((Z33=""),ISTEXT(A33)),A33,IF(Z33="","",INDEX('[1]liste reference'!$A$7:$A$904,Z33))))</f>
      </c>
      <c r="Z33" s="8">
        <f>IF(ISERROR(MATCH(A33,'[1]liste reference'!$A$7:$A$904,0)),IF(ISERROR(MATCH(A33,'[1]liste reference'!$B$7:$B$904,0)),"",(MATCH(A33,'[1]liste reference'!$B$7:$B$904,0))),(MATCH(A33,'[1]liste reference'!$A$7:$A$904,0)))</f>
      </c>
      <c r="AA33" s="226"/>
      <c r="AB33" s="227"/>
      <c r="AC33" s="227"/>
      <c r="BC33" s="8">
        <f t="shared" si="7"/>
      </c>
    </row>
    <row r="34" spans="1:55" ht="12.75">
      <c r="A34" s="209" t="s">
        <v>53</v>
      </c>
      <c r="B34" s="210"/>
      <c r="C34" s="211"/>
      <c r="D34" s="212">
        <f>IF(ISERROR(VLOOKUP($A34,'[1]liste reference'!$A$7:$D$904,2,0)),IF(ISERROR(VLOOKUP($A34,'[1]liste reference'!$B$7:$D$904,1,0)),"",VLOOKUP($A34,'[1]liste reference'!$B$7:$D$904,1,0)),VLOOKUP($A34,'[1]liste reference'!$A$7:$D$904,2,0))</f>
      </c>
      <c r="E34" s="212">
        <f>IF(D34="",,VLOOKUP(D34,D$22:D33,1,0))</f>
        <v>0</v>
      </c>
      <c r="F34" s="213">
        <f t="shared" si="1"/>
        <v>0</v>
      </c>
      <c r="G34" s="214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</c>
      <c r="H34" s="215" t="str">
        <f>IF(A34="","x",IF(ISERROR(VLOOKUP($A34,'[1]liste reference'!$A$7:$P$904,14,0)),IF(ISERROR(VLOOKUP($A34,'[1]liste reference'!$B$7:$P$904,13,0)),"x",VLOOKUP($A34,'[1]liste reference'!$B$7:$P$904,13,0)),VLOOKUP($A34,'[1]liste reference'!$A$7:$P$904,14,0)))</f>
        <v>x</v>
      </c>
      <c r="I34" s="216">
        <f>IF(ISNUMBER(H34),IF(ISERROR(VLOOKUP($A34,'[1]liste reference'!$A$7:$P$904,3,0)),IF(ISERROR(VLOOKUP($A34,'[1]liste reference'!$B$7:$P$904,2,0)),"",VLOOKUP($A34,'[1]liste reference'!$B$7:$P$904,2,0)),VLOOKUP($A34,'[1]liste reference'!$A$7:$P$904,3,0)),"")</f>
      </c>
      <c r="J34" s="217">
        <f>IF(ISNUMBER(H34),IF(ISERROR(VLOOKUP($A34,'[1]liste reference'!$A$7:$P$904,4,0)),IF(ISERROR(VLOOKUP($A34,'[1]liste reference'!$B$7:$P$904,3,0)),"",VLOOKUP($A34,'[1]liste reference'!$B$7:$P$904,3,0)),VLOOKUP($A34,'[1]liste reference'!$A$7:$P$904,4,0)),"")</f>
      </c>
      <c r="K34" s="218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</c>
      <c r="L34" s="219"/>
      <c r="M34" s="219"/>
      <c r="N34" s="219"/>
      <c r="O34" s="220"/>
      <c r="P34" s="22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</c>
      <c r="Q34" s="221">
        <f t="shared" si="2"/>
      </c>
      <c r="R34" s="222">
        <f t="shared" si="3"/>
      </c>
      <c r="S34" s="222">
        <f t="shared" si="4"/>
        <v>0</v>
      </c>
      <c r="T34" s="222">
        <f t="shared" si="5"/>
        <v>0</v>
      </c>
      <c r="U34" s="228">
        <f t="shared" si="6"/>
        <v>0</v>
      </c>
      <c r="V34" s="223">
        <v>0</v>
      </c>
      <c r="W34" s="224" t="s">
        <v>53</v>
      </c>
      <c r="Y34" s="225">
        <f>IF(A34="new.cod","NEWCOD",IF(AND((Z34=""),ISTEXT(A34)),A34,IF(Z34="","",INDEX('[1]liste reference'!$A$7:$A$904,Z34))))</f>
      </c>
      <c r="Z34" s="8">
        <f>IF(ISERROR(MATCH(A34,'[1]liste reference'!$A$7:$A$904,0)),IF(ISERROR(MATCH(A34,'[1]liste reference'!$B$7:$B$904,0)),"",(MATCH(A34,'[1]liste reference'!$B$7:$B$904,0))),(MATCH(A34,'[1]liste reference'!$A$7:$A$904,0)))</f>
      </c>
      <c r="AA34" s="226"/>
      <c r="AB34" s="227"/>
      <c r="AC34" s="227"/>
      <c r="BC34" s="8">
        <f t="shared" si="7"/>
      </c>
    </row>
    <row r="35" spans="1:55" ht="12.75">
      <c r="A35" s="209" t="s">
        <v>53</v>
      </c>
      <c r="B35" s="210"/>
      <c r="C35" s="211"/>
      <c r="D35" s="212">
        <f>IF(ISERROR(VLOOKUP($A35,'[1]liste reference'!$A$7:$D$904,2,0)),IF(ISERROR(VLOOKUP($A35,'[1]liste reference'!$B$7:$D$904,1,0)),"",VLOOKUP($A35,'[1]liste reference'!$B$7:$D$904,1,0)),VLOOKUP($A35,'[1]liste reference'!$A$7:$D$904,2,0))</f>
      </c>
      <c r="E35" s="212">
        <f>IF(D35="",,VLOOKUP(D35,D$22:D34,1,0))</f>
        <v>0</v>
      </c>
      <c r="F35" s="213">
        <f t="shared" si="1"/>
        <v>0</v>
      </c>
      <c r="G35" s="214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</c>
      <c r="H35" s="215" t="str">
        <f>IF(A35="","x",IF(ISERROR(VLOOKUP($A35,'[1]liste reference'!$A$7:$P$904,14,0)),IF(ISERROR(VLOOKUP($A35,'[1]liste reference'!$B$7:$P$904,13,0)),"x",VLOOKUP($A35,'[1]liste reference'!$B$7:$P$904,13,0)),VLOOKUP($A35,'[1]liste reference'!$A$7:$P$904,14,0)))</f>
        <v>x</v>
      </c>
      <c r="I35" s="216">
        <f>IF(ISNUMBER(H35),IF(ISERROR(VLOOKUP($A35,'[1]liste reference'!$A$7:$P$904,3,0)),IF(ISERROR(VLOOKUP($A35,'[1]liste reference'!$B$7:$P$904,2,0)),"",VLOOKUP($A35,'[1]liste reference'!$B$7:$P$904,2,0)),VLOOKUP($A35,'[1]liste reference'!$A$7:$P$904,3,0)),"")</f>
      </c>
      <c r="J35" s="217">
        <f>IF(ISNUMBER(H35),IF(ISERROR(VLOOKUP($A35,'[1]liste reference'!$A$7:$P$904,4,0)),IF(ISERROR(VLOOKUP($A35,'[1]liste reference'!$B$7:$P$904,3,0)),"",VLOOKUP($A35,'[1]liste reference'!$B$7:$P$904,3,0)),VLOOKUP($A35,'[1]liste reference'!$A$7:$P$904,4,0)),"")</f>
      </c>
      <c r="K35" s="218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</c>
      <c r="L35" s="219"/>
      <c r="M35" s="219"/>
      <c r="N35" s="219"/>
      <c r="O35" s="220"/>
      <c r="P35" s="220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</c>
      <c r="Q35" s="221">
        <f t="shared" si="2"/>
      </c>
      <c r="R35" s="222">
        <f t="shared" si="3"/>
      </c>
      <c r="S35" s="222">
        <f t="shared" si="4"/>
        <v>0</v>
      </c>
      <c r="T35" s="222">
        <f t="shared" si="5"/>
        <v>0</v>
      </c>
      <c r="U35" s="228">
        <f t="shared" si="6"/>
        <v>0</v>
      </c>
      <c r="V35" s="223">
        <v>0</v>
      </c>
      <c r="W35" s="224" t="s">
        <v>53</v>
      </c>
      <c r="Y35" s="225">
        <f>IF(A35="new.cod","NEWCOD",IF(AND((Z35=""),ISTEXT(A35)),A35,IF(Z35="","",INDEX('[1]liste reference'!$A$7:$A$904,Z35))))</f>
      </c>
      <c r="Z35" s="8">
        <f>IF(ISERROR(MATCH(A35,'[1]liste reference'!$A$7:$A$904,0)),IF(ISERROR(MATCH(A35,'[1]liste reference'!$B$7:$B$904,0)),"",(MATCH(A35,'[1]liste reference'!$B$7:$B$904,0))),(MATCH(A35,'[1]liste reference'!$A$7:$A$904,0)))</f>
      </c>
      <c r="AA35" s="226"/>
      <c r="AB35" s="227"/>
      <c r="AC35" s="227"/>
      <c r="BC35" s="8">
        <f t="shared" si="7"/>
      </c>
    </row>
    <row r="36" spans="1:55" ht="12.75">
      <c r="A36" s="209" t="s">
        <v>53</v>
      </c>
      <c r="B36" s="210"/>
      <c r="C36" s="211"/>
      <c r="D36" s="212">
        <f>IF(ISERROR(VLOOKUP($A36,'[1]liste reference'!$A$7:$D$904,2,0)),IF(ISERROR(VLOOKUP($A36,'[1]liste reference'!$B$7:$D$904,1,0)),"",VLOOKUP($A36,'[1]liste reference'!$B$7:$D$904,1,0)),VLOOKUP($A36,'[1]liste reference'!$A$7:$D$904,2,0))</f>
      </c>
      <c r="E36" s="212">
        <f>IF(D36="",,VLOOKUP(D36,D$22:D35,1,0))</f>
        <v>0</v>
      </c>
      <c r="F36" s="213">
        <f t="shared" si="1"/>
        <v>0</v>
      </c>
      <c r="G36" s="214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</c>
      <c r="H36" s="215" t="str">
        <f>IF(A36="","x",IF(ISERROR(VLOOKUP($A36,'[1]liste reference'!$A$7:$P$904,14,0)),IF(ISERROR(VLOOKUP($A36,'[1]liste reference'!$B$7:$P$904,13,0)),"x",VLOOKUP($A36,'[1]liste reference'!$B$7:$P$904,13,0)),VLOOKUP($A36,'[1]liste reference'!$A$7:$P$904,14,0)))</f>
        <v>x</v>
      </c>
      <c r="I36" s="216">
        <f>IF(ISNUMBER(H36),IF(ISERROR(VLOOKUP($A36,'[1]liste reference'!$A$7:$P$904,3,0)),IF(ISERROR(VLOOKUP($A36,'[1]liste reference'!$B$7:$P$904,2,0)),"",VLOOKUP($A36,'[1]liste reference'!$B$7:$P$904,2,0)),VLOOKUP($A36,'[1]liste reference'!$A$7:$P$904,3,0)),"")</f>
      </c>
      <c r="J36" s="217">
        <f>IF(ISNUMBER(H36),IF(ISERROR(VLOOKUP($A36,'[1]liste reference'!$A$7:$P$904,4,0)),IF(ISERROR(VLOOKUP($A36,'[1]liste reference'!$B$7:$P$904,3,0)),"",VLOOKUP($A36,'[1]liste reference'!$B$7:$P$904,3,0)),VLOOKUP($A36,'[1]liste reference'!$A$7:$P$904,4,0)),"")</f>
      </c>
      <c r="K36" s="218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</c>
      <c r="L36" s="219"/>
      <c r="M36" s="219"/>
      <c r="N36" s="219"/>
      <c r="O36" s="220"/>
      <c r="P36" s="22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</c>
      <c r="Q36" s="221">
        <f t="shared" si="2"/>
      </c>
      <c r="R36" s="222">
        <f t="shared" si="3"/>
      </c>
      <c r="S36" s="222">
        <f t="shared" si="4"/>
        <v>0</v>
      </c>
      <c r="T36" s="222">
        <f t="shared" si="5"/>
        <v>0</v>
      </c>
      <c r="U36" s="228">
        <f t="shared" si="6"/>
        <v>0</v>
      </c>
      <c r="V36" s="223">
        <v>0</v>
      </c>
      <c r="W36" s="224" t="s">
        <v>53</v>
      </c>
      <c r="Y36" s="225">
        <f>IF(A36="new.cod","NEWCOD",IF(AND((Z36=""),ISTEXT(A36)),A36,IF(Z36="","",INDEX('[1]liste reference'!$A$7:$A$904,Z36))))</f>
      </c>
      <c r="Z36" s="8">
        <f>IF(ISERROR(MATCH(A36,'[1]liste reference'!$A$7:$A$904,0)),IF(ISERROR(MATCH(A36,'[1]liste reference'!$B$7:$B$904,0)),"",(MATCH(A36,'[1]liste reference'!$B$7:$B$904,0))),(MATCH(A36,'[1]liste reference'!$A$7:$A$904,0)))</f>
      </c>
      <c r="AA36" s="226"/>
      <c r="AB36" s="227"/>
      <c r="AC36" s="227"/>
      <c r="BC36" s="8">
        <f t="shared" si="7"/>
      </c>
    </row>
    <row r="37" spans="1:55" ht="12.75">
      <c r="A37" s="209" t="s">
        <v>53</v>
      </c>
      <c r="B37" s="210"/>
      <c r="C37" s="211"/>
      <c r="D37" s="212">
        <f>IF(ISERROR(VLOOKUP($A37,'[1]liste reference'!$A$7:$D$904,2,0)),IF(ISERROR(VLOOKUP($A37,'[1]liste reference'!$B$7:$D$904,1,0)),"",VLOOKUP($A37,'[1]liste reference'!$B$7:$D$904,1,0)),VLOOKUP($A37,'[1]liste reference'!$A$7:$D$904,2,0))</f>
      </c>
      <c r="E37" s="212">
        <f>IF(D37="",,VLOOKUP(D37,D$22:D36,1,0))</f>
        <v>0</v>
      </c>
      <c r="F37" s="213">
        <f t="shared" si="1"/>
        <v>0</v>
      </c>
      <c r="G37" s="214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</c>
      <c r="H37" s="215" t="str">
        <f>IF(A37="","x",IF(ISERROR(VLOOKUP($A37,'[1]liste reference'!$A$7:$P$904,14,0)),IF(ISERROR(VLOOKUP($A37,'[1]liste reference'!$B$7:$P$904,13,0)),"x",VLOOKUP($A37,'[1]liste reference'!$B$7:$P$904,13,0)),VLOOKUP($A37,'[1]liste reference'!$A$7:$P$904,14,0)))</f>
        <v>x</v>
      </c>
      <c r="I37" s="216">
        <f>IF(ISNUMBER(H37),IF(ISERROR(VLOOKUP($A37,'[1]liste reference'!$A$7:$P$904,3,0)),IF(ISERROR(VLOOKUP($A37,'[1]liste reference'!$B$7:$P$904,2,0)),"",VLOOKUP($A37,'[1]liste reference'!$B$7:$P$904,2,0)),VLOOKUP($A37,'[1]liste reference'!$A$7:$P$904,3,0)),"")</f>
      </c>
      <c r="J37" s="217">
        <f>IF(ISNUMBER(H37),IF(ISERROR(VLOOKUP($A37,'[1]liste reference'!$A$7:$P$904,4,0)),IF(ISERROR(VLOOKUP($A37,'[1]liste reference'!$B$7:$P$904,3,0)),"",VLOOKUP($A37,'[1]liste reference'!$B$7:$P$904,3,0)),VLOOKUP($A37,'[1]liste reference'!$A$7:$P$904,4,0)),"")</f>
      </c>
      <c r="K37" s="218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</c>
      <c r="L37" s="219"/>
      <c r="M37" s="219"/>
      <c r="N37" s="219"/>
      <c r="O37" s="220"/>
      <c r="P37" s="22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</c>
      <c r="Q37" s="221">
        <f t="shared" si="2"/>
      </c>
      <c r="R37" s="222">
        <f t="shared" si="3"/>
      </c>
      <c r="S37" s="222">
        <f t="shared" si="4"/>
        <v>0</v>
      </c>
      <c r="T37" s="222">
        <f t="shared" si="5"/>
        <v>0</v>
      </c>
      <c r="U37" s="228">
        <f t="shared" si="6"/>
        <v>0</v>
      </c>
      <c r="V37" s="223">
        <v>0</v>
      </c>
      <c r="W37" s="224" t="s">
        <v>53</v>
      </c>
      <c r="Y37" s="225">
        <f>IF(A37="new.cod","NEWCOD",IF(AND((Z37=""),ISTEXT(A37)),A37,IF(Z37="","",INDEX('[1]liste reference'!$A$7:$A$904,Z37))))</f>
      </c>
      <c r="Z37" s="8">
        <f>IF(ISERROR(MATCH(A37,'[1]liste reference'!$A$7:$A$904,0)),IF(ISERROR(MATCH(A37,'[1]liste reference'!$B$7:$B$904,0)),"",(MATCH(A37,'[1]liste reference'!$B$7:$B$904,0))),(MATCH(A37,'[1]liste reference'!$A$7:$A$904,0)))</f>
      </c>
      <c r="AA37" s="226"/>
      <c r="AB37" s="227"/>
      <c r="AC37" s="227"/>
      <c r="BC37" s="8">
        <f t="shared" si="7"/>
      </c>
    </row>
    <row r="38" spans="1:55" ht="12.75">
      <c r="A38" s="209" t="s">
        <v>53</v>
      </c>
      <c r="B38" s="210"/>
      <c r="C38" s="211"/>
      <c r="D38" s="212">
        <f>IF(ISERROR(VLOOKUP($A38,'[1]liste reference'!$A$7:$D$904,2,0)),IF(ISERROR(VLOOKUP($A38,'[1]liste reference'!$B$7:$D$904,1,0)),"",VLOOKUP($A38,'[1]liste reference'!$B$7:$D$904,1,0)),VLOOKUP($A38,'[1]liste reference'!$A$7:$D$904,2,0))</f>
      </c>
      <c r="E38" s="212">
        <f>IF(D38="",,VLOOKUP(D38,D$22:D37,1,0))</f>
        <v>0</v>
      </c>
      <c r="F38" s="213">
        <f t="shared" si="1"/>
        <v>0</v>
      </c>
      <c r="G38" s="214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</c>
      <c r="H38" s="215" t="str">
        <f>IF(A38="","x",IF(ISERROR(VLOOKUP($A38,'[1]liste reference'!$A$7:$P$904,14,0)),IF(ISERROR(VLOOKUP($A38,'[1]liste reference'!$B$7:$P$904,13,0)),"x",VLOOKUP($A38,'[1]liste reference'!$B$7:$P$904,13,0)),VLOOKUP($A38,'[1]liste reference'!$A$7:$P$904,14,0)))</f>
        <v>x</v>
      </c>
      <c r="I38" s="216">
        <f>IF(ISNUMBER(H38),IF(ISERROR(VLOOKUP($A38,'[1]liste reference'!$A$7:$P$904,3,0)),IF(ISERROR(VLOOKUP($A38,'[1]liste reference'!$B$7:$P$904,2,0)),"",VLOOKUP($A38,'[1]liste reference'!$B$7:$P$904,2,0)),VLOOKUP($A38,'[1]liste reference'!$A$7:$P$904,3,0)),"")</f>
      </c>
      <c r="J38" s="217">
        <f>IF(ISNUMBER(H38),IF(ISERROR(VLOOKUP($A38,'[1]liste reference'!$A$7:$P$904,4,0)),IF(ISERROR(VLOOKUP($A38,'[1]liste reference'!$B$7:$P$904,3,0)),"",VLOOKUP($A38,'[1]liste reference'!$B$7:$P$904,3,0)),VLOOKUP($A38,'[1]liste reference'!$A$7:$P$904,4,0)),"")</f>
      </c>
      <c r="K38" s="218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</c>
      <c r="L38" s="219"/>
      <c r="M38" s="219"/>
      <c r="N38" s="219"/>
      <c r="O38" s="220"/>
      <c r="P38" s="22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</c>
      <c r="Q38" s="221">
        <f t="shared" si="2"/>
      </c>
      <c r="R38" s="222">
        <f t="shared" si="3"/>
      </c>
      <c r="S38" s="222">
        <f t="shared" si="4"/>
        <v>0</v>
      </c>
      <c r="T38" s="222">
        <f t="shared" si="5"/>
        <v>0</v>
      </c>
      <c r="U38" s="228">
        <f t="shared" si="6"/>
        <v>0</v>
      </c>
      <c r="V38" s="223">
        <v>0</v>
      </c>
      <c r="W38" s="224" t="s">
        <v>53</v>
      </c>
      <c r="Y38" s="225">
        <f>IF(A38="new.cod","NEWCOD",IF(AND((Z38=""),ISTEXT(A38)),A38,IF(Z38="","",INDEX('[1]liste reference'!$A$7:$A$904,Z38))))</f>
      </c>
      <c r="Z38" s="8">
        <f>IF(ISERROR(MATCH(A38,'[1]liste reference'!$A$7:$A$904,0)),IF(ISERROR(MATCH(A38,'[1]liste reference'!$B$7:$B$904,0)),"",(MATCH(A38,'[1]liste reference'!$B$7:$B$904,0))),(MATCH(A38,'[1]liste reference'!$A$7:$A$904,0)))</f>
      </c>
      <c r="AA38" s="226"/>
      <c r="AB38" s="227"/>
      <c r="AC38" s="227"/>
      <c r="BC38" s="8">
        <f t="shared" si="7"/>
      </c>
    </row>
    <row r="39" spans="1:55" ht="12.75">
      <c r="A39" s="209" t="s">
        <v>53</v>
      </c>
      <c r="B39" s="210"/>
      <c r="C39" s="211"/>
      <c r="D39" s="212">
        <f>IF(ISERROR(VLOOKUP($A39,'[1]liste reference'!$A$7:$D$904,2,0)),IF(ISERROR(VLOOKUP($A39,'[1]liste reference'!$B$7:$D$904,1,0)),"",VLOOKUP($A39,'[1]liste reference'!$B$7:$D$904,1,0)),VLOOKUP($A39,'[1]liste reference'!$A$7:$D$904,2,0))</f>
      </c>
      <c r="E39" s="212">
        <f>IF(D39="",,VLOOKUP(D39,D$22:D38,1,0))</f>
        <v>0</v>
      </c>
      <c r="F39" s="213">
        <f t="shared" si="1"/>
        <v>0</v>
      </c>
      <c r="G39" s="214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</c>
      <c r="H39" s="215" t="str">
        <f>IF(A39="","x",IF(ISERROR(VLOOKUP($A39,'[1]liste reference'!$A$7:$P$904,14,0)),IF(ISERROR(VLOOKUP($A39,'[1]liste reference'!$B$7:$P$904,13,0)),"x",VLOOKUP($A39,'[1]liste reference'!$B$7:$P$904,13,0)),VLOOKUP($A39,'[1]liste reference'!$A$7:$P$904,14,0)))</f>
        <v>x</v>
      </c>
      <c r="I39" s="216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17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18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</c>
      <c r="L39" s="219"/>
      <c r="M39" s="219"/>
      <c r="N39" s="219"/>
      <c r="O39" s="220"/>
      <c r="P39" s="220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</c>
      <c r="Q39" s="221">
        <f t="shared" si="2"/>
      </c>
      <c r="R39" s="222">
        <f t="shared" si="3"/>
      </c>
      <c r="S39" s="222">
        <f t="shared" si="4"/>
        <v>0</v>
      </c>
      <c r="T39" s="222">
        <f t="shared" si="5"/>
        <v>0</v>
      </c>
      <c r="U39" s="228">
        <f t="shared" si="6"/>
        <v>0</v>
      </c>
      <c r="V39" s="223">
        <v>0</v>
      </c>
      <c r="W39" s="224" t="s">
        <v>53</v>
      </c>
      <c r="Y39" s="225">
        <f>IF(A39="new.cod","NEWCOD",IF(AND((Z39=""),ISTEXT(A39)),A39,IF(Z39="","",INDEX('[1]liste reference'!$A$7:$A$904,Z39))))</f>
      </c>
      <c r="Z39" s="8">
        <f>IF(ISERROR(MATCH(A39,'[1]liste reference'!$A$7:$A$904,0)),IF(ISERROR(MATCH(A39,'[1]liste reference'!$B$7:$B$904,0)),"",(MATCH(A39,'[1]liste reference'!$B$7:$B$904,0))),(MATCH(A39,'[1]liste reference'!$A$7:$A$904,0)))</f>
      </c>
      <c r="AA39" s="226"/>
      <c r="AB39" s="227"/>
      <c r="AC39" s="227"/>
      <c r="BC39" s="8">
        <f t="shared" si="7"/>
      </c>
    </row>
    <row r="40" spans="1:55" ht="12.75">
      <c r="A40" s="209" t="s">
        <v>53</v>
      </c>
      <c r="B40" s="210"/>
      <c r="C40" s="211"/>
      <c r="D40" s="212">
        <f>IF(ISERROR(VLOOKUP($A40,'[1]liste reference'!$A$7:$D$904,2,0)),IF(ISERROR(VLOOKUP($A40,'[1]liste reference'!$B$7:$D$904,1,0)),"",VLOOKUP($A40,'[1]liste reference'!$B$7:$D$904,1,0)),VLOOKUP($A40,'[1]liste reference'!$A$7:$D$904,2,0))</f>
      </c>
      <c r="E40" s="212">
        <f>IF(D40="",,VLOOKUP(D40,D$22:D39,1,0))</f>
        <v>0</v>
      </c>
      <c r="F40" s="213">
        <f t="shared" si="1"/>
        <v>0</v>
      </c>
      <c r="G40" s="214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</c>
      <c r="H40" s="215" t="str">
        <f>IF(A40="","x",IF(ISERROR(VLOOKUP($A40,'[1]liste reference'!$A$7:$P$904,14,0)),IF(ISERROR(VLOOKUP($A40,'[1]liste reference'!$B$7:$P$904,13,0)),"x",VLOOKUP($A40,'[1]liste reference'!$B$7:$P$904,13,0)),VLOOKUP($A40,'[1]liste reference'!$A$7:$P$904,14,0)))</f>
        <v>x</v>
      </c>
      <c r="I40" s="216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17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18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</c>
      <c r="L40" s="219"/>
      <c r="M40" s="219"/>
      <c r="N40" s="219"/>
      <c r="O40" s="220"/>
      <c r="P40" s="220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21">
        <f t="shared" si="2"/>
      </c>
      <c r="R40" s="222">
        <f t="shared" si="3"/>
      </c>
      <c r="S40" s="222">
        <f t="shared" si="4"/>
        <v>0</v>
      </c>
      <c r="T40" s="222">
        <f t="shared" si="5"/>
        <v>0</v>
      </c>
      <c r="U40" s="228">
        <f t="shared" si="6"/>
        <v>0</v>
      </c>
      <c r="V40" s="223">
        <v>0</v>
      </c>
      <c r="W40" s="224" t="s">
        <v>53</v>
      </c>
      <c r="Y40" s="225">
        <f>IF(A40="new.cod","NEWCOD",IF(AND((Z40=""),ISTEXT(A40)),A40,IF(Z40="","",INDEX('[1]liste reference'!$A$7:$A$904,Z40))))</f>
      </c>
      <c r="Z40" s="8">
        <f>IF(ISERROR(MATCH(A40,'[1]liste reference'!$A$7:$A$904,0)),IF(ISERROR(MATCH(A40,'[1]liste reference'!$B$7:$B$904,0)),"",(MATCH(A40,'[1]liste reference'!$B$7:$B$904,0))),(MATCH(A40,'[1]liste reference'!$A$7:$A$904,0)))</f>
      </c>
      <c r="AA40" s="226"/>
      <c r="AB40" s="227"/>
      <c r="AC40" s="227"/>
      <c r="BC40" s="8">
        <f t="shared" si="7"/>
      </c>
    </row>
    <row r="41" spans="1:55" ht="12.75">
      <c r="A41" s="209" t="s">
        <v>53</v>
      </c>
      <c r="B41" s="210"/>
      <c r="C41" s="211"/>
      <c r="D41" s="212">
        <f>IF(ISERROR(VLOOKUP($A41,'[1]liste reference'!$A$7:$D$904,2,0)),IF(ISERROR(VLOOKUP($A41,'[1]liste reference'!$B$7:$D$904,1,0)),"",VLOOKUP($A41,'[1]liste reference'!$B$7:$D$904,1,0)),VLOOKUP($A41,'[1]liste reference'!$A$7:$D$904,2,0))</f>
      </c>
      <c r="E41" s="212">
        <f>IF(D41="",,VLOOKUP(D41,D$22:D40,1,0))</f>
        <v>0</v>
      </c>
      <c r="F41" s="213">
        <f t="shared" si="1"/>
        <v>0</v>
      </c>
      <c r="G41" s="214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</c>
      <c r="H41" s="215" t="str">
        <f>IF(A41="","x",IF(ISERROR(VLOOKUP($A41,'[1]liste reference'!$A$7:$P$904,14,0)),IF(ISERROR(VLOOKUP($A41,'[1]liste reference'!$B$7:$P$904,13,0)),"x",VLOOKUP($A41,'[1]liste reference'!$B$7:$P$904,13,0)),VLOOKUP($A41,'[1]liste reference'!$A$7:$P$904,14,0)))</f>
        <v>x</v>
      </c>
      <c r="I41" s="216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17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18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</c>
      <c r="L41" s="219"/>
      <c r="M41" s="219"/>
      <c r="N41" s="219"/>
      <c r="O41" s="220"/>
      <c r="P41" s="22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21">
        <f t="shared" si="2"/>
      </c>
      <c r="R41" s="222">
        <f t="shared" si="3"/>
      </c>
      <c r="S41" s="222">
        <f t="shared" si="4"/>
        <v>0</v>
      </c>
      <c r="T41" s="222">
        <f t="shared" si="5"/>
        <v>0</v>
      </c>
      <c r="U41" s="228">
        <f t="shared" si="6"/>
        <v>0</v>
      </c>
      <c r="V41" s="223">
        <v>0</v>
      </c>
      <c r="W41" s="224" t="s">
        <v>53</v>
      </c>
      <c r="Y41" s="225">
        <f>IF(A41="new.cod","NEWCOD",IF(AND((Z41=""),ISTEXT(A41)),A41,IF(Z41="","",INDEX('[1]liste reference'!$A$7:$A$904,Z41))))</f>
      </c>
      <c r="Z41" s="8">
        <f>IF(ISERROR(MATCH(A41,'[1]liste reference'!$A$7:$A$904,0)),IF(ISERROR(MATCH(A41,'[1]liste reference'!$B$7:$B$904,0)),"",(MATCH(A41,'[1]liste reference'!$B$7:$B$904,0))),(MATCH(A41,'[1]liste reference'!$A$7:$A$904,0)))</f>
      </c>
      <c r="AA41" s="226"/>
      <c r="AB41" s="227"/>
      <c r="AC41" s="227"/>
      <c r="BC41" s="8">
        <f t="shared" si="7"/>
      </c>
    </row>
    <row r="42" spans="1:55" ht="12.75">
      <c r="A42" s="209" t="s">
        <v>53</v>
      </c>
      <c r="B42" s="210"/>
      <c r="C42" s="211"/>
      <c r="D42" s="212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12">
        <f>IF(D42="",,VLOOKUP(D42,D$22:D41,1,0))</f>
        <v>0</v>
      </c>
      <c r="F42" s="213">
        <f t="shared" si="1"/>
        <v>0</v>
      </c>
      <c r="G42" s="214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15" t="str">
        <f>IF(A42="","x",IF(ISERROR(VLOOKUP($A42,'[1]liste reference'!$A$7:$P$904,14,0)),IF(ISERROR(VLOOKUP($A42,'[1]liste reference'!$B$7:$P$904,13,0)),"x",VLOOKUP($A42,'[1]liste reference'!$B$7:$P$904,13,0)),VLOOKUP($A42,'[1]liste reference'!$A$7:$P$904,14,0)))</f>
        <v>x</v>
      </c>
      <c r="I42" s="216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17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18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19"/>
      <c r="M42" s="219"/>
      <c r="N42" s="219"/>
      <c r="O42" s="220"/>
      <c r="P42" s="22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21">
        <f t="shared" si="2"/>
      </c>
      <c r="R42" s="222">
        <f t="shared" si="3"/>
      </c>
      <c r="S42" s="222">
        <f t="shared" si="4"/>
        <v>0</v>
      </c>
      <c r="T42" s="222">
        <f t="shared" si="5"/>
        <v>0</v>
      </c>
      <c r="U42" s="228">
        <f t="shared" si="6"/>
        <v>0</v>
      </c>
      <c r="V42" s="223">
        <v>0</v>
      </c>
      <c r="W42" s="224" t="s">
        <v>53</v>
      </c>
      <c r="Y42" s="225">
        <f>IF(A42="new.cod","NEWCOD",IF(AND((Z42=""),ISTEXT(A42)),A42,IF(Z42="","",INDEX('[1]liste reference'!$A$7:$A$904,Z42))))</f>
      </c>
      <c r="Z42" s="8">
        <f>IF(ISERROR(MATCH(A42,'[1]liste reference'!$A$7:$A$904,0)),IF(ISERROR(MATCH(A42,'[1]liste reference'!$B$7:$B$904,0)),"",(MATCH(A42,'[1]liste reference'!$B$7:$B$904,0))),(MATCH(A42,'[1]liste reference'!$A$7:$A$904,0)))</f>
      </c>
      <c r="AA42" s="226"/>
      <c r="AB42" s="227"/>
      <c r="AC42" s="227"/>
      <c r="BC42" s="8">
        <f t="shared" si="7"/>
      </c>
    </row>
    <row r="43" spans="1:55" ht="12.75">
      <c r="A43" s="209" t="s">
        <v>53</v>
      </c>
      <c r="B43" s="210"/>
      <c r="C43" s="211"/>
      <c r="D43" s="212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12">
        <f>IF(D43="",,VLOOKUP(D43,D$22:D42,1,0))</f>
        <v>0</v>
      </c>
      <c r="F43" s="213">
        <f t="shared" si="1"/>
        <v>0</v>
      </c>
      <c r="G43" s="214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15" t="str">
        <f>IF(A43="","x",IF(ISERROR(VLOOKUP($A43,'[1]liste reference'!$A$7:$P$904,14,0)),IF(ISERROR(VLOOKUP($A43,'[1]liste reference'!$B$7:$P$904,13,0)),"x",VLOOKUP($A43,'[1]liste reference'!$B$7:$P$904,13,0)),VLOOKUP($A43,'[1]liste reference'!$A$7:$P$904,14,0)))</f>
        <v>x</v>
      </c>
      <c r="I43" s="216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17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18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19"/>
      <c r="M43" s="219"/>
      <c r="N43" s="219"/>
      <c r="O43" s="220"/>
      <c r="P43" s="22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21">
        <f t="shared" si="2"/>
      </c>
      <c r="R43" s="222">
        <f t="shared" si="3"/>
      </c>
      <c r="S43" s="222">
        <f t="shared" si="4"/>
        <v>0</v>
      </c>
      <c r="T43" s="222">
        <f t="shared" si="5"/>
        <v>0</v>
      </c>
      <c r="U43" s="228">
        <f t="shared" si="6"/>
        <v>0</v>
      </c>
      <c r="V43" s="223">
        <v>0</v>
      </c>
      <c r="W43" s="224" t="s">
        <v>53</v>
      </c>
      <c r="Y43" s="225">
        <f>IF(A43="new.cod","NEWCOD",IF(AND((Z43=""),ISTEXT(A43)),A43,IF(Z43="","",INDEX('[1]liste reference'!$A$7:$A$904,Z43))))</f>
      </c>
      <c r="Z43" s="8">
        <f>IF(ISERROR(MATCH(A43,'[1]liste reference'!$A$7:$A$904,0)),IF(ISERROR(MATCH(A43,'[1]liste reference'!$B$7:$B$904,0)),"",(MATCH(A43,'[1]liste reference'!$B$7:$B$904,0))),(MATCH(A43,'[1]liste reference'!$A$7:$A$904,0)))</f>
      </c>
      <c r="AA43" s="226"/>
      <c r="AB43" s="227"/>
      <c r="AC43" s="227"/>
      <c r="BC43" s="8">
        <f t="shared" si="7"/>
      </c>
    </row>
    <row r="44" spans="1:55" ht="12.75">
      <c r="A44" s="209" t="s">
        <v>53</v>
      </c>
      <c r="B44" s="210"/>
      <c r="C44" s="211"/>
      <c r="D44" s="212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12">
        <f>IF(D44="",,VLOOKUP(D44,D$22:D43,1,0))</f>
        <v>0</v>
      </c>
      <c r="F44" s="213">
        <f t="shared" si="1"/>
        <v>0</v>
      </c>
      <c r="G44" s="214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15" t="str">
        <f>IF(A44="","x",IF(ISERROR(VLOOKUP($A44,'[1]liste reference'!$A$7:$P$904,14,0)),IF(ISERROR(VLOOKUP($A44,'[1]liste reference'!$B$7:$P$904,13,0)),"x",VLOOKUP($A44,'[1]liste reference'!$B$7:$P$904,13,0)),VLOOKUP($A44,'[1]liste reference'!$A$7:$P$904,14,0)))</f>
        <v>x</v>
      </c>
      <c r="I44" s="216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17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18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19"/>
      <c r="M44" s="219"/>
      <c r="N44" s="219"/>
      <c r="O44" s="220"/>
      <c r="P44" s="22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21">
        <f t="shared" si="2"/>
      </c>
      <c r="R44" s="222">
        <f t="shared" si="3"/>
      </c>
      <c r="S44" s="222">
        <f t="shared" si="4"/>
        <v>0</v>
      </c>
      <c r="T44" s="222">
        <f t="shared" si="5"/>
        <v>0</v>
      </c>
      <c r="U44" s="228">
        <f t="shared" si="6"/>
        <v>0</v>
      </c>
      <c r="V44" s="223">
        <v>0</v>
      </c>
      <c r="W44" s="224" t="s">
        <v>53</v>
      </c>
      <c r="Y44" s="225">
        <f>IF(A44="new.cod","NEWCOD",IF(AND((Z44=""),ISTEXT(A44)),A44,IF(Z44="","",INDEX('[1]liste reference'!$A$7:$A$904,Z44))))</f>
      </c>
      <c r="Z44" s="8">
        <f>IF(ISERROR(MATCH(A44,'[1]liste reference'!$A$7:$A$904,0)),IF(ISERROR(MATCH(A44,'[1]liste reference'!$B$7:$B$904,0)),"",(MATCH(A44,'[1]liste reference'!$B$7:$B$904,0))),(MATCH(A44,'[1]liste reference'!$A$7:$A$904,0)))</f>
      </c>
      <c r="AA44" s="226"/>
      <c r="AB44" s="227"/>
      <c r="AC44" s="227"/>
      <c r="BC44" s="8">
        <f t="shared" si="7"/>
      </c>
    </row>
    <row r="45" spans="1:55" ht="12.75">
      <c r="A45" s="209" t="s">
        <v>53</v>
      </c>
      <c r="B45" s="210"/>
      <c r="C45" s="211"/>
      <c r="D45" s="212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12">
        <f>IF(D45="",,VLOOKUP(D45,D$22:D44,1,0))</f>
        <v>0</v>
      </c>
      <c r="F45" s="213">
        <f t="shared" si="1"/>
        <v>0</v>
      </c>
      <c r="G45" s="214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15" t="str">
        <f>IF(A45="","x",IF(ISERROR(VLOOKUP($A45,'[1]liste reference'!$A$7:$P$904,14,0)),IF(ISERROR(VLOOKUP($A45,'[1]liste reference'!$B$7:$P$904,13,0)),"x",VLOOKUP($A45,'[1]liste reference'!$B$7:$P$904,13,0)),VLOOKUP($A45,'[1]liste reference'!$A$7:$P$904,14,0)))</f>
        <v>x</v>
      </c>
      <c r="I45" s="216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17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18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19"/>
      <c r="M45" s="219"/>
      <c r="N45" s="219"/>
      <c r="O45" s="220"/>
      <c r="P45" s="22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21">
        <f t="shared" si="2"/>
      </c>
      <c r="R45" s="222">
        <f t="shared" si="3"/>
      </c>
      <c r="S45" s="222">
        <f t="shared" si="4"/>
        <v>0</v>
      </c>
      <c r="T45" s="222">
        <f t="shared" si="5"/>
        <v>0</v>
      </c>
      <c r="U45" s="228">
        <f t="shared" si="6"/>
        <v>0</v>
      </c>
      <c r="V45" s="223">
        <v>0</v>
      </c>
      <c r="W45" s="224" t="s">
        <v>53</v>
      </c>
      <c r="Y45" s="225">
        <f>IF(A45="new.cod","NEWCOD",IF(AND((Z45=""),ISTEXT(A45)),A45,IF(Z45="","",INDEX('[1]liste reference'!$A$7:$A$904,Z45))))</f>
      </c>
      <c r="Z45" s="8">
        <f>IF(ISERROR(MATCH(A45,'[1]liste reference'!$A$7:$A$904,0)),IF(ISERROR(MATCH(A45,'[1]liste reference'!$B$7:$B$904,0)),"",(MATCH(A45,'[1]liste reference'!$B$7:$B$904,0))),(MATCH(A45,'[1]liste reference'!$A$7:$A$904,0)))</f>
      </c>
      <c r="AA45" s="226"/>
      <c r="AB45" s="227"/>
      <c r="AC45" s="227"/>
      <c r="BC45" s="8">
        <f t="shared" si="7"/>
      </c>
    </row>
    <row r="46" spans="1:55" ht="12.75">
      <c r="A46" s="209" t="s">
        <v>53</v>
      </c>
      <c r="B46" s="210"/>
      <c r="C46" s="211"/>
      <c r="D46" s="212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12">
        <f>IF(D46="",,VLOOKUP(D46,D$22:D39,1,0))</f>
        <v>0</v>
      </c>
      <c r="F46" s="213">
        <f t="shared" si="1"/>
        <v>0</v>
      </c>
      <c r="G46" s="214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15" t="str">
        <f>IF(A46="","x",IF(ISERROR(VLOOKUP($A46,'[1]liste reference'!$A$7:$P$904,14,0)),IF(ISERROR(VLOOKUP($A46,'[1]liste reference'!$B$7:$P$904,13,0)),"x",VLOOKUP($A46,'[1]liste reference'!$B$7:$P$904,13,0)),VLOOKUP($A46,'[1]liste reference'!$A$7:$P$904,14,0)))</f>
        <v>x</v>
      </c>
      <c r="I46" s="216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17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18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19"/>
      <c r="M46" s="219"/>
      <c r="N46" s="219"/>
      <c r="O46" s="220"/>
      <c r="P46" s="22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21">
        <f t="shared" si="2"/>
      </c>
      <c r="R46" s="222">
        <f t="shared" si="3"/>
      </c>
      <c r="S46" s="222">
        <f t="shared" si="4"/>
        <v>0</v>
      </c>
      <c r="T46" s="222">
        <f t="shared" si="5"/>
        <v>0</v>
      </c>
      <c r="U46" s="228">
        <f t="shared" si="6"/>
        <v>0</v>
      </c>
      <c r="V46" s="223">
        <v>0</v>
      </c>
      <c r="W46" s="224" t="s">
        <v>53</v>
      </c>
      <c r="Y46" s="225">
        <f>IF(A46="new.cod","NEWCOD",IF(AND((Z46=""),ISTEXT(A46)),A46,IF(Z46="","",INDEX('[1]liste reference'!$A$7:$A$904,Z46))))</f>
      </c>
      <c r="Z46" s="8">
        <f>IF(ISERROR(MATCH(A46,'[1]liste reference'!$A$7:$A$904,0)),IF(ISERROR(MATCH(A46,'[1]liste reference'!$B$7:$B$904,0)),"",(MATCH(A46,'[1]liste reference'!$B$7:$B$904,0))),(MATCH(A46,'[1]liste reference'!$A$7:$A$904,0)))</f>
      </c>
      <c r="AA46" s="226"/>
      <c r="AB46" s="227"/>
      <c r="AC46" s="227"/>
      <c r="BC46" s="8">
        <f t="shared" si="7"/>
      </c>
    </row>
    <row r="47" spans="1:55" ht="12.75">
      <c r="A47" s="209" t="s">
        <v>53</v>
      </c>
      <c r="B47" s="210"/>
      <c r="C47" s="211"/>
      <c r="D47" s="212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12">
        <f>IF(D47="",,VLOOKUP(D47,D$22:D39,1,0))</f>
        <v>0</v>
      </c>
      <c r="F47" s="213">
        <f t="shared" si="1"/>
        <v>0</v>
      </c>
      <c r="G47" s="214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15" t="str">
        <f>IF(A47="","x",IF(ISERROR(VLOOKUP($A47,'[1]liste reference'!$A$7:$P$904,14,0)),IF(ISERROR(VLOOKUP($A47,'[1]liste reference'!$B$7:$P$904,13,0)),"x",VLOOKUP($A47,'[1]liste reference'!$B$7:$P$904,13,0)),VLOOKUP($A47,'[1]liste reference'!$A$7:$P$904,14,0)))</f>
        <v>x</v>
      </c>
      <c r="I47" s="216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17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18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19"/>
      <c r="M47" s="219"/>
      <c r="N47" s="219"/>
      <c r="O47" s="220"/>
      <c r="P47" s="22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21">
        <f t="shared" si="2"/>
      </c>
      <c r="R47" s="222">
        <f t="shared" si="3"/>
      </c>
      <c r="S47" s="222">
        <f t="shared" si="4"/>
        <v>0</v>
      </c>
      <c r="T47" s="222">
        <f t="shared" si="5"/>
        <v>0</v>
      </c>
      <c r="U47" s="228">
        <f t="shared" si="6"/>
        <v>0</v>
      </c>
      <c r="V47" s="223">
        <v>0</v>
      </c>
      <c r="W47" s="224" t="s">
        <v>53</v>
      </c>
      <c r="Y47" s="225">
        <f>IF(A47="new.cod","NEWCOD",IF(AND((Z47=""),ISTEXT(A47)),A47,IF(Z47="","",INDEX('[1]liste reference'!$A$7:$A$904,Z47))))</f>
      </c>
      <c r="Z47" s="8">
        <f>IF(ISERROR(MATCH(A47,'[1]liste reference'!$A$7:$A$904,0)),IF(ISERROR(MATCH(A47,'[1]liste reference'!$B$7:$B$904,0)),"",(MATCH(A47,'[1]liste reference'!$B$7:$B$904,0))),(MATCH(A47,'[1]liste reference'!$A$7:$A$904,0)))</f>
      </c>
      <c r="AA47" s="226"/>
      <c r="AB47" s="227"/>
      <c r="AC47" s="227"/>
      <c r="BC47" s="8">
        <f t="shared" si="7"/>
      </c>
    </row>
    <row r="48" spans="1:55" ht="12.75">
      <c r="A48" s="209" t="s">
        <v>53</v>
      </c>
      <c r="B48" s="210"/>
      <c r="C48" s="211"/>
      <c r="D48" s="212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12">
        <f>IF(D48="",,VLOOKUP(D48,D$22:D40,1,0))</f>
        <v>0</v>
      </c>
      <c r="F48" s="213">
        <f t="shared" si="1"/>
        <v>0</v>
      </c>
      <c r="G48" s="214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15" t="str">
        <f>IF(A48="","x",IF(ISERROR(VLOOKUP($A48,'[1]liste reference'!$A$7:$P$904,14,0)),IF(ISERROR(VLOOKUP($A48,'[1]liste reference'!$B$7:$P$904,13,0)),"x",VLOOKUP($A48,'[1]liste reference'!$B$7:$P$904,13,0)),VLOOKUP($A48,'[1]liste reference'!$A$7:$P$904,14,0)))</f>
        <v>x</v>
      </c>
      <c r="I48" s="216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17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18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19"/>
      <c r="M48" s="219"/>
      <c r="N48" s="219"/>
      <c r="O48" s="220"/>
      <c r="P48" s="22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21">
        <f t="shared" si="2"/>
      </c>
      <c r="R48" s="222">
        <f t="shared" si="3"/>
      </c>
      <c r="S48" s="222">
        <f t="shared" si="4"/>
        <v>0</v>
      </c>
      <c r="T48" s="222">
        <f t="shared" si="5"/>
        <v>0</v>
      </c>
      <c r="U48" s="228">
        <f t="shared" si="6"/>
        <v>0</v>
      </c>
      <c r="V48" s="223">
        <v>0</v>
      </c>
      <c r="W48" s="224" t="s">
        <v>53</v>
      </c>
      <c r="Y48" s="225">
        <f>IF(A48="new.cod","NEWCOD",IF(AND((Z48=""),ISTEXT(A48)),A48,IF(Z48="","",INDEX('[1]liste reference'!$A$7:$A$904,Z48))))</f>
      </c>
      <c r="Z48" s="8">
        <f>IF(ISERROR(MATCH(A48,'[1]liste reference'!$A$7:$A$904,0)),IF(ISERROR(MATCH(A48,'[1]liste reference'!$B$7:$B$904,0)),"",(MATCH(A48,'[1]liste reference'!$B$7:$B$904,0))),(MATCH(A48,'[1]liste reference'!$A$7:$A$904,0)))</f>
      </c>
      <c r="AA48" s="226"/>
      <c r="AB48" s="227"/>
      <c r="AC48" s="227"/>
      <c r="BC48" s="8">
        <f t="shared" si="7"/>
      </c>
    </row>
    <row r="49" spans="1:55" ht="12.75">
      <c r="A49" s="209" t="s">
        <v>53</v>
      </c>
      <c r="B49" s="210"/>
      <c r="C49" s="211"/>
      <c r="D49" s="212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12">
        <f>IF(D49="",,VLOOKUP(D49,D$22:D48,1,0))</f>
        <v>0</v>
      </c>
      <c r="F49" s="213">
        <f t="shared" si="1"/>
        <v>0</v>
      </c>
      <c r="G49" s="214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15" t="str">
        <f>IF(A49="","x",IF(ISERROR(VLOOKUP($A49,'[1]liste reference'!$A$7:$P$904,14,0)),IF(ISERROR(VLOOKUP($A49,'[1]liste reference'!$B$7:$P$904,13,0)),"x",VLOOKUP($A49,'[1]liste reference'!$B$7:$P$904,13,0)),VLOOKUP($A49,'[1]liste reference'!$A$7:$P$904,14,0)))</f>
        <v>x</v>
      </c>
      <c r="I49" s="216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17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18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19"/>
      <c r="M49" s="219"/>
      <c r="N49" s="219"/>
      <c r="O49" s="220"/>
      <c r="P49" s="22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21">
        <f t="shared" si="2"/>
      </c>
      <c r="R49" s="222">
        <f t="shared" si="3"/>
      </c>
      <c r="S49" s="222">
        <f t="shared" si="4"/>
        <v>0</v>
      </c>
      <c r="T49" s="222">
        <f t="shared" si="5"/>
        <v>0</v>
      </c>
      <c r="U49" s="228">
        <f t="shared" si="6"/>
        <v>0</v>
      </c>
      <c r="V49" s="223">
        <v>0</v>
      </c>
      <c r="W49" s="224" t="s">
        <v>53</v>
      </c>
      <c r="Y49" s="225">
        <f>IF(A49="new.cod","NEWCOD",IF(AND((Z49=""),ISTEXT(A49)),A49,IF(Z49="","",INDEX('[1]liste reference'!$A$7:$A$904,Z49))))</f>
      </c>
      <c r="Z49" s="8">
        <f>IF(ISERROR(MATCH(A49,'[1]liste reference'!$A$7:$A$904,0)),IF(ISERROR(MATCH(A49,'[1]liste reference'!$B$7:$B$904,0)),"",(MATCH(A49,'[1]liste reference'!$B$7:$B$904,0))),(MATCH(A49,'[1]liste reference'!$A$7:$A$904,0)))</f>
      </c>
      <c r="AA49" s="226"/>
      <c r="AB49" s="227"/>
      <c r="AC49" s="227"/>
      <c r="BC49" s="8">
        <f t="shared" si="7"/>
      </c>
    </row>
    <row r="50" spans="1:55" ht="12.75">
      <c r="A50" s="209" t="s">
        <v>53</v>
      </c>
      <c r="B50" s="210"/>
      <c r="C50" s="211"/>
      <c r="D50" s="212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12">
        <f>IF(D50="",,VLOOKUP(D50,D$22:D49,1,0))</f>
        <v>0</v>
      </c>
      <c r="F50" s="213">
        <f t="shared" si="1"/>
        <v>0</v>
      </c>
      <c r="G50" s="214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15" t="str">
        <f>IF(A50="","x",IF(ISERROR(VLOOKUP($A50,'[1]liste reference'!$A$7:$P$904,14,0)),IF(ISERROR(VLOOKUP($A50,'[1]liste reference'!$B$7:$P$904,13,0)),"x",VLOOKUP($A50,'[1]liste reference'!$B$7:$P$904,13,0)),VLOOKUP($A50,'[1]liste reference'!$A$7:$P$904,14,0)))</f>
        <v>x</v>
      </c>
      <c r="I50" s="216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17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18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19"/>
      <c r="M50" s="219"/>
      <c r="N50" s="219"/>
      <c r="O50" s="220"/>
      <c r="P50" s="22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21">
        <f t="shared" si="2"/>
      </c>
      <c r="R50" s="222">
        <f t="shared" si="3"/>
      </c>
      <c r="S50" s="222">
        <f t="shared" si="4"/>
        <v>0</v>
      </c>
      <c r="T50" s="222">
        <f t="shared" si="5"/>
        <v>0</v>
      </c>
      <c r="U50" s="228">
        <f t="shared" si="6"/>
        <v>0</v>
      </c>
      <c r="V50" s="223">
        <v>0</v>
      </c>
      <c r="W50" s="224" t="s">
        <v>53</v>
      </c>
      <c r="Y50" s="225">
        <f>IF(A50="new.cod","NEWCOD",IF(AND((Z50=""),ISTEXT(A50)),A50,IF(Z50="","",INDEX('[1]liste reference'!$A$7:$A$904,Z50))))</f>
      </c>
      <c r="Z50" s="8">
        <f>IF(ISERROR(MATCH(A50,'[1]liste reference'!$A$7:$A$904,0)),IF(ISERROR(MATCH(A50,'[1]liste reference'!$B$7:$B$904,0)),"",(MATCH(A50,'[1]liste reference'!$B$7:$B$904,0))),(MATCH(A50,'[1]liste reference'!$A$7:$A$904,0)))</f>
      </c>
      <c r="AA50" s="226"/>
      <c r="AB50" s="227"/>
      <c r="AC50" s="227"/>
      <c r="BC50" s="8">
        <f t="shared" si="7"/>
      </c>
    </row>
    <row r="51" spans="1:55" ht="12.75">
      <c r="A51" s="209" t="s">
        <v>53</v>
      </c>
      <c r="B51" s="210"/>
      <c r="C51" s="211"/>
      <c r="D51" s="212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12">
        <f>IF(D51="",,VLOOKUP(D51,D$22:D50,1,0))</f>
        <v>0</v>
      </c>
      <c r="F51" s="213">
        <f t="shared" si="1"/>
        <v>0</v>
      </c>
      <c r="G51" s="214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15" t="str">
        <f>IF(A51="","x",IF(ISERROR(VLOOKUP($A51,'[1]liste reference'!$A$7:$P$904,14,0)),IF(ISERROR(VLOOKUP($A51,'[1]liste reference'!$B$7:$P$904,13,0)),"x",VLOOKUP($A51,'[1]liste reference'!$B$7:$P$904,13,0)),VLOOKUP($A51,'[1]liste reference'!$A$7:$P$904,14,0)))</f>
        <v>x</v>
      </c>
      <c r="I51" s="216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17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18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19"/>
      <c r="M51" s="219"/>
      <c r="N51" s="219"/>
      <c r="O51" s="220"/>
      <c r="P51" s="22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21">
        <f t="shared" si="2"/>
      </c>
      <c r="R51" s="222">
        <f t="shared" si="3"/>
      </c>
      <c r="S51" s="222">
        <f t="shared" si="4"/>
        <v>0</v>
      </c>
      <c r="T51" s="222">
        <f t="shared" si="5"/>
        <v>0</v>
      </c>
      <c r="U51" s="228">
        <f t="shared" si="6"/>
        <v>0</v>
      </c>
      <c r="V51" s="223">
        <v>0</v>
      </c>
      <c r="W51" s="224" t="s">
        <v>53</v>
      </c>
      <c r="Y51" s="225">
        <f>IF(A51="new.cod","NEWCOD",IF(AND((Z51=""),ISTEXT(A51)),A51,IF(Z51="","",INDEX('[1]liste reference'!$A$7:$A$904,Z51))))</f>
      </c>
      <c r="Z51" s="8">
        <f>IF(ISERROR(MATCH(A51,'[1]liste reference'!$A$7:$A$904,0)),IF(ISERROR(MATCH(A51,'[1]liste reference'!$B$7:$B$904,0)),"",(MATCH(A51,'[1]liste reference'!$B$7:$B$904,0))),(MATCH(A51,'[1]liste reference'!$A$7:$A$904,0)))</f>
      </c>
      <c r="AA51" s="226"/>
      <c r="AB51" s="227"/>
      <c r="AC51" s="227"/>
      <c r="BC51" s="8">
        <f t="shared" si="7"/>
      </c>
    </row>
    <row r="52" spans="1:55" ht="12.75">
      <c r="A52" s="209" t="s">
        <v>53</v>
      </c>
      <c r="B52" s="210"/>
      <c r="C52" s="211"/>
      <c r="D52" s="212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12">
        <f>IF(D52="",,VLOOKUP(D52,D$22:D51,1,0))</f>
        <v>0</v>
      </c>
      <c r="F52" s="213">
        <f t="shared" si="1"/>
        <v>0</v>
      </c>
      <c r="G52" s="214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15" t="str">
        <f>IF(A52="","x",IF(ISERROR(VLOOKUP($A52,'[1]liste reference'!$A$7:$P$904,14,0)),IF(ISERROR(VLOOKUP($A52,'[1]liste reference'!$B$7:$P$904,13,0)),"x",VLOOKUP($A52,'[1]liste reference'!$B$7:$P$904,13,0)),VLOOKUP($A52,'[1]liste reference'!$A$7:$P$904,14,0)))</f>
        <v>x</v>
      </c>
      <c r="I52" s="216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17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18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19"/>
      <c r="M52" s="219"/>
      <c r="N52" s="219"/>
      <c r="O52" s="220"/>
      <c r="P52" s="22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21">
        <f t="shared" si="2"/>
      </c>
      <c r="R52" s="222">
        <f t="shared" si="3"/>
      </c>
      <c r="S52" s="222">
        <f t="shared" si="4"/>
        <v>0</v>
      </c>
      <c r="T52" s="222">
        <f t="shared" si="5"/>
        <v>0</v>
      </c>
      <c r="U52" s="228">
        <f t="shared" si="6"/>
        <v>0</v>
      </c>
      <c r="V52" s="223">
        <v>0</v>
      </c>
      <c r="W52" s="224" t="s">
        <v>53</v>
      </c>
      <c r="Y52" s="225">
        <f>IF(A52="new.cod","NEWCOD",IF(AND((Z52=""),ISTEXT(A52)),A52,IF(Z52="","",INDEX('[1]liste reference'!$A$7:$A$904,Z52))))</f>
      </c>
      <c r="Z52" s="8">
        <f>IF(ISERROR(MATCH(A52,'[1]liste reference'!$A$7:$A$904,0)),IF(ISERROR(MATCH(A52,'[1]liste reference'!$B$7:$B$904,0)),"",(MATCH(A52,'[1]liste reference'!$B$7:$B$904,0))),(MATCH(A52,'[1]liste reference'!$A$7:$A$904,0)))</f>
      </c>
      <c r="AA52" s="226"/>
      <c r="AB52" s="227"/>
      <c r="AC52" s="227"/>
      <c r="BC52" s="8">
        <f t="shared" si="7"/>
      </c>
    </row>
    <row r="53" spans="1:55" ht="12.75">
      <c r="A53" s="209" t="s">
        <v>53</v>
      </c>
      <c r="B53" s="210"/>
      <c r="C53" s="211"/>
      <c r="D53" s="212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12">
        <f>IF(D53="",,VLOOKUP(D53,D$22:D52,1,0))</f>
        <v>0</v>
      </c>
      <c r="F53" s="213">
        <f t="shared" si="1"/>
        <v>0</v>
      </c>
      <c r="G53" s="214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15" t="str">
        <f>IF(A53="","x",IF(ISERROR(VLOOKUP($A53,'[1]liste reference'!$A$7:$P$904,14,0)),IF(ISERROR(VLOOKUP($A53,'[1]liste reference'!$B$7:$P$904,13,0)),"x",VLOOKUP($A53,'[1]liste reference'!$B$7:$P$904,13,0)),VLOOKUP($A53,'[1]liste reference'!$A$7:$P$904,14,0)))</f>
        <v>x</v>
      </c>
      <c r="I53" s="216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17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18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19"/>
      <c r="M53" s="219"/>
      <c r="N53" s="219"/>
      <c r="O53" s="220"/>
      <c r="P53" s="22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21">
        <f t="shared" si="2"/>
      </c>
      <c r="R53" s="222">
        <f t="shared" si="3"/>
      </c>
      <c r="S53" s="222">
        <f t="shared" si="4"/>
        <v>0</v>
      </c>
      <c r="T53" s="222">
        <f t="shared" si="5"/>
        <v>0</v>
      </c>
      <c r="U53" s="228">
        <f t="shared" si="6"/>
        <v>0</v>
      </c>
      <c r="V53" s="223">
        <v>0</v>
      </c>
      <c r="W53" s="224" t="s">
        <v>53</v>
      </c>
      <c r="Y53" s="225">
        <f>IF(A53="new.cod","NEWCOD",IF(AND((Z53=""),ISTEXT(A53)),A53,IF(Z53="","",INDEX('[1]liste reference'!$A$7:$A$904,Z53))))</f>
      </c>
      <c r="Z53" s="8">
        <f>IF(ISERROR(MATCH(A53,'[1]liste reference'!$A$7:$A$904,0)),IF(ISERROR(MATCH(A53,'[1]liste reference'!$B$7:$B$904,0)),"",(MATCH(A53,'[1]liste reference'!$B$7:$B$904,0))),(MATCH(A53,'[1]liste reference'!$A$7:$A$904,0)))</f>
      </c>
      <c r="AA53" s="226"/>
      <c r="AB53" s="227"/>
      <c r="AC53" s="227"/>
      <c r="BC53" s="8">
        <f t="shared" si="7"/>
      </c>
    </row>
    <row r="54" spans="1:55" ht="12.75">
      <c r="A54" s="209" t="s">
        <v>53</v>
      </c>
      <c r="B54" s="210"/>
      <c r="C54" s="211"/>
      <c r="D54" s="212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12">
        <f>IF(D54="",,VLOOKUP(D54,D$22:D53,1,0))</f>
        <v>0</v>
      </c>
      <c r="F54" s="213">
        <f t="shared" si="1"/>
        <v>0</v>
      </c>
      <c r="G54" s="214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15" t="str">
        <f>IF(A54="","x",IF(ISERROR(VLOOKUP($A54,'[1]liste reference'!$A$7:$P$904,14,0)),IF(ISERROR(VLOOKUP($A54,'[1]liste reference'!$B$7:$P$904,13,0)),"x",VLOOKUP($A54,'[1]liste reference'!$B$7:$P$904,13,0)),VLOOKUP($A54,'[1]liste reference'!$A$7:$P$904,14,0)))</f>
        <v>x</v>
      </c>
      <c r="I54" s="216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17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18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19"/>
      <c r="M54" s="219"/>
      <c r="N54" s="219"/>
      <c r="O54" s="220"/>
      <c r="P54" s="22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21">
        <f t="shared" si="2"/>
      </c>
      <c r="R54" s="222">
        <f t="shared" si="3"/>
      </c>
      <c r="S54" s="222">
        <f t="shared" si="4"/>
        <v>0</v>
      </c>
      <c r="T54" s="222">
        <f t="shared" si="5"/>
        <v>0</v>
      </c>
      <c r="U54" s="228">
        <f t="shared" si="6"/>
        <v>0</v>
      </c>
      <c r="V54" s="223">
        <v>0</v>
      </c>
      <c r="W54" s="224" t="s">
        <v>53</v>
      </c>
      <c r="Y54" s="225">
        <f>IF(A54="new.cod","NEWCOD",IF(AND((Z54=""),ISTEXT(A54)),A54,IF(Z54="","",INDEX('[1]liste reference'!$A$7:$A$904,Z54))))</f>
      </c>
      <c r="Z54" s="8">
        <f>IF(ISERROR(MATCH(A54,'[1]liste reference'!$A$7:$A$904,0)),IF(ISERROR(MATCH(A54,'[1]liste reference'!$B$7:$B$904,0)),"",(MATCH(A54,'[1]liste reference'!$B$7:$B$904,0))),(MATCH(A54,'[1]liste reference'!$A$7:$A$904,0)))</f>
      </c>
      <c r="AA54" s="226"/>
      <c r="AB54" s="227"/>
      <c r="AC54" s="227"/>
      <c r="BC54" s="8">
        <f t="shared" si="7"/>
      </c>
    </row>
    <row r="55" spans="1:55" ht="12.75">
      <c r="A55" s="209" t="s">
        <v>53</v>
      </c>
      <c r="B55" s="210"/>
      <c r="C55" s="211"/>
      <c r="D55" s="212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12">
        <f>IF(D55="",,VLOOKUP(D55,D$22:D54,1,0))</f>
        <v>0</v>
      </c>
      <c r="F55" s="213">
        <f t="shared" si="1"/>
        <v>0</v>
      </c>
      <c r="G55" s="214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15" t="str">
        <f>IF(A55="","x",IF(ISERROR(VLOOKUP($A55,'[1]liste reference'!$A$7:$P$904,14,0)),IF(ISERROR(VLOOKUP($A55,'[1]liste reference'!$B$7:$P$904,13,0)),"x",VLOOKUP($A55,'[1]liste reference'!$B$7:$P$904,13,0)),VLOOKUP($A55,'[1]liste reference'!$A$7:$P$904,14,0)))</f>
        <v>x</v>
      </c>
      <c r="I55" s="216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17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18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19"/>
      <c r="M55" s="219"/>
      <c r="N55" s="219"/>
      <c r="O55" s="220"/>
      <c r="P55" s="22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21">
        <f t="shared" si="2"/>
      </c>
      <c r="R55" s="222">
        <f t="shared" si="3"/>
      </c>
      <c r="S55" s="222">
        <f t="shared" si="4"/>
        <v>0</v>
      </c>
      <c r="T55" s="222">
        <f t="shared" si="5"/>
        <v>0</v>
      </c>
      <c r="U55" s="228">
        <f t="shared" si="6"/>
        <v>0</v>
      </c>
      <c r="V55" s="223">
        <v>0</v>
      </c>
      <c r="W55" s="224" t="s">
        <v>53</v>
      </c>
      <c r="Y55" s="225">
        <f>IF(A55="new.cod","NEWCOD",IF(AND((Z55=""),ISTEXT(A55)),A55,IF(Z55="","",INDEX('[1]liste reference'!$A$7:$A$904,Z55))))</f>
      </c>
      <c r="Z55" s="8">
        <f>IF(ISERROR(MATCH(A55,'[1]liste reference'!$A$7:$A$904,0)),IF(ISERROR(MATCH(A55,'[1]liste reference'!$B$7:$B$904,0)),"",(MATCH(A55,'[1]liste reference'!$B$7:$B$904,0))),(MATCH(A55,'[1]liste reference'!$A$7:$A$904,0)))</f>
      </c>
      <c r="AA55" s="226"/>
      <c r="AB55" s="227"/>
      <c r="AC55" s="227"/>
      <c r="BC55" s="8">
        <f t="shared" si="7"/>
      </c>
    </row>
    <row r="56" spans="1:55" ht="12.75">
      <c r="A56" s="209" t="s">
        <v>53</v>
      </c>
      <c r="B56" s="210"/>
      <c r="C56" s="211"/>
      <c r="D56" s="212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12">
        <f>IF(D56="",,VLOOKUP(D56,D$22:D55,1,0))</f>
        <v>0</v>
      </c>
      <c r="F56" s="213">
        <f t="shared" si="1"/>
        <v>0</v>
      </c>
      <c r="G56" s="214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15" t="str">
        <f>IF(A56="","x",IF(ISERROR(VLOOKUP($A56,'[1]liste reference'!$A$7:$P$904,14,0)),IF(ISERROR(VLOOKUP($A56,'[1]liste reference'!$B$7:$P$904,13,0)),"x",VLOOKUP($A56,'[1]liste reference'!$B$7:$P$904,13,0)),VLOOKUP($A56,'[1]liste reference'!$A$7:$P$904,14,0)))</f>
        <v>x</v>
      </c>
      <c r="I56" s="216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17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18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19"/>
      <c r="M56" s="219"/>
      <c r="N56" s="219"/>
      <c r="O56" s="220"/>
      <c r="P56" s="22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21">
        <f t="shared" si="2"/>
      </c>
      <c r="R56" s="222">
        <f t="shared" si="3"/>
      </c>
      <c r="S56" s="222">
        <f t="shared" si="4"/>
        <v>0</v>
      </c>
      <c r="T56" s="222">
        <f t="shared" si="5"/>
        <v>0</v>
      </c>
      <c r="U56" s="228">
        <f t="shared" si="6"/>
        <v>0</v>
      </c>
      <c r="V56" s="223">
        <v>0</v>
      </c>
      <c r="W56" s="224" t="s">
        <v>53</v>
      </c>
      <c r="Y56" s="225">
        <f>IF(A56="new.cod","NEWCOD",IF(AND((Z56=""),ISTEXT(A56)),A56,IF(Z56="","",INDEX('[1]liste reference'!$A$7:$A$904,Z56))))</f>
      </c>
      <c r="Z56" s="8">
        <f>IF(ISERROR(MATCH(A56,'[1]liste reference'!$A$7:$A$904,0)),IF(ISERROR(MATCH(A56,'[1]liste reference'!$B$7:$B$904,0)),"",(MATCH(A56,'[1]liste reference'!$B$7:$B$904,0))),(MATCH(A56,'[1]liste reference'!$A$7:$A$904,0)))</f>
      </c>
      <c r="AA56" s="226"/>
      <c r="AB56" s="227"/>
      <c r="AC56" s="227"/>
      <c r="BC56" s="8">
        <f t="shared" si="7"/>
      </c>
    </row>
    <row r="57" spans="1:55" ht="12.75">
      <c r="A57" s="209" t="s">
        <v>53</v>
      </c>
      <c r="B57" s="210"/>
      <c r="C57" s="211"/>
      <c r="D57" s="212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12">
        <f>IF(D57="",,VLOOKUP(D57,D$21:D56,1,0))</f>
        <v>0</v>
      </c>
      <c r="F57" s="213">
        <f t="shared" si="1"/>
        <v>0</v>
      </c>
      <c r="G57" s="214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15" t="str">
        <f>IF(A57="","x",IF(ISERROR(VLOOKUP($A57,'[1]liste reference'!$A$7:$P$904,14,0)),IF(ISERROR(VLOOKUP($A57,'[1]liste reference'!$B$7:$P$904,13,0)),"x",VLOOKUP($A57,'[1]liste reference'!$B$7:$P$904,13,0)),VLOOKUP($A57,'[1]liste reference'!$A$7:$P$904,14,0)))</f>
        <v>x</v>
      </c>
      <c r="I57" s="216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17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18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19"/>
      <c r="M57" s="219"/>
      <c r="N57" s="219"/>
      <c r="O57" s="220"/>
      <c r="P57" s="22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21">
        <f t="shared" si="2"/>
      </c>
      <c r="R57" s="222">
        <f t="shared" si="3"/>
      </c>
      <c r="S57" s="222">
        <f t="shared" si="4"/>
        <v>0</v>
      </c>
      <c r="T57" s="222">
        <f t="shared" si="5"/>
        <v>0</v>
      </c>
      <c r="U57" s="228">
        <f t="shared" si="6"/>
        <v>0</v>
      </c>
      <c r="V57" s="223">
        <v>0</v>
      </c>
      <c r="W57" s="224" t="s">
        <v>53</v>
      </c>
      <c r="X57" s="230"/>
      <c r="Y57" s="225">
        <f>IF(A57="new.cod","NEWCOD",IF(AND((Z57=""),ISTEXT(A57)),A57,IF(Z57="","",INDEX('[1]liste reference'!$A$7:$A$904,Z57))))</f>
      </c>
      <c r="Z57" s="8">
        <f>IF(ISERROR(MATCH(A57,'[1]liste reference'!$A$7:$A$904,0)),IF(ISERROR(MATCH(A57,'[1]liste reference'!$B$7:$B$904,0)),"",(MATCH(A57,'[1]liste reference'!$B$7:$B$904,0))),(MATCH(A57,'[1]liste reference'!$A$7:$A$904,0)))</f>
      </c>
      <c r="AA57" s="226"/>
      <c r="AB57" s="227"/>
      <c r="AC57" s="227"/>
      <c r="BC57" s="8">
        <f t="shared" si="7"/>
      </c>
    </row>
    <row r="58" spans="1:55" ht="12.75">
      <c r="A58" s="209" t="s">
        <v>53</v>
      </c>
      <c r="B58" s="210"/>
      <c r="C58" s="211"/>
      <c r="D58" s="212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12">
        <f>IF(D58="",,VLOOKUP(D58,D$22:D57,1,0))</f>
        <v>0</v>
      </c>
      <c r="F58" s="213">
        <f t="shared" si="1"/>
        <v>0</v>
      </c>
      <c r="G58" s="214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15" t="str">
        <f>IF(A58="","x",IF(ISERROR(VLOOKUP($A58,'[1]liste reference'!$A$7:$P$904,14,0)),IF(ISERROR(VLOOKUP($A58,'[1]liste reference'!$B$7:$P$904,13,0)),"x",VLOOKUP($A58,'[1]liste reference'!$B$7:$P$904,13,0)),VLOOKUP($A58,'[1]liste reference'!$A$7:$P$904,14,0)))</f>
        <v>x</v>
      </c>
      <c r="I58" s="216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17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18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19"/>
      <c r="M58" s="219"/>
      <c r="N58" s="219"/>
      <c r="O58" s="220"/>
      <c r="P58" s="22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21">
        <f t="shared" si="2"/>
      </c>
      <c r="R58" s="222">
        <f t="shared" si="3"/>
      </c>
      <c r="S58" s="222">
        <f t="shared" si="4"/>
        <v>0</v>
      </c>
      <c r="T58" s="222">
        <f t="shared" si="5"/>
        <v>0</v>
      </c>
      <c r="U58" s="228">
        <f t="shared" si="6"/>
        <v>0</v>
      </c>
      <c r="V58" s="223">
        <v>0</v>
      </c>
      <c r="W58" s="224" t="s">
        <v>53</v>
      </c>
      <c r="Y58" s="225">
        <f>IF(A58="new.cod","NEWCOD",IF(AND((Z58=""),ISTEXT(A58)),A58,IF(Z58="","",INDEX('[1]liste reference'!$A$7:$A$904,Z58))))</f>
      </c>
      <c r="Z58" s="8">
        <f>IF(ISERROR(MATCH(A58,'[1]liste reference'!$A$7:$A$904,0)),IF(ISERROR(MATCH(A58,'[1]liste reference'!$B$7:$B$904,0)),"",(MATCH(A58,'[1]liste reference'!$B$7:$B$904,0))),(MATCH(A58,'[1]liste reference'!$A$7:$A$904,0)))</f>
      </c>
      <c r="AA58" s="226"/>
      <c r="AB58" s="227"/>
      <c r="AC58" s="227"/>
      <c r="BC58" s="8">
        <f t="shared" si="7"/>
      </c>
    </row>
    <row r="59" spans="1:55" ht="12.75">
      <c r="A59" s="209" t="s">
        <v>53</v>
      </c>
      <c r="B59" s="210"/>
      <c r="C59" s="211"/>
      <c r="D59" s="212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12">
        <f>IF(D59="",,VLOOKUP(D59,D$22:D58,1,0))</f>
        <v>0</v>
      </c>
      <c r="F59" s="213">
        <f t="shared" si="1"/>
        <v>0</v>
      </c>
      <c r="G59" s="214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15" t="str">
        <f>IF(A59="","x",IF(ISERROR(VLOOKUP($A59,'[1]liste reference'!$A$7:$P$904,14,0)),IF(ISERROR(VLOOKUP($A59,'[1]liste reference'!$B$7:$P$904,13,0)),"x",VLOOKUP($A59,'[1]liste reference'!$B$7:$P$904,13,0)),VLOOKUP($A59,'[1]liste reference'!$A$7:$P$904,14,0)))</f>
        <v>x</v>
      </c>
      <c r="I59" s="216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17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18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18"/>
      <c r="M59" s="218"/>
      <c r="N59" s="218"/>
      <c r="O59" s="231"/>
      <c r="P59" s="231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21">
        <f t="shared" si="2"/>
      </c>
      <c r="R59" s="222">
        <f t="shared" si="3"/>
      </c>
      <c r="S59" s="222">
        <f t="shared" si="4"/>
        <v>0</v>
      </c>
      <c r="T59" s="222">
        <f t="shared" si="5"/>
        <v>0</v>
      </c>
      <c r="U59" s="228">
        <f t="shared" si="6"/>
        <v>0</v>
      </c>
      <c r="V59" s="223">
        <v>0</v>
      </c>
      <c r="W59" s="224" t="s">
        <v>53</v>
      </c>
      <c r="Y59" s="225">
        <f>IF(A59="new.cod","NEWCOD",IF(AND((Z59=""),ISTEXT(A59)),A59,IF(Z59="","",INDEX('[1]liste reference'!$A$7:$A$904,Z59))))</f>
      </c>
      <c r="Z59" s="8">
        <f>IF(ISERROR(MATCH(A59,'[1]liste reference'!$A$7:$A$904,0)),IF(ISERROR(MATCH(A59,'[1]liste reference'!$B$7:$B$904,0)),"",(MATCH(A59,'[1]liste reference'!$B$7:$B$904,0))),(MATCH(A59,'[1]liste reference'!$A$7:$A$904,0)))</f>
      </c>
      <c r="AA59" s="226"/>
      <c r="AB59" s="227"/>
      <c r="AC59" s="227"/>
      <c r="BC59" s="8">
        <f t="shared" si="7"/>
      </c>
    </row>
    <row r="60" spans="1:55" ht="12.75">
      <c r="A60" s="209" t="s">
        <v>53</v>
      </c>
      <c r="B60" s="210"/>
      <c r="C60" s="211"/>
      <c r="D60" s="212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12">
        <f>IF(D60="",,VLOOKUP(D60,D$22:D59,1,0))</f>
        <v>0</v>
      </c>
      <c r="F60" s="213">
        <f t="shared" si="1"/>
        <v>0</v>
      </c>
      <c r="G60" s="214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15" t="str">
        <f>IF(A60="","x",IF(ISERROR(VLOOKUP($A60,'[1]liste reference'!$A$7:$P$904,14,0)),IF(ISERROR(VLOOKUP($A60,'[1]liste reference'!$B$7:$P$904,13,0)),"x",VLOOKUP($A60,'[1]liste reference'!$B$7:$P$904,13,0)),VLOOKUP($A60,'[1]liste reference'!$A$7:$P$904,14,0)))</f>
        <v>x</v>
      </c>
      <c r="I60" s="216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17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18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18"/>
      <c r="M60" s="218"/>
      <c r="N60" s="218"/>
      <c r="O60" s="231"/>
      <c r="P60" s="231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21">
        <f t="shared" si="2"/>
      </c>
      <c r="R60" s="222">
        <f t="shared" si="3"/>
      </c>
      <c r="S60" s="222">
        <f t="shared" si="4"/>
        <v>0</v>
      </c>
      <c r="T60" s="222">
        <f t="shared" si="5"/>
        <v>0</v>
      </c>
      <c r="U60" s="228">
        <f t="shared" si="6"/>
        <v>0</v>
      </c>
      <c r="V60" s="223">
        <v>0</v>
      </c>
      <c r="W60" s="224" t="s">
        <v>53</v>
      </c>
      <c r="Y60" s="225">
        <f>IF(A60="new.cod","NEWCOD",IF(AND((Z60=""),ISTEXT(A60)),A60,IF(Z60="","",INDEX('[1]liste reference'!$A$7:$A$904,Z60))))</f>
      </c>
      <c r="Z60" s="8">
        <f>IF(ISERROR(MATCH(A60,'[1]liste reference'!$A$7:$A$904,0)),IF(ISERROR(MATCH(A60,'[1]liste reference'!$B$7:$B$904,0)),"",(MATCH(A60,'[1]liste reference'!$B$7:$B$904,0))),(MATCH(A60,'[1]liste reference'!$A$7:$A$904,0)))</f>
      </c>
      <c r="AA60" s="226"/>
      <c r="AB60" s="227"/>
      <c r="AC60" s="227"/>
      <c r="BC60" s="8">
        <f t="shared" si="7"/>
      </c>
    </row>
    <row r="61" spans="1:55" ht="12.75">
      <c r="A61" s="209" t="s">
        <v>53</v>
      </c>
      <c r="B61" s="210"/>
      <c r="C61" s="211"/>
      <c r="D61" s="212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12">
        <f>IF(D61="",,VLOOKUP(D61,D$22:D60,1,0))</f>
        <v>0</v>
      </c>
      <c r="F61" s="213">
        <f t="shared" si="1"/>
        <v>0</v>
      </c>
      <c r="G61" s="214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15" t="str">
        <f>IF(A61="","x",IF(ISERROR(VLOOKUP($A61,'[1]liste reference'!$A$7:$P$904,14,0)),IF(ISERROR(VLOOKUP($A61,'[1]liste reference'!$B$7:$P$904,13,0)),"x",VLOOKUP($A61,'[1]liste reference'!$B$7:$P$904,13,0)),VLOOKUP($A61,'[1]liste reference'!$A$7:$P$904,14,0)))</f>
        <v>x</v>
      </c>
      <c r="I61" s="216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17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18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19"/>
      <c r="M61" s="219"/>
      <c r="N61" s="219"/>
      <c r="O61" s="220"/>
      <c r="P61" s="22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21">
        <f t="shared" si="2"/>
      </c>
      <c r="R61" s="222">
        <f t="shared" si="3"/>
      </c>
      <c r="S61" s="222">
        <f t="shared" si="4"/>
        <v>0</v>
      </c>
      <c r="T61" s="222">
        <f t="shared" si="5"/>
        <v>0</v>
      </c>
      <c r="U61" s="228">
        <f t="shared" si="6"/>
        <v>0</v>
      </c>
      <c r="V61" s="223">
        <v>0</v>
      </c>
      <c r="W61" s="224" t="s">
        <v>53</v>
      </c>
      <c r="Y61" s="225">
        <f>IF(A61="new.cod","NEWCOD",IF(AND((Z61=""),ISTEXT(A61)),A61,IF(Z61="","",INDEX('[1]liste reference'!$A$7:$A$904,Z61))))</f>
      </c>
      <c r="Z61" s="8">
        <f>IF(ISERROR(MATCH(A61,'[1]liste reference'!$A$7:$A$904,0)),IF(ISERROR(MATCH(A61,'[1]liste reference'!$B$7:$B$904,0)),"",(MATCH(A61,'[1]liste reference'!$B$7:$B$904,0))),(MATCH(A61,'[1]liste reference'!$A$7:$A$904,0)))</f>
      </c>
      <c r="AA61" s="226"/>
      <c r="AB61" s="227"/>
      <c r="AC61" s="227"/>
      <c r="BC61" s="8">
        <f t="shared" si="7"/>
      </c>
    </row>
    <row r="62" spans="1:55" ht="12.75">
      <c r="A62" s="209" t="s">
        <v>53</v>
      </c>
      <c r="B62" s="210"/>
      <c r="C62" s="211"/>
      <c r="D62" s="212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12">
        <f>IF(D62="",,VLOOKUP(D62,D$22:D61,1,0))</f>
        <v>0</v>
      </c>
      <c r="F62" s="213">
        <f t="shared" si="1"/>
        <v>0</v>
      </c>
      <c r="G62" s="214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15" t="str">
        <f>IF(A62="","x",IF(ISERROR(VLOOKUP($A62,'[1]liste reference'!$A$7:$P$904,14,0)),IF(ISERROR(VLOOKUP($A62,'[1]liste reference'!$B$7:$P$904,13,0)),"x",VLOOKUP($A62,'[1]liste reference'!$B$7:$P$904,13,0)),VLOOKUP($A62,'[1]liste reference'!$A$7:$P$904,14,0)))</f>
        <v>x</v>
      </c>
      <c r="I62" s="216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17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18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19"/>
      <c r="M62" s="219"/>
      <c r="N62" s="219"/>
      <c r="O62" s="220"/>
      <c r="P62" s="22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21">
        <f t="shared" si="2"/>
      </c>
      <c r="R62" s="222">
        <f t="shared" si="3"/>
      </c>
      <c r="S62" s="222">
        <f t="shared" si="4"/>
        <v>0</v>
      </c>
      <c r="T62" s="222">
        <f t="shared" si="5"/>
        <v>0</v>
      </c>
      <c r="U62" s="228">
        <f t="shared" si="6"/>
        <v>0</v>
      </c>
      <c r="V62" s="223">
        <v>0</v>
      </c>
      <c r="W62" s="224" t="s">
        <v>53</v>
      </c>
      <c r="X62" s="224"/>
      <c r="Y62" s="225">
        <f>IF(A62="new.cod","NEWCOD",IF(AND((Z62=""),ISTEXT(A62)),A62,IF(Z62="","",INDEX('[1]liste reference'!$A$7:$A$904,Z62))))</f>
      </c>
      <c r="Z62" s="8">
        <f>IF(ISERROR(MATCH(A62,'[1]liste reference'!$A$7:$A$904,0)),IF(ISERROR(MATCH(A62,'[1]liste reference'!$B$7:$B$904,0)),"",(MATCH(A62,'[1]liste reference'!$B$7:$B$904,0))),(MATCH(A62,'[1]liste reference'!$A$7:$A$904,0)))</f>
      </c>
      <c r="AA62" s="226"/>
      <c r="AB62" s="227"/>
      <c r="AC62" s="227"/>
      <c r="BC62" s="8">
        <f t="shared" si="7"/>
      </c>
    </row>
    <row r="63" spans="1:55" ht="12.75">
      <c r="A63" s="209" t="s">
        <v>53</v>
      </c>
      <c r="B63" s="210"/>
      <c r="C63" s="211"/>
      <c r="D63" s="212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12">
        <f>IF(D63="",,VLOOKUP(D63,D$22:D62,1,0))</f>
        <v>0</v>
      </c>
      <c r="F63" s="213">
        <f t="shared" si="1"/>
        <v>0</v>
      </c>
      <c r="G63" s="214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15" t="str">
        <f>IF(A63="","x",IF(ISERROR(VLOOKUP($A63,'[1]liste reference'!$A$7:$P$904,14,0)),IF(ISERROR(VLOOKUP($A63,'[1]liste reference'!$B$7:$P$904,13,0)),"x",VLOOKUP($A63,'[1]liste reference'!$B$7:$P$904,13,0)),VLOOKUP($A63,'[1]liste reference'!$A$7:$P$904,14,0)))</f>
        <v>x</v>
      </c>
      <c r="I63" s="216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17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18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19"/>
      <c r="M63" s="219"/>
      <c r="N63" s="219"/>
      <c r="O63" s="220"/>
      <c r="P63" s="22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21">
        <f t="shared" si="2"/>
      </c>
      <c r="R63" s="222">
        <f t="shared" si="3"/>
      </c>
      <c r="S63" s="222">
        <f t="shared" si="4"/>
        <v>0</v>
      </c>
      <c r="T63" s="222">
        <f t="shared" si="5"/>
        <v>0</v>
      </c>
      <c r="U63" s="228">
        <f t="shared" si="6"/>
        <v>0</v>
      </c>
      <c r="V63" s="223">
        <v>0</v>
      </c>
      <c r="W63" s="224" t="s">
        <v>53</v>
      </c>
      <c r="Y63" s="225">
        <f>IF(A63="new.cod","NEWCOD",IF(AND((Z63=""),ISTEXT(A63)),A63,IF(Z63="","",INDEX('[1]liste reference'!$A$7:$A$904,Z63))))</f>
      </c>
      <c r="Z63" s="8">
        <f>IF(ISERROR(MATCH(A63,'[1]liste reference'!$A$7:$A$904,0)),IF(ISERROR(MATCH(A63,'[1]liste reference'!$B$7:$B$904,0)),"",(MATCH(A63,'[1]liste reference'!$B$7:$B$904,0))),(MATCH(A63,'[1]liste reference'!$A$7:$A$904,0)))</f>
      </c>
      <c r="AA63" s="226"/>
      <c r="AB63" s="227"/>
      <c r="AC63" s="227"/>
      <c r="BC63" s="8">
        <f t="shared" si="7"/>
      </c>
    </row>
    <row r="64" spans="1:55" ht="12.75" customHeight="1" hidden="1">
      <c r="A64" s="209" t="s">
        <v>53</v>
      </c>
      <c r="B64" s="210"/>
      <c r="C64" s="211"/>
      <c r="D64" s="212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12">
        <f>IF(D64="",,VLOOKUP(D64,D$22:D52,1,0))</f>
        <v>0</v>
      </c>
      <c r="F64" s="213">
        <f t="shared" si="1"/>
        <v>0</v>
      </c>
      <c r="G64" s="214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15" t="str">
        <f>IF(A64="","x",IF(ISERROR(VLOOKUP($A64,'[1]liste reference'!$A$7:$P$904,14,0)),IF(ISERROR(VLOOKUP($A64,'[1]liste reference'!$B$7:$P$904,13,0)),"x",VLOOKUP($A64,'[1]liste reference'!$B$7:$P$904,13,0)),VLOOKUP($A64,'[1]liste reference'!$A$7:$P$904,14,0)))</f>
        <v>x</v>
      </c>
      <c r="I64" s="216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17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18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19"/>
      <c r="M64" s="219"/>
      <c r="N64" s="219"/>
      <c r="O64" s="220"/>
      <c r="P64" s="22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21">
        <f t="shared" si="2"/>
      </c>
      <c r="R64" s="222">
        <f t="shared" si="3"/>
      </c>
      <c r="S64" s="222">
        <f t="shared" si="4"/>
        <v>0</v>
      </c>
      <c r="T64" s="222">
        <f t="shared" si="5"/>
        <v>0</v>
      </c>
      <c r="U64" s="228">
        <f t="shared" si="6"/>
        <v>0</v>
      </c>
      <c r="V64" s="223">
        <v>0</v>
      </c>
      <c r="W64" s="224" t="s">
        <v>53</v>
      </c>
      <c r="Y64" s="225">
        <f>IF(A64="new.cod","NEWCOD",IF(AND((Z64=""),ISTEXT(A64)),A64,IF(Z64="","",INDEX('[1]liste reference'!$A$7:$A$904,Z64))))</f>
      </c>
      <c r="Z64" s="8">
        <f>IF(ISERROR(MATCH(A64,'[1]liste reference'!$A$7:$A$904,0)),IF(ISERROR(MATCH(A64,'[1]liste reference'!$B$7:$B$904,0)),"",(MATCH(A64,'[1]liste reference'!$B$7:$B$904,0))),(MATCH(A64,'[1]liste reference'!$A$7:$A$904,0)))</f>
      </c>
      <c r="AA64" s="226"/>
      <c r="AB64" s="227"/>
      <c r="AC64" s="227"/>
      <c r="BC64" s="8">
        <f t="shared" si="7"/>
      </c>
    </row>
    <row r="65" spans="1:55" ht="12.75" hidden="1">
      <c r="A65" s="209" t="s">
        <v>53</v>
      </c>
      <c r="B65" s="210"/>
      <c r="C65" s="211"/>
      <c r="D65" s="212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12">
        <f>IF(D65="",,VLOOKUP(D65,D$22:D53,1,0))</f>
        <v>0</v>
      </c>
      <c r="F65" s="213">
        <f t="shared" si="1"/>
        <v>0</v>
      </c>
      <c r="G65" s="214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15" t="str">
        <f>IF(A65="","x",IF(ISERROR(VLOOKUP($A65,'[1]liste reference'!$A$7:$P$904,14,0)),IF(ISERROR(VLOOKUP($A65,'[1]liste reference'!$B$7:$P$904,13,0)),"x",VLOOKUP($A65,'[1]liste reference'!$B$7:$P$904,13,0)),VLOOKUP($A65,'[1]liste reference'!$A$7:$P$904,14,0)))</f>
        <v>x</v>
      </c>
      <c r="I65" s="216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17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18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19"/>
      <c r="M65" s="219"/>
      <c r="N65" s="219"/>
      <c r="O65" s="220"/>
      <c r="P65" s="22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21">
        <f t="shared" si="2"/>
      </c>
      <c r="R65" s="222">
        <f t="shared" si="3"/>
      </c>
      <c r="S65" s="222">
        <f t="shared" si="4"/>
        <v>0</v>
      </c>
      <c r="T65" s="222">
        <f t="shared" si="5"/>
        <v>0</v>
      </c>
      <c r="U65" s="228">
        <f t="shared" si="6"/>
        <v>0</v>
      </c>
      <c r="V65" s="223">
        <v>0</v>
      </c>
      <c r="W65" s="224" t="s">
        <v>53</v>
      </c>
      <c r="Y65" s="225">
        <f>IF(A65="new.cod","NEWCOD",IF(AND((Z65=""),ISTEXT(A65)),A65,IF(Z65="","",INDEX('[1]liste reference'!$A$7:$A$904,Z65))))</f>
      </c>
      <c r="Z65" s="8">
        <f>IF(ISERROR(MATCH(A65,'[1]liste reference'!$A$7:$A$904,0)),IF(ISERROR(MATCH(A65,'[1]liste reference'!$B$7:$B$904,0)),"",(MATCH(A65,'[1]liste reference'!$B$7:$B$904,0))),(MATCH(A65,'[1]liste reference'!$A$7:$A$904,0)))</f>
      </c>
      <c r="AA65" s="226"/>
      <c r="AB65" s="227"/>
      <c r="AC65" s="227"/>
      <c r="BC65" s="8">
        <f t="shared" si="7"/>
      </c>
    </row>
    <row r="66" spans="1:55" ht="12.75" hidden="1">
      <c r="A66" s="209" t="s">
        <v>53</v>
      </c>
      <c r="B66" s="210"/>
      <c r="C66" s="211"/>
      <c r="D66" s="212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12">
        <f>IF(D66="",,VLOOKUP(D66,D$22:D51,1,0))</f>
        <v>0</v>
      </c>
      <c r="F66" s="213">
        <f t="shared" si="1"/>
        <v>0</v>
      </c>
      <c r="G66" s="214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15" t="str">
        <f>IF(A66="","x",IF(ISERROR(VLOOKUP($A66,'[1]liste reference'!$A$7:$P$904,14,0)),IF(ISERROR(VLOOKUP($A66,'[1]liste reference'!$B$7:$P$904,13,0)),"x",VLOOKUP($A66,'[1]liste reference'!$B$7:$P$904,13,0)),VLOOKUP($A66,'[1]liste reference'!$A$7:$P$904,14,0)))</f>
        <v>x</v>
      </c>
      <c r="I66" s="216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17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18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19"/>
      <c r="M66" s="219"/>
      <c r="N66" s="219"/>
      <c r="O66" s="220"/>
      <c r="P66" s="22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21">
        <f t="shared" si="2"/>
      </c>
      <c r="R66" s="222">
        <f t="shared" si="3"/>
      </c>
      <c r="S66" s="222">
        <f t="shared" si="4"/>
        <v>0</v>
      </c>
      <c r="T66" s="222">
        <f t="shared" si="5"/>
        <v>0</v>
      </c>
      <c r="U66" s="228">
        <f t="shared" si="6"/>
        <v>0</v>
      </c>
      <c r="V66" s="223">
        <v>0</v>
      </c>
      <c r="W66" s="224" t="s">
        <v>53</v>
      </c>
      <c r="Y66" s="225">
        <f>IF(A66="new.cod","NEWCOD",IF(AND((Z66=""),ISTEXT(A66)),A66,IF(Z66="","",INDEX('[1]liste reference'!$A$7:$A$904,Z66))))</f>
      </c>
      <c r="Z66" s="8">
        <f>IF(ISERROR(MATCH(A66,'[1]liste reference'!$A$7:$A$904,0)),IF(ISERROR(MATCH(A66,'[1]liste reference'!$B$7:$B$904,0)),"",(MATCH(A66,'[1]liste reference'!$B$7:$B$904,0))),(MATCH(A66,'[1]liste reference'!$A$7:$A$904,0)))</f>
      </c>
      <c r="AA66" s="226"/>
      <c r="AB66" s="227"/>
      <c r="AC66" s="227"/>
      <c r="BC66" s="8">
        <f t="shared" si="7"/>
      </c>
    </row>
    <row r="67" spans="1:55" ht="12.75" hidden="1">
      <c r="A67" s="209"/>
      <c r="B67" s="210"/>
      <c r="C67" s="211"/>
      <c r="D67" s="212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12">
        <f>IF(D67="",,VLOOKUP(D67,D$22:D52,1,0))</f>
        <v>0</v>
      </c>
      <c r="F67" s="213">
        <f t="shared" si="1"/>
        <v>0</v>
      </c>
      <c r="G67" s="214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15" t="str">
        <f>IF(A67="","x",IF(ISERROR(VLOOKUP($A67,'[1]liste reference'!$A$7:$P$904,14,0)),IF(ISERROR(VLOOKUP($A67,'[1]liste reference'!$B$7:$P$904,13,0)),"x",VLOOKUP($A67,'[1]liste reference'!$B$7:$P$904,13,0)),VLOOKUP($A67,'[1]liste reference'!$A$7:$P$904,14,0)))</f>
        <v>x</v>
      </c>
      <c r="I67" s="216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17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18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19"/>
      <c r="M67" s="219"/>
      <c r="N67" s="219"/>
      <c r="O67" s="220"/>
      <c r="P67" s="22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21">
        <f t="shared" si="2"/>
      </c>
      <c r="R67" s="222">
        <f t="shared" si="3"/>
      </c>
      <c r="S67" s="222">
        <f t="shared" si="4"/>
        <v>0</v>
      </c>
      <c r="T67" s="222">
        <f t="shared" si="5"/>
        <v>0</v>
      </c>
      <c r="U67" s="228">
        <f t="shared" si="6"/>
        <v>0</v>
      </c>
      <c r="V67" s="223">
        <v>0</v>
      </c>
      <c r="W67" s="224" t="s">
        <v>53</v>
      </c>
      <c r="Y67" s="225">
        <f>IF(A67="new.cod","NEWCOD",IF(AND((Z67=""),ISTEXT(A67)),A67,IF(Z67="","",INDEX('[1]liste reference'!$A$7:$A$904,Z67))))</f>
      </c>
      <c r="Z67" s="8">
        <f>IF(ISERROR(MATCH(A67,'[1]liste reference'!$A$7:$A$904,0)),IF(ISERROR(MATCH(A67,'[1]liste reference'!$B$7:$B$904,0)),"",(MATCH(A67,'[1]liste reference'!$B$7:$B$904,0))),(MATCH(A67,'[1]liste reference'!$A$7:$A$904,0)))</f>
      </c>
      <c r="AA67" s="226"/>
      <c r="AB67" s="227"/>
      <c r="AC67" s="227"/>
      <c r="BC67" s="8">
        <f t="shared" si="7"/>
      </c>
    </row>
    <row r="68" spans="1:55" ht="12.75" hidden="1">
      <c r="A68" s="209"/>
      <c r="B68" s="210"/>
      <c r="C68" s="211"/>
      <c r="D68" s="212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12">
        <f>IF(D68="",,VLOOKUP(D68,D$22:D53,1,0))</f>
        <v>0</v>
      </c>
      <c r="F68" s="213">
        <f t="shared" si="1"/>
        <v>0</v>
      </c>
      <c r="G68" s="214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15" t="str">
        <f>IF(A68="","x",IF(ISERROR(VLOOKUP($A68,'[1]liste reference'!$A$7:$P$904,14,0)),IF(ISERROR(VLOOKUP($A68,'[1]liste reference'!$B$7:$P$904,13,0)),"x",VLOOKUP($A68,'[1]liste reference'!$B$7:$P$904,13,0)),VLOOKUP($A68,'[1]liste reference'!$A$7:$P$904,14,0)))</f>
        <v>x</v>
      </c>
      <c r="I68" s="216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17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18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19"/>
      <c r="M68" s="219"/>
      <c r="N68" s="219"/>
      <c r="O68" s="220"/>
      <c r="P68" s="22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21">
        <f t="shared" si="2"/>
      </c>
      <c r="R68" s="222">
        <f t="shared" si="3"/>
      </c>
      <c r="S68" s="222">
        <f t="shared" si="4"/>
        <v>0</v>
      </c>
      <c r="T68" s="222">
        <f t="shared" si="5"/>
        <v>0</v>
      </c>
      <c r="U68" s="228">
        <f t="shared" si="6"/>
        <v>0</v>
      </c>
      <c r="V68" s="223">
        <v>0</v>
      </c>
      <c r="W68" s="224" t="s">
        <v>53</v>
      </c>
      <c r="Y68" s="225">
        <f>IF(A68="new.cod","NEWCOD",IF(AND((Z68=""),ISTEXT(A68)),A68,IF(Z68="","",INDEX('[1]liste reference'!$A$7:$A$904,Z68))))</f>
      </c>
      <c r="Z68" s="8">
        <f>IF(ISERROR(MATCH(A68,'[1]liste reference'!$A$7:$A$904,0)),IF(ISERROR(MATCH(A68,'[1]liste reference'!$B$7:$B$904,0)),"",(MATCH(A68,'[1]liste reference'!$B$7:$B$904,0))),(MATCH(A68,'[1]liste reference'!$A$7:$A$904,0)))</f>
      </c>
      <c r="AA68" s="226"/>
      <c r="AB68" s="227"/>
      <c r="AC68" s="227"/>
      <c r="BC68" s="8">
        <f t="shared" si="7"/>
      </c>
    </row>
    <row r="69" spans="1:55" ht="12.75" hidden="1">
      <c r="A69" s="209" t="s">
        <v>53</v>
      </c>
      <c r="B69" s="210"/>
      <c r="C69" s="211"/>
      <c r="D69" s="212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12">
        <f>IF(D69="",,VLOOKUP(D69,D$22:D54,1,0))</f>
        <v>0</v>
      </c>
      <c r="F69" s="213">
        <f t="shared" si="1"/>
        <v>0</v>
      </c>
      <c r="G69" s="214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15" t="str">
        <f>IF(A69="","x",IF(ISERROR(VLOOKUP($A69,'[1]liste reference'!$A$7:$P$904,14,0)),IF(ISERROR(VLOOKUP($A69,'[1]liste reference'!$B$7:$P$904,13,0)),"x",VLOOKUP($A69,'[1]liste reference'!$B$7:$P$904,13,0)),VLOOKUP($A69,'[1]liste reference'!$A$7:$P$904,14,0)))</f>
        <v>x</v>
      </c>
      <c r="I69" s="216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17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18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19"/>
      <c r="M69" s="219"/>
      <c r="N69" s="219"/>
      <c r="O69" s="220"/>
      <c r="P69" s="22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21">
        <f t="shared" si="2"/>
      </c>
      <c r="R69" s="222">
        <f t="shared" si="3"/>
      </c>
      <c r="S69" s="222">
        <f t="shared" si="4"/>
        <v>0</v>
      </c>
      <c r="T69" s="222">
        <f t="shared" si="5"/>
        <v>0</v>
      </c>
      <c r="U69" s="228">
        <f t="shared" si="6"/>
        <v>0</v>
      </c>
      <c r="V69" s="223">
        <v>0</v>
      </c>
      <c r="W69" s="224" t="s">
        <v>53</v>
      </c>
      <c r="Y69" s="225">
        <f>IF(A69="new.cod","NEWCOD",IF(AND((Z69=""),ISTEXT(A69)),A69,IF(Z69="","",INDEX('[1]liste reference'!$A$7:$A$904,Z69))))</f>
      </c>
      <c r="Z69" s="8">
        <f>IF(ISERROR(MATCH(A69,'[1]liste reference'!$A$7:$A$904,0)),IF(ISERROR(MATCH(A69,'[1]liste reference'!$B$7:$B$904,0)),"",(MATCH(A69,'[1]liste reference'!$B$7:$B$904,0))),(MATCH(A69,'[1]liste reference'!$A$7:$A$904,0)))</f>
      </c>
      <c r="AA69" s="226"/>
      <c r="AB69" s="227"/>
      <c r="AC69" s="227"/>
      <c r="BC69" s="8">
        <f t="shared" si="7"/>
      </c>
    </row>
    <row r="70" spans="1:55" ht="12.75" hidden="1">
      <c r="A70" s="209" t="s">
        <v>53</v>
      </c>
      <c r="B70" s="210"/>
      <c r="C70" s="211"/>
      <c r="D70" s="212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12">
        <f>IF(D70="",,VLOOKUP(D70,D$22:D55,1,0))</f>
        <v>0</v>
      </c>
      <c r="F70" s="213">
        <f t="shared" si="1"/>
        <v>0</v>
      </c>
      <c r="G70" s="214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15" t="str">
        <f>IF(A70="","x",IF(ISERROR(VLOOKUP($A70,'[1]liste reference'!$A$7:$P$904,14,0)),IF(ISERROR(VLOOKUP($A70,'[1]liste reference'!$B$7:$P$904,13,0)),"x",VLOOKUP($A70,'[1]liste reference'!$B$7:$P$904,13,0)),VLOOKUP($A70,'[1]liste reference'!$A$7:$P$904,14,0)))</f>
        <v>x</v>
      </c>
      <c r="I70" s="216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17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18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19"/>
      <c r="M70" s="219"/>
      <c r="N70" s="219"/>
      <c r="O70" s="220"/>
      <c r="P70" s="22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21">
        <f t="shared" si="2"/>
      </c>
      <c r="R70" s="222">
        <f t="shared" si="3"/>
      </c>
      <c r="S70" s="222">
        <f t="shared" si="4"/>
        <v>0</v>
      </c>
      <c r="T70" s="222">
        <f t="shared" si="5"/>
        <v>0</v>
      </c>
      <c r="U70" s="228">
        <f t="shared" si="6"/>
        <v>0</v>
      </c>
      <c r="V70" s="223">
        <v>0</v>
      </c>
      <c r="W70" s="224" t="s">
        <v>53</v>
      </c>
      <c r="Y70" s="225">
        <f>IF(A70="new.cod","NEWCOD",IF(AND((Z70=""),ISTEXT(A70)),A70,IF(Z70="","",INDEX('[1]liste reference'!$A$7:$A$904,Z70))))</f>
      </c>
      <c r="Z70" s="8">
        <f>IF(ISERROR(MATCH(A70,'[1]liste reference'!$A$7:$A$904,0)),IF(ISERROR(MATCH(A70,'[1]liste reference'!$B$7:$B$904,0)),"",(MATCH(A70,'[1]liste reference'!$B$7:$B$904,0))),(MATCH(A70,'[1]liste reference'!$A$7:$A$904,0)))</f>
      </c>
      <c r="AA70" s="226"/>
      <c r="AB70" s="227"/>
      <c r="AC70" s="227"/>
      <c r="BC70" s="8">
        <f t="shared" si="7"/>
      </c>
    </row>
    <row r="71" spans="1:55" ht="12.75" hidden="1">
      <c r="A71" s="209" t="s">
        <v>53</v>
      </c>
      <c r="B71" s="210"/>
      <c r="C71" s="211"/>
      <c r="D71" s="212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12">
        <f>IF(D71="",,VLOOKUP(D71,D$22:D56,1,0))</f>
        <v>0</v>
      </c>
      <c r="F71" s="213">
        <f t="shared" si="1"/>
        <v>0</v>
      </c>
      <c r="G71" s="214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15" t="str">
        <f>IF(A71="","x",IF(ISERROR(VLOOKUP($A71,'[1]liste reference'!$A$7:$P$904,14,0)),IF(ISERROR(VLOOKUP($A71,'[1]liste reference'!$B$7:$P$904,13,0)),"x",VLOOKUP($A71,'[1]liste reference'!$B$7:$P$904,13,0)),VLOOKUP($A71,'[1]liste reference'!$A$7:$P$904,14,0)))</f>
        <v>x</v>
      </c>
      <c r="I71" s="216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17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18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19"/>
      <c r="M71" s="219"/>
      <c r="N71" s="219"/>
      <c r="O71" s="220"/>
      <c r="P71" s="22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21">
        <f t="shared" si="2"/>
      </c>
      <c r="R71" s="222">
        <f t="shared" si="3"/>
      </c>
      <c r="S71" s="222">
        <f t="shared" si="4"/>
        <v>0</v>
      </c>
      <c r="T71" s="222">
        <f t="shared" si="5"/>
        <v>0</v>
      </c>
      <c r="U71" s="228">
        <f t="shared" si="6"/>
        <v>0</v>
      </c>
      <c r="V71" s="223">
        <v>0</v>
      </c>
      <c r="W71" s="224" t="s">
        <v>53</v>
      </c>
      <c r="Y71" s="225">
        <f>IF(A71="new.cod","NEWCOD",IF(AND((Z71=""),ISTEXT(A71)),A71,IF(Z71="","",INDEX('[1]liste reference'!$A$7:$A$904,Z71))))</f>
      </c>
      <c r="Z71" s="8">
        <f>IF(ISERROR(MATCH(A71,'[1]liste reference'!$A$7:$A$904,0)),IF(ISERROR(MATCH(A71,'[1]liste reference'!$B$7:$B$904,0)),"",(MATCH(A71,'[1]liste reference'!$B$7:$B$904,0))),(MATCH(A71,'[1]liste reference'!$A$7:$A$904,0)))</f>
      </c>
      <c r="AA71" s="226"/>
      <c r="AB71" s="227"/>
      <c r="AC71" s="227"/>
      <c r="BC71" s="8">
        <f t="shared" si="7"/>
      </c>
    </row>
    <row r="72" spans="1:55" ht="12.75" hidden="1">
      <c r="A72" s="209" t="s">
        <v>53</v>
      </c>
      <c r="B72" s="210"/>
      <c r="C72" s="211"/>
      <c r="D72" s="212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12">
        <f>IF(D72="",,VLOOKUP(D72,D$22:D57,1,0))</f>
        <v>0</v>
      </c>
      <c r="F72" s="213">
        <f t="shared" si="1"/>
        <v>0</v>
      </c>
      <c r="G72" s="214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15" t="str">
        <f>IF(A72="","x",IF(ISERROR(VLOOKUP($A72,'[1]liste reference'!$A$7:$P$904,14,0)),IF(ISERROR(VLOOKUP($A72,'[1]liste reference'!$B$7:$P$904,13,0)),"x",VLOOKUP($A72,'[1]liste reference'!$B$7:$P$904,13,0)),VLOOKUP($A72,'[1]liste reference'!$A$7:$P$904,14,0)))</f>
        <v>x</v>
      </c>
      <c r="I72" s="216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17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18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19"/>
      <c r="M72" s="219"/>
      <c r="N72" s="219"/>
      <c r="O72" s="220"/>
      <c r="P72" s="22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21">
        <f t="shared" si="2"/>
      </c>
      <c r="R72" s="222">
        <f t="shared" si="3"/>
      </c>
      <c r="S72" s="222">
        <f t="shared" si="4"/>
        <v>0</v>
      </c>
      <c r="T72" s="222">
        <f t="shared" si="5"/>
        <v>0</v>
      </c>
      <c r="U72" s="228">
        <f t="shared" si="6"/>
        <v>0</v>
      </c>
      <c r="V72" s="223">
        <v>0</v>
      </c>
      <c r="W72" s="224" t="s">
        <v>53</v>
      </c>
      <c r="Y72" s="225">
        <f>IF(A72="new.cod","NEWCOD",IF(AND((Z72=""),ISTEXT(A72)),A72,IF(Z72="","",INDEX('[1]liste reference'!$A$7:$A$904,Z72))))</f>
      </c>
      <c r="Z72" s="8">
        <f>IF(ISERROR(MATCH(A72,'[1]liste reference'!$A$7:$A$904,0)),IF(ISERROR(MATCH(A72,'[1]liste reference'!$B$7:$B$904,0)),"",(MATCH(A72,'[1]liste reference'!$B$7:$B$904,0))),(MATCH(A72,'[1]liste reference'!$A$7:$A$904,0)))</f>
      </c>
      <c r="AA72" s="226"/>
      <c r="AB72" s="227"/>
      <c r="AC72" s="227"/>
      <c r="BC72" s="8">
        <f t="shared" si="7"/>
      </c>
    </row>
    <row r="73" spans="1:55" ht="12.75" hidden="1">
      <c r="A73" s="209" t="s">
        <v>53</v>
      </c>
      <c r="B73" s="210"/>
      <c r="C73" s="211"/>
      <c r="D73" s="212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12">
        <f>IF(D73="",,VLOOKUP(D73,D$22:D57,1,0))</f>
        <v>0</v>
      </c>
      <c r="F73" s="213">
        <f t="shared" si="1"/>
        <v>0</v>
      </c>
      <c r="G73" s="214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15" t="str">
        <f>IF(A73="","x",IF(ISERROR(VLOOKUP($A73,'[1]liste reference'!$A$7:$P$904,14,0)),IF(ISERROR(VLOOKUP($A73,'[1]liste reference'!$B$7:$P$904,13,0)),"x",VLOOKUP($A73,'[1]liste reference'!$B$7:$P$904,13,0)),VLOOKUP($A73,'[1]liste reference'!$A$7:$P$904,14,0)))</f>
        <v>x</v>
      </c>
      <c r="I73" s="216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17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18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19"/>
      <c r="M73" s="219"/>
      <c r="N73" s="219"/>
      <c r="O73" s="220"/>
      <c r="P73" s="22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21">
        <f t="shared" si="2"/>
      </c>
      <c r="R73" s="222">
        <f t="shared" si="3"/>
      </c>
      <c r="S73" s="222">
        <f t="shared" si="4"/>
        <v>0</v>
      </c>
      <c r="T73" s="222">
        <f t="shared" si="5"/>
        <v>0</v>
      </c>
      <c r="U73" s="228">
        <f t="shared" si="6"/>
        <v>0</v>
      </c>
      <c r="V73" s="223">
        <v>0</v>
      </c>
      <c r="W73" s="224" t="s">
        <v>53</v>
      </c>
      <c r="Y73" s="225">
        <f>IF(A73="new.cod","NEWCOD",IF(AND((Z73=""),ISTEXT(A73)),A73,IF(Z73="","",INDEX('[1]liste reference'!$A$7:$A$904,Z73))))</f>
      </c>
      <c r="Z73" s="8">
        <f>IF(ISERROR(MATCH(A73,'[1]liste reference'!$A$7:$A$904,0)),IF(ISERROR(MATCH(A73,'[1]liste reference'!$B$7:$B$904,0)),"",(MATCH(A73,'[1]liste reference'!$B$7:$B$904,0))),(MATCH(A73,'[1]liste reference'!$A$7:$A$904,0)))</f>
      </c>
      <c r="AA73" s="226"/>
      <c r="AB73" s="227"/>
      <c r="AC73" s="227"/>
      <c r="BC73" s="8">
        <f t="shared" si="7"/>
      </c>
    </row>
    <row r="74" spans="1:55" ht="12.75" hidden="1">
      <c r="A74" s="209" t="s">
        <v>53</v>
      </c>
      <c r="B74" s="210"/>
      <c r="C74" s="211"/>
      <c r="D74" s="212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12">
        <f>IF(D74="",,VLOOKUP(D74,D$22:D58,1,0))</f>
        <v>0</v>
      </c>
      <c r="F74" s="213">
        <f t="shared" si="1"/>
        <v>0</v>
      </c>
      <c r="G74" s="214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15" t="str">
        <f>IF(A74="","x",IF(ISERROR(VLOOKUP($A74,'[1]liste reference'!$A$7:$P$904,14,0)),IF(ISERROR(VLOOKUP($A74,'[1]liste reference'!$B$7:$P$904,13,0)),"x",VLOOKUP($A74,'[1]liste reference'!$B$7:$P$904,13,0)),VLOOKUP($A74,'[1]liste reference'!$A$7:$P$904,14,0)))</f>
        <v>x</v>
      </c>
      <c r="I74" s="216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17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18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19"/>
      <c r="M74" s="219"/>
      <c r="N74" s="219"/>
      <c r="O74" s="220"/>
      <c r="P74" s="22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21">
        <f t="shared" si="2"/>
      </c>
      <c r="R74" s="222">
        <f t="shared" si="3"/>
      </c>
      <c r="S74" s="222">
        <f t="shared" si="4"/>
        <v>0</v>
      </c>
      <c r="T74" s="222">
        <f t="shared" si="5"/>
        <v>0</v>
      </c>
      <c r="U74" s="228">
        <f t="shared" si="6"/>
        <v>0</v>
      </c>
      <c r="V74" s="223">
        <v>0</v>
      </c>
      <c r="W74" s="224" t="s">
        <v>53</v>
      </c>
      <c r="Y74" s="225">
        <f>IF(A74="new.cod","NEWCOD",IF(AND((Z74=""),ISTEXT(A74)),A74,IF(Z74="","",INDEX('[1]liste reference'!$A$7:$A$904,Z74))))</f>
      </c>
      <c r="Z74" s="8">
        <f>IF(ISERROR(MATCH(A74,'[1]liste reference'!$A$7:$A$904,0)),IF(ISERROR(MATCH(A74,'[1]liste reference'!$B$7:$B$904,0)),"",(MATCH(A74,'[1]liste reference'!$B$7:$B$904,0))),(MATCH(A74,'[1]liste reference'!$A$7:$A$904,0)))</f>
      </c>
      <c r="AA74" s="226"/>
      <c r="AB74" s="227"/>
      <c r="AC74" s="227"/>
      <c r="BC74" s="8">
        <f t="shared" si="7"/>
      </c>
    </row>
    <row r="75" spans="1:55" ht="12.75" hidden="1">
      <c r="A75" s="209"/>
      <c r="B75" s="210"/>
      <c r="C75" s="211"/>
      <c r="D75" s="212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12">
        <f>IF(D75="",,VLOOKUP(D75,D$22:D59,1,0))</f>
        <v>0</v>
      </c>
      <c r="F75" s="213">
        <f t="shared" si="1"/>
        <v>0</v>
      </c>
      <c r="G75" s="214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15" t="str">
        <f>IF(A75="","x",IF(ISERROR(VLOOKUP($A75,'[1]liste reference'!$A$7:$P$904,14,0)),IF(ISERROR(VLOOKUP($A75,'[1]liste reference'!$B$7:$P$904,13,0)),"x",VLOOKUP($A75,'[1]liste reference'!$B$7:$P$904,13,0)),VLOOKUP($A75,'[1]liste reference'!$A$7:$P$904,14,0)))</f>
        <v>x</v>
      </c>
      <c r="I75" s="216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17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18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19"/>
      <c r="M75" s="219"/>
      <c r="N75" s="219"/>
      <c r="O75" s="220"/>
      <c r="P75" s="22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21">
        <f t="shared" si="2"/>
      </c>
      <c r="R75" s="222">
        <f t="shared" si="3"/>
      </c>
      <c r="S75" s="222">
        <f t="shared" si="4"/>
        <v>0</v>
      </c>
      <c r="T75" s="222">
        <f t="shared" si="5"/>
        <v>0</v>
      </c>
      <c r="U75" s="228">
        <f t="shared" si="6"/>
        <v>0</v>
      </c>
      <c r="V75" s="223">
        <v>0</v>
      </c>
      <c r="W75" s="224" t="s">
        <v>53</v>
      </c>
      <c r="Y75" s="225">
        <f>IF(A75="new.cod","NEWCOD",IF(AND((Z75=""),ISTEXT(A75)),A75,IF(Z75="","",INDEX('[1]liste reference'!$A$7:$A$904,Z75))))</f>
      </c>
      <c r="Z75" s="8">
        <f>IF(ISERROR(MATCH(A75,'[1]liste reference'!$A$7:$A$904,0)),IF(ISERROR(MATCH(A75,'[1]liste reference'!$B$7:$B$904,0)),"",(MATCH(A75,'[1]liste reference'!$B$7:$B$904,0))),(MATCH(A75,'[1]liste reference'!$A$7:$A$904,0)))</f>
      </c>
      <c r="AA75" s="226"/>
      <c r="AB75" s="227"/>
      <c r="AC75" s="227"/>
      <c r="BC75" s="8">
        <f t="shared" si="7"/>
      </c>
    </row>
    <row r="76" spans="1:55" ht="12.75" hidden="1">
      <c r="A76" s="209" t="s">
        <v>53</v>
      </c>
      <c r="B76" s="210"/>
      <c r="C76" s="211"/>
      <c r="D76" s="212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12">
        <f>IF(D76="",,VLOOKUP(D76,D$22:D59,1,0))</f>
        <v>0</v>
      </c>
      <c r="F76" s="213">
        <f t="shared" si="1"/>
        <v>0</v>
      </c>
      <c r="G76" s="214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15" t="str">
        <f>IF(A76="","x",IF(ISERROR(VLOOKUP($A76,'[1]liste reference'!$A$7:$P$904,14,0)),IF(ISERROR(VLOOKUP($A76,'[1]liste reference'!$B$7:$P$904,13,0)),"x",VLOOKUP($A76,'[1]liste reference'!$B$7:$P$904,13,0)),VLOOKUP($A76,'[1]liste reference'!$A$7:$P$904,14,0)))</f>
        <v>x</v>
      </c>
      <c r="I76" s="216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17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18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19"/>
      <c r="M76" s="219"/>
      <c r="N76" s="219"/>
      <c r="O76" s="220"/>
      <c r="P76" s="22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21">
        <f t="shared" si="2"/>
      </c>
      <c r="R76" s="222">
        <f t="shared" si="3"/>
      </c>
      <c r="S76" s="222">
        <f t="shared" si="4"/>
        <v>0</v>
      </c>
      <c r="T76" s="222">
        <f t="shared" si="5"/>
        <v>0</v>
      </c>
      <c r="U76" s="228">
        <f t="shared" si="6"/>
        <v>0</v>
      </c>
      <c r="V76" s="223">
        <v>0</v>
      </c>
      <c r="W76" s="224" t="s">
        <v>53</v>
      </c>
      <c r="Y76" s="225">
        <f>IF(A76="new.cod","NEWCOD",IF(AND((Z76=""),ISTEXT(A76)),A76,IF(Z76="","",INDEX('[1]liste reference'!$A$7:$A$904,Z76))))</f>
      </c>
      <c r="Z76" s="8">
        <f>IF(ISERROR(MATCH(A76,'[1]liste reference'!$A$7:$A$904,0)),IF(ISERROR(MATCH(A76,'[1]liste reference'!$B$7:$B$904,0)),"",(MATCH(A76,'[1]liste reference'!$B$7:$B$904,0))),(MATCH(A76,'[1]liste reference'!$A$7:$A$904,0)))</f>
      </c>
      <c r="AA76" s="226"/>
      <c r="AB76" s="227"/>
      <c r="AC76" s="227"/>
      <c r="BC76" s="8">
        <f t="shared" si="7"/>
      </c>
    </row>
    <row r="77" spans="1:55" ht="12.75" hidden="1">
      <c r="A77" s="209" t="s">
        <v>53</v>
      </c>
      <c r="B77" s="210"/>
      <c r="C77" s="211"/>
      <c r="D77" s="212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12">
        <f>IF(D77="",,VLOOKUP(D77,D$22:D75,1,0))</f>
        <v>0</v>
      </c>
      <c r="F77" s="213">
        <f t="shared" si="1"/>
        <v>0</v>
      </c>
      <c r="G77" s="214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15" t="str">
        <f>IF(A77="","x",IF(ISERROR(VLOOKUP($A77,'[1]liste reference'!$A$7:$P$904,14,0)),IF(ISERROR(VLOOKUP($A77,'[1]liste reference'!$B$7:$P$904,13,0)),"x",VLOOKUP($A77,'[1]liste reference'!$B$7:$P$904,13,0)),VLOOKUP($A77,'[1]liste reference'!$A$7:$P$904,14,0)))</f>
        <v>x</v>
      </c>
      <c r="I77" s="216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17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18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19"/>
      <c r="M77" s="219"/>
      <c r="N77" s="219"/>
      <c r="O77" s="220"/>
      <c r="P77" s="22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21">
        <f t="shared" si="2"/>
      </c>
      <c r="R77" s="222">
        <f t="shared" si="3"/>
      </c>
      <c r="S77" s="222">
        <f t="shared" si="4"/>
        <v>0</v>
      </c>
      <c r="T77" s="222">
        <f t="shared" si="5"/>
        <v>0</v>
      </c>
      <c r="U77" s="228">
        <f t="shared" si="6"/>
        <v>0</v>
      </c>
      <c r="V77" s="223">
        <v>0</v>
      </c>
      <c r="W77" s="224" t="s">
        <v>53</v>
      </c>
      <c r="Y77" s="225">
        <f>IF(A77="new.cod","NEWCOD",IF(AND((Z77=""),ISTEXT(A77)),A77,IF(Z77="","",INDEX('[1]liste reference'!$A$7:$A$904,Z77))))</f>
      </c>
      <c r="Z77" s="8">
        <f>IF(ISERROR(MATCH(A77,'[1]liste reference'!$A$7:$A$904,0)),IF(ISERROR(MATCH(A77,'[1]liste reference'!$B$7:$B$904,0)),"",(MATCH(A77,'[1]liste reference'!$B$7:$B$904,0))),(MATCH(A77,'[1]liste reference'!$A$7:$A$904,0)))</f>
      </c>
      <c r="AA77" s="226"/>
      <c r="AB77" s="227"/>
      <c r="AC77" s="227"/>
      <c r="BC77" s="8">
        <f t="shared" si="7"/>
      </c>
    </row>
    <row r="78" spans="1:55" ht="12.75" hidden="1">
      <c r="A78" s="209" t="s">
        <v>53</v>
      </c>
      <c r="B78" s="210"/>
      <c r="C78" s="211"/>
      <c r="D78" s="212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12">
        <f>IF(D78="",,VLOOKUP(D78,D$22:D75,1,0))</f>
        <v>0</v>
      </c>
      <c r="F78" s="213">
        <f t="shared" si="1"/>
        <v>0</v>
      </c>
      <c r="G78" s="214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15" t="str">
        <f>IF(A78="","x",IF(ISERROR(VLOOKUP($A78,'[1]liste reference'!$A$7:$P$904,14,0)),IF(ISERROR(VLOOKUP($A78,'[1]liste reference'!$B$7:$P$904,13,0)),"x",VLOOKUP($A78,'[1]liste reference'!$B$7:$P$904,13,0)),VLOOKUP($A78,'[1]liste reference'!$A$7:$P$904,14,0)))</f>
        <v>x</v>
      </c>
      <c r="I78" s="216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17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18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19"/>
      <c r="M78" s="219"/>
      <c r="N78" s="219"/>
      <c r="O78" s="220"/>
      <c r="P78" s="22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21">
        <f t="shared" si="2"/>
      </c>
      <c r="R78" s="222">
        <f t="shared" si="3"/>
      </c>
      <c r="S78" s="222">
        <f t="shared" si="4"/>
        <v>0</v>
      </c>
      <c r="T78" s="222">
        <f t="shared" si="5"/>
        <v>0</v>
      </c>
      <c r="U78" s="228">
        <f t="shared" si="6"/>
        <v>0</v>
      </c>
      <c r="V78" s="223">
        <v>0</v>
      </c>
      <c r="W78" s="224" t="s">
        <v>53</v>
      </c>
      <c r="Y78" s="225">
        <f>IF(A78="new.cod","NEWCOD",IF(AND((Z78=""),ISTEXT(A78)),A78,IF(Z78="","",INDEX('[1]liste reference'!$A$7:$A$904,Z78))))</f>
      </c>
      <c r="Z78" s="8">
        <f>IF(ISERROR(MATCH(A78,'[1]liste reference'!$A$7:$A$904,0)),IF(ISERROR(MATCH(A78,'[1]liste reference'!$B$7:$B$904,0)),"",(MATCH(A78,'[1]liste reference'!$B$7:$B$904,0))),(MATCH(A78,'[1]liste reference'!$A$7:$A$904,0)))</f>
      </c>
      <c r="AA78" s="226"/>
      <c r="AB78" s="227"/>
      <c r="AC78" s="227"/>
      <c r="BC78" s="8">
        <f t="shared" si="7"/>
      </c>
    </row>
    <row r="79" spans="1:55" ht="12.75" hidden="1">
      <c r="A79" s="209" t="s">
        <v>53</v>
      </c>
      <c r="B79" s="210"/>
      <c r="C79" s="211"/>
      <c r="D79" s="212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12">
        <f>IF(D79="",,VLOOKUP(D79,D$22:D75,1,0))</f>
        <v>0</v>
      </c>
      <c r="F79" s="213">
        <f t="shared" si="1"/>
        <v>0</v>
      </c>
      <c r="G79" s="214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15" t="str">
        <f>IF(A79="","x",IF(ISERROR(VLOOKUP($A79,'[1]liste reference'!$A$7:$P$904,14,0)),IF(ISERROR(VLOOKUP($A79,'[1]liste reference'!$B$7:$P$904,13,0)),"x",VLOOKUP($A79,'[1]liste reference'!$B$7:$P$904,13,0)),VLOOKUP($A79,'[1]liste reference'!$A$7:$P$904,14,0)))</f>
        <v>x</v>
      </c>
      <c r="I79" s="216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17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18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19"/>
      <c r="M79" s="219"/>
      <c r="N79" s="219"/>
      <c r="O79" s="220"/>
      <c r="P79" s="22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21">
        <f t="shared" si="2"/>
      </c>
      <c r="R79" s="222">
        <f t="shared" si="3"/>
      </c>
      <c r="S79" s="222">
        <f t="shared" si="4"/>
        <v>0</v>
      </c>
      <c r="T79" s="222">
        <f t="shared" si="5"/>
        <v>0</v>
      </c>
      <c r="U79" s="228">
        <f t="shared" si="6"/>
        <v>0</v>
      </c>
      <c r="V79" s="223">
        <v>0</v>
      </c>
      <c r="W79" s="224" t="s">
        <v>53</v>
      </c>
      <c r="Y79" s="225">
        <f>IF(A79="new.cod","NEWCOD",IF(AND((Z79=""),ISTEXT(A79)),A79,IF(Z79="","",INDEX('[1]liste reference'!$A$7:$A$904,Z79))))</f>
      </c>
      <c r="Z79" s="8">
        <f>IF(ISERROR(MATCH(A79,'[1]liste reference'!$A$7:$A$904,0)),IF(ISERROR(MATCH(A79,'[1]liste reference'!$B$7:$B$904,0)),"",(MATCH(A79,'[1]liste reference'!$B$7:$B$904,0))),(MATCH(A79,'[1]liste reference'!$A$7:$A$904,0)))</f>
      </c>
      <c r="AA79" s="226"/>
      <c r="AB79" s="227"/>
      <c r="AC79" s="227"/>
      <c r="BC79" s="8">
        <f t="shared" si="7"/>
      </c>
    </row>
    <row r="80" spans="1:55" ht="12.75" hidden="1">
      <c r="A80" s="209"/>
      <c r="B80" s="210"/>
      <c r="C80" s="211"/>
      <c r="D80" s="212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12">
        <f>IF(D80="",,VLOOKUP(D80,D$22:D79,1,0))</f>
        <v>0</v>
      </c>
      <c r="F80" s="213">
        <f t="shared" si="1"/>
        <v>0</v>
      </c>
      <c r="G80" s="214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15" t="str">
        <f>IF(A80="","x",IF(ISERROR(VLOOKUP($A80,'[1]liste reference'!$A$7:$P$904,14,0)),IF(ISERROR(VLOOKUP($A80,'[1]liste reference'!$B$7:$P$904,13,0)),"x",VLOOKUP($A80,'[1]liste reference'!$B$7:$P$904,13,0)),VLOOKUP($A80,'[1]liste reference'!$A$7:$P$904,14,0)))</f>
        <v>x</v>
      </c>
      <c r="I80" s="216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17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18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19"/>
      <c r="M80" s="219"/>
      <c r="N80" s="219"/>
      <c r="O80" s="220"/>
      <c r="P80" s="22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21">
        <f t="shared" si="2"/>
      </c>
      <c r="R80" s="222">
        <f t="shared" si="3"/>
      </c>
      <c r="S80" s="222">
        <f t="shared" si="4"/>
        <v>0</v>
      </c>
      <c r="T80" s="222">
        <f t="shared" si="5"/>
        <v>0</v>
      </c>
      <c r="U80" s="228">
        <f t="shared" si="6"/>
        <v>0</v>
      </c>
      <c r="V80" s="223">
        <v>0</v>
      </c>
      <c r="W80" s="224" t="s">
        <v>53</v>
      </c>
      <c r="Y80" s="225">
        <f>IF(A80="new.cod","NEWCOD",IF(AND((Z80=""),ISTEXT(A80)),A80,IF(Z80="","",INDEX('[1]liste reference'!$A$7:$A$904,Z80))))</f>
      </c>
      <c r="Z80" s="8">
        <f>IF(ISERROR(MATCH(A80,'[1]liste reference'!$A$7:$A$904,0)),IF(ISERROR(MATCH(A80,'[1]liste reference'!$B$7:$B$904,0)),"",(MATCH(A80,'[1]liste reference'!$B$7:$B$904,0))),(MATCH(A80,'[1]liste reference'!$A$7:$A$904,0)))</f>
      </c>
      <c r="AA80" s="226"/>
      <c r="AB80" s="227"/>
      <c r="AC80" s="227"/>
      <c r="BC80" s="8">
        <f t="shared" si="7"/>
      </c>
    </row>
    <row r="81" spans="1:55" ht="12.75" hidden="1">
      <c r="A81" s="209"/>
      <c r="B81" s="210"/>
      <c r="C81" s="211"/>
      <c r="D81" s="212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12">
        <f>IF(D81="",,VLOOKUP(D81,D$21:D80,1,0))</f>
        <v>0</v>
      </c>
      <c r="F81" s="213">
        <f t="shared" si="1"/>
        <v>0</v>
      </c>
      <c r="G81" s="214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15" t="str">
        <f>IF(A81="","x",IF(ISERROR(VLOOKUP($A81,'[1]liste reference'!$A$7:$P$904,14,0)),IF(ISERROR(VLOOKUP($A81,'[1]liste reference'!$B$7:$P$904,13,0)),"x",VLOOKUP($A81,'[1]liste reference'!$B$7:$P$904,13,0)),VLOOKUP($A81,'[1]liste reference'!$A$7:$P$904,14,0)))</f>
        <v>x</v>
      </c>
      <c r="I81" s="216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17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18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18"/>
      <c r="M81" s="218"/>
      <c r="N81" s="218"/>
      <c r="O81" s="220"/>
      <c r="P81" s="22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21">
        <f t="shared" si="2"/>
      </c>
      <c r="R81" s="222">
        <f t="shared" si="3"/>
      </c>
      <c r="S81" s="222">
        <f t="shared" si="4"/>
        <v>0</v>
      </c>
      <c r="T81" s="222">
        <f t="shared" si="5"/>
        <v>0</v>
      </c>
      <c r="U81" s="228">
        <f t="shared" si="6"/>
        <v>0</v>
      </c>
      <c r="V81" s="223">
        <v>0</v>
      </c>
      <c r="W81" s="224" t="s">
        <v>53</v>
      </c>
      <c r="X81" s="232"/>
      <c r="Y81" s="225">
        <f>IF(A81="new.cod","NEWCOD",IF(AND((Z81=""),ISTEXT(A81)),A81,IF(Z81="","",INDEX('[1]liste reference'!$A$7:$A$904,Z81))))</f>
      </c>
      <c r="Z81" s="8">
        <f>IF(ISERROR(MATCH(A81,'[1]liste reference'!$A$7:$A$904,0)),IF(ISERROR(MATCH(A81,'[1]liste reference'!$B$7:$B$904,0)),"",(MATCH(A81,'[1]liste reference'!$B$7:$B$904,0))),(MATCH(A81,'[1]liste reference'!$A$7:$A$904,0)))</f>
      </c>
      <c r="AA81" s="226"/>
      <c r="AB81" s="227"/>
      <c r="AC81" s="227"/>
      <c r="BC81" s="8">
        <f t="shared" si="7"/>
      </c>
    </row>
    <row r="82" spans="1:55" ht="12.75" hidden="1">
      <c r="A82" s="233"/>
      <c r="B82" s="234"/>
      <c r="C82" s="235"/>
      <c r="D82" s="236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36">
        <f>IF(D82="",,VLOOKUP(D82,D$20:D80,1,0))</f>
        <v>0</v>
      </c>
      <c r="F82" s="237">
        <f t="shared" si="1"/>
        <v>0</v>
      </c>
      <c r="G82" s="238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15" t="str">
        <f>IF(A82="","x",IF(ISERROR(VLOOKUP($A82,'[1]liste reference'!$A$7:$P$904,14,0)),IF(ISERROR(VLOOKUP($A82,'[1]liste reference'!$B$7:$P$904,13,0)),"x",VLOOKUP($A82,'[1]liste reference'!$B$7:$P$904,13,0)),VLOOKUP($A82,'[1]liste reference'!$A$7:$P$904,14,0)))</f>
        <v>x</v>
      </c>
      <c r="I82" s="239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39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18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40"/>
      <c r="M82" s="240"/>
      <c r="N82" s="240"/>
      <c r="O82" s="241"/>
      <c r="P82" s="241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21">
        <f t="shared" si="2"/>
      </c>
      <c r="R82" s="222">
        <f t="shared" si="3"/>
      </c>
      <c r="S82" s="222">
        <f t="shared" si="4"/>
        <v>0</v>
      </c>
      <c r="T82" s="222">
        <f t="shared" si="5"/>
        <v>0</v>
      </c>
      <c r="U82" s="228">
        <f t="shared" si="6"/>
        <v>0</v>
      </c>
      <c r="V82" s="223">
        <v>0</v>
      </c>
      <c r="W82" s="242" t="s">
        <v>53</v>
      </c>
      <c r="X82" s="243"/>
      <c r="Y82" s="225">
        <f>IF(A82="new.cod","NEWCOD",IF(AND((Z82=""),ISTEXT(A82)),A82,IF(Z82="","",INDEX('[1]liste reference'!$A$7:$A$904,Z82))))</f>
      </c>
      <c r="Z82" s="8">
        <f>IF(ISERROR(MATCH(A82,'[1]liste reference'!$A$7:$A$904,0)),IF(ISERROR(MATCH(A82,'[1]liste reference'!$B$7:$B$904,0)),"",(MATCH(A82,'[1]liste reference'!$B$7:$B$904,0))),(MATCH(A82,'[1]liste reference'!$A$7:$A$904,0)))</f>
      </c>
      <c r="AA82" s="226"/>
      <c r="AB82" s="227"/>
      <c r="AC82" s="227"/>
      <c r="BC82" s="8">
        <f t="shared" si="7"/>
      </c>
    </row>
    <row r="83" spans="1:30" ht="15" hidden="1">
      <c r="A83" s="244" t="s">
        <v>86</v>
      </c>
      <c r="B83" s="161"/>
      <c r="C83" s="161"/>
      <c r="D83" s="161"/>
      <c r="E83" s="161"/>
      <c r="F83" s="161"/>
      <c r="G83" s="161"/>
      <c r="H83" s="161"/>
      <c r="I83" s="161"/>
      <c r="J83" s="161"/>
      <c r="K83" s="161"/>
      <c r="L83" s="161"/>
      <c r="M83" s="222"/>
      <c r="N83" s="222"/>
      <c r="O83" s="245"/>
      <c r="P83" s="245"/>
      <c r="Q83" s="245"/>
      <c r="R83" s="245"/>
      <c r="S83" s="245"/>
      <c r="T83" s="8"/>
      <c r="U83" s="8"/>
      <c r="V83" s="245"/>
      <c r="W83" s="245"/>
      <c r="X83" s="245"/>
      <c r="Y83" s="246"/>
      <c r="Z83" s="246"/>
      <c r="AA83" s="247"/>
      <c r="AB83" s="248"/>
      <c r="AC83" s="248"/>
      <c r="AD83" s="248"/>
    </row>
    <row r="84" spans="1:30" ht="12.75" hidden="1">
      <c r="A84" s="249" t="str">
        <f>A3</f>
        <v>Baumale</v>
      </c>
      <c r="B84" s="250" t="str">
        <f>C3</f>
        <v>Vebron</v>
      </c>
      <c r="C84" s="251">
        <f>A4</f>
        <v>40702</v>
      </c>
      <c r="D84" s="252">
        <f>IF(ISERROR(SUM($T$23:$T$82)/SUM($U$23:$U$82)),"",SUM($T$23:$T$82)/SUM($U$23:$U$82))</f>
        <v>11.3</v>
      </c>
      <c r="E84" s="253">
        <f>N13</f>
        <v>7</v>
      </c>
      <c r="F84" s="250">
        <f>N14</f>
        <v>6</v>
      </c>
      <c r="G84" s="250">
        <f>N15</f>
        <v>5</v>
      </c>
      <c r="H84" s="250">
        <f>N16</f>
        <v>1</v>
      </c>
      <c r="I84" s="250">
        <f>N17</f>
        <v>0</v>
      </c>
      <c r="J84" s="254">
        <f>N8</f>
        <v>10.5</v>
      </c>
      <c r="K84" s="252">
        <f>N9</f>
        <v>3.0166206257996713</v>
      </c>
      <c r="L84" s="253">
        <f>N10</f>
        <v>6</v>
      </c>
      <c r="M84" s="253">
        <f>N11</f>
        <v>15</v>
      </c>
      <c r="N84" s="252">
        <f>O8</f>
        <v>1.1666666666666667</v>
      </c>
      <c r="O84" s="252">
        <f>O9</f>
        <v>0.4082482904638632</v>
      </c>
      <c r="P84" s="253"/>
      <c r="Q84" s="253">
        <f>O10</f>
        <v>1</v>
      </c>
      <c r="R84" s="253">
        <f>O11</f>
        <v>2</v>
      </c>
      <c r="S84" s="255">
        <f>F21</f>
        <v>2.6235999999999997</v>
      </c>
      <c r="T84" s="253">
        <f>K11</f>
        <v>0</v>
      </c>
      <c r="U84" s="253">
        <f>K12</f>
        <v>4</v>
      </c>
      <c r="V84" s="253">
        <f>K13</f>
        <v>2</v>
      </c>
      <c r="W84" s="256">
        <f>K14</f>
        <v>1</v>
      </c>
      <c r="X84" s="257">
        <f>K15</f>
        <v>0</v>
      </c>
      <c r="Z84" s="258"/>
      <c r="AA84" s="258"/>
      <c r="AB84" s="248"/>
      <c r="AC84" s="248"/>
      <c r="AD84" s="248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59" t="s">
        <v>87</v>
      </c>
      <c r="R86" s="8"/>
      <c r="S86" s="223"/>
      <c r="T86" s="8"/>
      <c r="U86" s="8"/>
      <c r="V86" s="8"/>
    </row>
    <row r="87" spans="16:22" ht="12.75" hidden="1">
      <c r="P87" s="8"/>
      <c r="Q87" s="8" t="s">
        <v>88</v>
      </c>
      <c r="R87" s="8"/>
      <c r="S87" s="223">
        <f>VLOOKUP(MAX($S$23:$S$82),($S$23:$U$82),1,0)</f>
        <v>36</v>
      </c>
      <c r="T87" s="8"/>
      <c r="U87" s="8"/>
      <c r="V87" s="8"/>
    </row>
    <row r="88" spans="16:22" ht="12.75" hidden="1">
      <c r="P88" s="8"/>
      <c r="Q88" s="8" t="s">
        <v>89</v>
      </c>
      <c r="R88" s="8"/>
      <c r="S88" s="223">
        <f>VLOOKUP((S87),($S$23:$U$82),2,0)</f>
        <v>36</v>
      </c>
      <c r="T88" s="8"/>
      <c r="U88" s="8"/>
      <c r="V88" s="8"/>
    </row>
    <row r="89" spans="17:20" ht="12.75">
      <c r="Q89" s="8" t="s">
        <v>90</v>
      </c>
      <c r="R89" s="8"/>
      <c r="S89" s="223">
        <f>VLOOKUP((S87),($S$23:$U$82),3,0)</f>
        <v>3</v>
      </c>
      <c r="T89" s="8"/>
    </row>
    <row r="90" spans="17:20" ht="12.75">
      <c r="Q90" s="8" t="s">
        <v>91</v>
      </c>
      <c r="R90" s="8"/>
      <c r="S90" s="260">
        <f>IF(ISERROR(SUM($T$23:$T$82)/SUM($U$23:$U$82)),"",(SUM($T$23:$T$82)-S88)/(SUM($U$23:$U$82)-S89))</f>
        <v>11</v>
      </c>
      <c r="T90" s="8"/>
    </row>
    <row r="91" spans="17:21" ht="12.75">
      <c r="Q91" s="222" t="s">
        <v>92</v>
      </c>
      <c r="R91" s="222"/>
      <c r="S91" s="222" t="str">
        <f>INDEX('[1]liste reference'!$A$7:$A$904,$T$91)</f>
        <v>RHYRIP</v>
      </c>
      <c r="T91" s="8">
        <f>IF(ISERROR(MATCH($S$93,'[1]liste reference'!$A$7:$A$904,0)),MATCH($S$93,'[1]liste reference'!$B$7:$B$904,0),(MATCH($S$93,'[1]liste reference'!$A$7:$A$904,0)))</f>
        <v>253</v>
      </c>
      <c r="U91" s="248"/>
    </row>
    <row r="92" spans="17:20" ht="12.75">
      <c r="Q92" s="8" t="s">
        <v>93</v>
      </c>
      <c r="R92" s="8"/>
      <c r="S92" s="8">
        <f>MATCH(S87,$S$23:$S$82,0)</f>
        <v>5</v>
      </c>
      <c r="T92" s="8"/>
    </row>
    <row r="93" spans="17:20" ht="12.75">
      <c r="Q93" s="222" t="s">
        <v>94</v>
      </c>
      <c r="R93" s="8"/>
      <c r="S93" s="222" t="str">
        <f>INDEX($A$23:$A$82,$S$92)</f>
        <v>RHYRIP</v>
      </c>
      <c r="T93" s="8"/>
    </row>
    <row r="94" ht="12.75">
      <c r="S94" s="248"/>
    </row>
  </sheetData>
  <sheetProtection/>
  <mergeCells count="11">
    <mergeCell ref="I18:J18"/>
    <mergeCell ref="K22:O22"/>
    <mergeCell ref="Y83:Z83"/>
    <mergeCell ref="A8:C8"/>
    <mergeCell ref="I11:J11"/>
    <mergeCell ref="I12:J12"/>
    <mergeCell ref="I17:J17"/>
    <mergeCell ref="I13:J13"/>
    <mergeCell ref="I14:J14"/>
    <mergeCell ref="I15:J15"/>
    <mergeCell ref="N6:O6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1" operator="equal" stopIfTrue="1">
      <formula>"x"</formula>
    </cfRule>
  </conditionalFormatting>
  <conditionalFormatting sqref="W23:X23">
    <cfRule type="cellIs" priority="22" dxfId="0" operator="equal" stopIfTrue="1">
      <formula>"DEJA SAISI !"</formula>
    </cfRule>
    <cfRule type="cellIs" priority="23" dxfId="2" operator="equal" stopIfTrue="1">
      <formula>"non répertorié"</formula>
    </cfRule>
    <cfRule type="expression" priority="24" dxfId="3" stopIfTrue="1">
      <formula>AND(ISTEXT($G$23),ISBLANK($I$23))</formula>
    </cfRule>
  </conditionalFormatting>
  <conditionalFormatting sqref="K23:O82">
    <cfRule type="cellIs" priority="19" dxfId="2" operator="equal" stopIfTrue="1">
      <formula>"code non répertorié ou synonyme"</formula>
    </cfRule>
    <cfRule type="expression" priority="20" dxfId="3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3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3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3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3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3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3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3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5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3" stopIfTrue="1">
      <formula>AND($I23="",$J23="")</formula>
    </cfRule>
    <cfRule type="cellIs" priority="3" dxfId="0" operator="equal" stopIfTrue="1">
      <formula>"DEJA SAISI !"</formula>
    </cfRule>
  </conditionalFormatting>
  <dataValidations count="10">
    <dataValidation type="list" allowBlank="1" showInputMessage="1" showErrorMessage="1" error="saisir un nombre compris entre 0 et 100 %" sqref="B10:C10">
      <formula1>"absent,peu abd.,abondant,très abd."</formula1>
    </dataValidation>
    <dataValidation allowBlank="1" showInputMessage="1" error="saisir un nombre compris entre 0 et 100 %" sqref="E18"/>
    <dataValidation allowBlank="1" showInputMessage="1" error="saisir un nombre entier compris entre 0 et 100 %" sqref="E20"/>
    <dataValidation errorStyle="warning" type="list" allowBlank="1" showInputMessage="1" showErrorMessage="1" errorTitle="ATTENTION :" error="sélectionner un des types de faciès de la liste." sqref="B6:C6">
      <formula1>type_courant</formula1>
    </dataValidation>
    <dataValidation errorStyle="information" type="list" allowBlank="1" errorTitle="ATTENTION :" error="Vous devriez choisir un code dans la liste de référence !" sqref="A23:A82">
      <formula1>noms_taxons</formula1>
    </dataValidation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type="decimal" allowBlank="1" showInputMessage="1" showErrorMessage="1" error="saisir un nombre compris entre 0 et 100 %" sqref="B11:C18 E9:E17 D9:D18 B9:C9 B23:C36 B39:C42">
      <formula1>0</formula1>
      <formula2>100</formula2>
    </dataValidation>
    <dataValidation type="list" showInputMessage="1" showErrorMessage="1" errorTitle="ATTENTION" error="Veuillez sélectionner Cf. dans la liste déroulante" sqref="AA23:AA82">
      <formula1>Cf.</formula1>
    </dataValidation>
  </dataValidations>
  <printOptions horizontalCentered="1"/>
  <pageMargins left="0.31496062992125984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2013-09-20T07:01:32Z</dcterms:created>
  <dcterms:modified xsi:type="dcterms:W3CDTF">2013-09-20T07:01:50Z</dcterms:modified>
  <cp:category/>
  <cp:version/>
  <cp:contentType/>
  <cp:contentStatus/>
</cp:coreProperties>
</file>