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18540" windowHeight="1068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calcId="14562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<sst xmlns="http://schemas.openxmlformats.org/spreadsheetml/2006/main" count="221" uniqueCount="97">
  <si>
    <t>Relevés floristiques aquatiques - IBMR</t>
  </si>
  <si>
    <t xml:space="preserve">Formulaire modèle GIS Macrophytes v 3.1.1 - janvier 2013  </t>
  </si>
  <si>
    <t>SAGE</t>
  </si>
  <si>
    <t>S.RENAHY L.ISEBE</t>
  </si>
  <si>
    <t>conforme AFNOR T90-395 oct. 2003</t>
  </si>
  <si>
    <t>CANCE</t>
  </si>
  <si>
    <t>Cance à Sarras</t>
  </si>
  <si>
    <t>06101905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</si>
  <si>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</si>
  <si>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</si>
  <si>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</si>
  <si>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</si>
  <si>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</si>
  <si>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</si>
  <si>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</si>
  <si>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</si>
  <si>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</si>
  <si>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</si>
  <si>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rapide</t>
  </si>
  <si>
    <t>pl. lent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</si>
  <si>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</si>
  <si>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</si>
  <si>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</si>
  <si>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</si>
  <si>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</si>
  <si>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</si>
  <si>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</si>
  <si>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</si>
  <si>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</si>
  <si>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</si>
  <si>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</si>
  <si>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</si>
  <si>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</si>
  <si>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</si>
  <si>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</si>
  <si>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</si>
  <si>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</si>
  <si>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</si>
  <si>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</si>
  <si>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</si>
  <si>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</si>
  <si>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</si>
  <si>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</si>
  <si>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</si>
  <si>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</si>
  <si>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</si>
  <si>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</si>
  <si>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</si>
  <si>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</si>
  <si>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</si>
  <si>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</si>
  <si>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</si>
  <si>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</si>
  <si>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</si>
  <si>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</si>
  <si>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</si>
  <si>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</si>
  <si>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</si>
  <si>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</si>
  <si>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</si>
  <si>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</si>
  <si>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</si>
  <si>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</si>
  <si>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</si>
  <si>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</si>
  <si>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</si>
  <si>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</si>
  <si>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</si>
  <si>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</si>
  <si>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</si>
  <si>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</si>
  <si>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</si>
  <si>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</si>
  <si>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</si>
  <si>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</si>
  <si>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</si>
  <si>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</si>
  <si>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</si>
  <si>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</si>
  <si>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PHOSPX</t>
  </si>
  <si>
    <t>BRARIV</t>
  </si>
  <si>
    <t>FONANT</t>
  </si>
  <si>
    <t>RHYRIP</t>
  </si>
  <si>
    <t>VERBEC</t>
  </si>
  <si>
    <t>URTDIO</t>
  </si>
  <si>
    <t>newcod</t>
  </si>
  <si>
    <t>Geum urbanum</t>
  </si>
  <si>
    <t>Leptolyngbia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</si>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</sst>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75">
    <xf numFmtId="0" fontId="0" fillId="0" borderId="0" xfId="0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5" borderId="4" xfId="0" applyFill="1" applyBorder="1" applyProtection="1"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6" borderId="1" xfId="0" applyFont="1" applyFill="1" applyBorder="1" applyAlignment="1" applyProtection="1">
      <alignment horizontal="left"/>
      <protection locked="0"/>
    </xf>
    <xf numFmtId="0" fontId="5" fillId="6" borderId="6" xfId="0" applyFont="1" applyFill="1" applyBorder="1" applyAlignment="1" applyProtection="1">
      <alignment horizontal="left"/>
      <protection/>
    </xf>
    <xf numFmtId="0" fontId="5" fillId="6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6" borderId="2" xfId="0" applyFont="1" applyFill="1" applyBorder="1" applyAlignment="1" applyProtection="1">
      <alignment horizontal="left"/>
      <protection/>
    </xf>
    <xf numFmtId="0" fontId="6" fillId="6" borderId="2" xfId="0" applyFont="1" applyFill="1" applyBorder="1" applyAlignment="1" applyProtection="1">
      <alignment horizontal="left"/>
      <protection/>
    </xf>
    <xf numFmtId="0" fontId="5" fillId="6" borderId="2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hidden="1"/>
    </xf>
    <xf numFmtId="0" fontId="0" fillId="5" borderId="7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5" fillId="3" borderId="9" xfId="0" applyFont="1" applyFill="1" applyBorder="1" applyAlignment="1" applyProtection="1">
      <alignment/>
      <protection hidden="1"/>
    </xf>
    <xf numFmtId="0" fontId="5" fillId="6" borderId="2" xfId="0" applyFont="1" applyFill="1" applyBorder="1" applyAlignment="1" applyProtection="1">
      <alignment/>
      <protection hidden="1"/>
    </xf>
    <xf numFmtId="0" fontId="5" fillId="6" borderId="9" xfId="0" applyFont="1" applyFill="1" applyBorder="1" applyAlignment="1" applyProtection="1">
      <alignment/>
      <protection hidden="1"/>
    </xf>
    <xf numFmtId="0" fontId="0" fillId="6" borderId="0" xfId="0" applyFill="1" applyProtection="1">
      <protection hidden="1"/>
    </xf>
    <xf numFmtId="49" fontId="5" fillId="6" borderId="10" xfId="0" applyNumberFormat="1" applyFont="1" applyFill="1" applyBorder="1" applyAlignment="1" applyProtection="1">
      <alignment/>
      <protection locked="0"/>
    </xf>
    <xf numFmtId="0" fontId="5" fillId="6" borderId="0" xfId="0" applyFont="1" applyFill="1" applyProtection="1">
      <protection hidden="1"/>
    </xf>
    <xf numFmtId="0" fontId="5" fillId="6" borderId="10" xfId="0" applyFont="1" applyFill="1" applyBorder="1" applyAlignment="1" applyProtection="1">
      <alignment horizontal="left"/>
      <protection locked="0"/>
    </xf>
    <xf numFmtId="0" fontId="5" fillId="6" borderId="11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6" borderId="12" xfId="0" applyNumberFormat="1" applyFont="1" applyFill="1" applyBorder="1" applyAlignment="1" applyProtection="1">
      <alignment horizontal="left"/>
      <protection locked="0"/>
    </xf>
    <xf numFmtId="0" fontId="5" fillId="7" borderId="13" xfId="0" applyFont="1" applyFill="1" applyBorder="1" applyAlignment="1" applyProtection="1">
      <alignment horizontal="left"/>
      <protection hidden="1"/>
    </xf>
    <xf numFmtId="0" fontId="5" fillId="7" borderId="13" xfId="0" applyFont="1" applyFill="1" applyBorder="1" applyProtection="1">
      <protection hidden="1"/>
    </xf>
    <xf numFmtId="0" fontId="5" fillId="3" borderId="13" xfId="0" applyFont="1" applyFill="1" applyBorder="1" applyProtection="1">
      <protection hidden="1"/>
    </xf>
    <xf numFmtId="0" fontId="8" fillId="8" borderId="14" xfId="0" applyFont="1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0" fillId="8" borderId="16" xfId="0" applyFill="1" applyBorder="1" applyProtection="1">
      <protection hidden="1"/>
    </xf>
    <xf numFmtId="0" fontId="9" fillId="8" borderId="16" xfId="0" applyFont="1" applyFill="1" applyBorder="1" applyProtection="1">
      <protection hidden="1"/>
    </xf>
    <xf numFmtId="0" fontId="9" fillId="4" borderId="17" xfId="0" applyFont="1" applyFill="1" applyBorder="1" applyProtection="1">
      <protection hidden="1"/>
    </xf>
    <xf numFmtId="0" fontId="4" fillId="5" borderId="8" xfId="0" applyFont="1" applyFill="1" applyBorder="1" applyAlignment="1" applyProtection="1">
      <alignment horizontal="center"/>
      <protection hidden="1"/>
    </xf>
    <xf numFmtId="0" fontId="10" fillId="9" borderId="18" xfId="0" applyFont="1" applyFill="1" applyBorder="1" applyProtection="1">
      <protection hidden="1"/>
    </xf>
    <xf numFmtId="0" fontId="5" fillId="9" borderId="19" xfId="0" applyFont="1" applyFill="1" applyBorder="1" applyAlignment="1" applyProtection="1">
      <alignment horizontal="center"/>
      <protection hidden="1"/>
    </xf>
    <xf numFmtId="0" fontId="5" fillId="9" borderId="2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9" borderId="0" xfId="0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center"/>
      <protection hidden="1"/>
    </xf>
    <xf numFmtId="0" fontId="5" fillId="8" borderId="21" xfId="0" applyFont="1" applyFill="1" applyBorder="1" applyAlignment="1" applyProtection="1">
      <alignment horizontal="left"/>
      <protection hidden="1"/>
    </xf>
    <xf numFmtId="0" fontId="5" fillId="8" borderId="22" xfId="0" applyFont="1" applyFill="1" applyBorder="1" applyAlignment="1" applyProtection="1">
      <alignment horizontal="center"/>
      <protection hidden="1"/>
    </xf>
    <xf numFmtId="0" fontId="11" fillId="8" borderId="22" xfId="0" applyFont="1" applyFill="1" applyBorder="1" applyAlignment="1" applyProtection="1">
      <alignment horizontal="center"/>
      <protection hidden="1"/>
    </xf>
    <xf numFmtId="2" fontId="12" fillId="10" borderId="23" xfId="0" applyNumberFormat="1" applyFont="1" applyFill="1" applyBorder="1" applyAlignment="1" applyProtection="1">
      <alignment horizontal="right" vertical="top"/>
      <protection hidden="1"/>
    </xf>
    <xf numFmtId="2" fontId="12" fillId="10" borderId="24" xfId="0" applyNumberFormat="1" applyFont="1" applyFill="1" applyBorder="1" applyAlignment="1" applyProtection="1">
      <alignment horizontal="left" vertical="top"/>
      <protection hidden="1"/>
    </xf>
    <xf numFmtId="2" fontId="13" fillId="11" borderId="15" xfId="0" applyNumberFormat="1" applyFont="1" applyFill="1" applyBorder="1" applyAlignment="1" applyProtection="1">
      <alignment horizontal="left" vertical="top"/>
      <protection hidden="1"/>
    </xf>
    <xf numFmtId="2" fontId="0" fillId="11" borderId="15" xfId="0" applyNumberFormat="1" applyFont="1" applyFill="1" applyBorder="1" applyAlignment="1" applyProtection="1">
      <alignment horizontal="center" vertical="top"/>
      <protection hidden="1"/>
    </xf>
    <xf numFmtId="2" fontId="13" fillId="4" borderId="17" xfId="0" applyNumberFormat="1" applyFont="1" applyFill="1" applyBorder="1" applyAlignment="1" applyProtection="1">
      <alignment horizontal="left" vertical="top"/>
      <protection hidden="1"/>
    </xf>
    <xf numFmtId="0" fontId="5" fillId="6" borderId="25" xfId="0" applyFont="1" applyFill="1" applyBorder="1" applyAlignment="1" applyProtection="1">
      <alignment horizontal="center"/>
      <protection locked="0"/>
    </xf>
    <xf numFmtId="0" fontId="9" fillId="8" borderId="26" xfId="0" applyFont="1" applyFill="1" applyBorder="1" applyAlignment="1" applyProtection="1">
      <alignment horizontal="lef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0" fillId="8" borderId="27" xfId="0" applyFill="1" applyBorder="1" applyProtection="1">
      <protection hidden="1"/>
    </xf>
    <xf numFmtId="0" fontId="14" fillId="10" borderId="28" xfId="0" applyFont="1" applyFill="1" applyBorder="1" applyAlignment="1" applyProtection="1">
      <alignment horizontal="left"/>
      <protection hidden="1"/>
    </xf>
    <xf numFmtId="0" fontId="5" fillId="10" borderId="29" xfId="0" applyFont="1" applyFill="1" applyBorder="1" applyAlignment="1" applyProtection="1">
      <alignment horizontal="right" vertical="top"/>
      <protection hidden="1"/>
    </xf>
    <xf numFmtId="0" fontId="15" fillId="4" borderId="17" xfId="0" applyFont="1" applyFill="1" applyBorder="1" applyAlignment="1" applyProtection="1">
      <alignment horizontal="center" vertical="top"/>
      <protection hidden="1"/>
    </xf>
    <xf numFmtId="0" fontId="16" fillId="9" borderId="18" xfId="0" applyFont="1" applyFill="1" applyBorder="1" applyProtection="1">
      <protection hidden="1"/>
    </xf>
    <xf numFmtId="0" fontId="0" fillId="6" borderId="6" xfId="0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left"/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0" fontId="0" fillId="8" borderId="17" xfId="0" applyFont="1" applyFill="1" applyBorder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30" xfId="0" applyFont="1" applyFill="1" applyBorder="1" applyAlignment="1" applyProtection="1">
      <alignment horizontal="left" vertical="top"/>
      <protection hidden="1"/>
    </xf>
    <xf numFmtId="0" fontId="19" fillId="8" borderId="13" xfId="0" applyFont="1" applyFill="1" applyBorder="1" applyAlignment="1" applyProtection="1">
      <alignment horizontal="left" vertical="top"/>
      <protection hidden="1"/>
    </xf>
    <xf numFmtId="0" fontId="19" fillId="8" borderId="31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20" fillId="8" borderId="32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ont="1" applyFill="1" applyBorder="1" applyAlignment="1" applyProtection="1">
      <alignment horizontal="center" vertical="top"/>
      <protection hidden="1"/>
    </xf>
    <xf numFmtId="164" fontId="0" fillId="4" borderId="17" xfId="0" applyNumberFormat="1" applyFont="1" applyFill="1" applyBorder="1" applyAlignment="1" applyProtection="1">
      <alignment horizontal="left" vertical="top"/>
      <protection hidden="1"/>
    </xf>
    <xf numFmtId="2" fontId="5" fillId="6" borderId="6" xfId="0" applyNumberFormat="1" applyFont="1" applyFill="1" applyBorder="1" applyAlignment="1" applyProtection="1">
      <alignment horizontal="center"/>
      <protection locked="0"/>
    </xf>
    <xf numFmtId="2" fontId="5" fillId="6" borderId="12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165" fontId="21" fillId="7" borderId="0" xfId="0" applyNumberFormat="1" applyFont="1" applyFill="1" applyBorder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8" borderId="17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center"/>
      <protection hidden="1"/>
    </xf>
    <xf numFmtId="2" fontId="0" fillId="8" borderId="33" xfId="0" applyNumberFormat="1" applyFont="1" applyFill="1" applyBorder="1" applyAlignment="1" applyProtection="1">
      <alignment horizontal="left"/>
      <protection hidden="1"/>
    </xf>
    <xf numFmtId="0" fontId="0" fillId="5" borderId="34" xfId="0" applyFill="1" applyBorder="1" applyProtection="1">
      <protection hidden="1"/>
    </xf>
    <xf numFmtId="0" fontId="0" fillId="5" borderId="35" xfId="0" applyFill="1" applyBorder="1" applyProtection="1">
      <protection hidden="1"/>
    </xf>
    <xf numFmtId="0" fontId="22" fillId="9" borderId="18" xfId="0" applyFont="1" applyFill="1" applyBorder="1" applyProtection="1">
      <protection hidden="1"/>
    </xf>
    <xf numFmtId="0" fontId="0" fillId="12" borderId="6" xfId="0" applyNumberFormat="1" applyFont="1" applyFill="1" applyBorder="1" applyAlignment="1" applyProtection="1">
      <alignment horizontal="center"/>
      <protection locked="0"/>
    </xf>
    <xf numFmtId="2" fontId="0" fillId="12" borderId="12" xfId="0" applyNumberFormat="1" applyFont="1" applyFill="1" applyBorder="1" applyAlignment="1" applyProtection="1">
      <alignment horizontal="center"/>
      <protection locked="0"/>
    </xf>
    <xf numFmtId="165" fontId="0" fillId="3" borderId="2" xfId="0" applyNumberFormat="1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8" borderId="36" xfId="0" applyFont="1" applyFill="1" applyBorder="1" applyAlignment="1" applyProtection="1">
      <alignment horizontal="center"/>
      <protection hidden="1"/>
    </xf>
    <xf numFmtId="2" fontId="9" fillId="8" borderId="2" xfId="0" applyNumberFormat="1" applyFont="1" applyFill="1" applyBorder="1" applyAlignment="1" applyProtection="1">
      <alignment horizontal="left"/>
      <protection hidden="1"/>
    </xf>
    <xf numFmtId="2" fontId="0" fillId="8" borderId="6" xfId="0" applyNumberFormat="1" applyFont="1" applyFill="1" applyBorder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ont="1" applyFill="1" applyBorder="1" applyAlignment="1" applyProtection="1">
      <alignment horizontal="left" vertical="top"/>
      <protection hidden="1"/>
    </xf>
    <xf numFmtId="166" fontId="0" fillId="4" borderId="17" xfId="0" applyNumberFormat="1" applyFont="1" applyFill="1" applyBorder="1" applyAlignment="1" applyProtection="1">
      <alignment horizontal="left" vertical="top"/>
      <protection hidden="1"/>
    </xf>
    <xf numFmtId="0" fontId="6" fillId="9" borderId="37" xfId="0" applyFont="1" applyFill="1" applyBorder="1" applyProtection="1">
      <protection hidden="1"/>
    </xf>
    <xf numFmtId="2" fontId="0" fillId="12" borderId="38" xfId="0" applyNumberFormat="1" applyFont="1" applyFill="1" applyBorder="1" applyAlignment="1" applyProtection="1">
      <alignment horizontal="center"/>
      <protection locked="0"/>
    </xf>
    <xf numFmtId="2" fontId="0" fillId="12" borderId="39" xfId="0" applyNumberFormat="1" applyFont="1" applyFill="1" applyBorder="1" applyAlignment="1" applyProtection="1">
      <alignment horizontal="center"/>
      <protection locked="0"/>
    </xf>
    <xf numFmtId="165" fontId="0" fillId="3" borderId="0" xfId="0" applyNumberFormat="1" applyFont="1" applyFill="1" applyBorder="1" applyAlignment="1" applyProtection="1">
      <alignment horizontal="center"/>
      <protection hidden="1"/>
    </xf>
    <xf numFmtId="2" fontId="10" fillId="7" borderId="0" xfId="0" applyNumberFormat="1" applyFont="1" applyFill="1" applyProtection="1">
      <protection hidden="1"/>
    </xf>
    <xf numFmtId="165" fontId="10" fillId="7" borderId="0" xfId="0" applyNumberFormat="1" applyFont="1" applyFill="1" applyBorder="1" applyProtection="1">
      <protection hidden="1"/>
    </xf>
    <xf numFmtId="166" fontId="0" fillId="8" borderId="0" xfId="0" applyNumberFormat="1" applyFont="1" applyFill="1" applyBorder="1" applyAlignment="1" applyProtection="1">
      <alignment horizontal="center"/>
      <protection hidden="1"/>
    </xf>
    <xf numFmtId="1" fontId="0" fillId="8" borderId="40" xfId="0" applyNumberFormat="1" applyFont="1" applyFill="1" applyBorder="1" applyAlignment="1" applyProtection="1">
      <alignment horizontal="left"/>
      <protection hidden="1"/>
    </xf>
    <xf numFmtId="0" fontId="6" fillId="9" borderId="41" xfId="0" applyFont="1" applyFill="1" applyBorder="1" applyProtection="1">
      <protection hidden="1"/>
    </xf>
    <xf numFmtId="2" fontId="0" fillId="12" borderId="42" xfId="0" applyNumberFormat="1" applyFont="1" applyFill="1" applyBorder="1" applyAlignment="1" applyProtection="1">
      <alignment horizontal="center"/>
      <protection locked="0"/>
    </xf>
    <xf numFmtId="2" fontId="0" fillId="12" borderId="43" xfId="0" applyNumberFormat="1" applyFont="1" applyFill="1" applyBorder="1" applyAlignment="1" applyProtection="1">
      <alignment horizontal="center"/>
      <protection locked="0"/>
    </xf>
    <xf numFmtId="165" fontId="10" fillId="7" borderId="0" xfId="0" applyNumberFormat="1" applyFont="1" applyFill="1" applyProtection="1">
      <protection hidden="1"/>
    </xf>
    <xf numFmtId="1" fontId="0" fillId="8" borderId="0" xfId="0" applyNumberFormat="1" applyFont="1" applyFill="1" applyBorder="1" applyAlignment="1" applyProtection="1">
      <alignment horizontal="left"/>
      <protection hidden="1"/>
    </xf>
    <xf numFmtId="0" fontId="18" fillId="8" borderId="1" xfId="0" applyFont="1" applyFill="1" applyBorder="1" applyAlignment="1" applyProtection="1">
      <alignment horizontal="left" vertical="top"/>
      <protection hidden="1"/>
    </xf>
    <xf numFmtId="0" fontId="9" fillId="8" borderId="2" xfId="0" applyFont="1" applyFill="1" applyBorder="1" applyAlignment="1" applyProtection="1">
      <alignment horizontal="left" vertical="top"/>
      <protection hidden="1"/>
    </xf>
    <xf numFmtId="0" fontId="19" fillId="8" borderId="2" xfId="0" applyFont="1" applyFill="1" applyBorder="1" applyAlignment="1" applyProtection="1">
      <alignment horizontal="left" vertical="top"/>
      <protection hidden="1"/>
    </xf>
    <xf numFmtId="0" fontId="9" fillId="4" borderId="17" xfId="0" applyFont="1" applyFill="1" applyBorder="1" applyAlignment="1" applyProtection="1">
      <alignment horizontal="lef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0" fillId="8" borderId="9" xfId="0" applyNumberFormat="1" applyFont="1" applyFill="1" applyBorder="1" applyAlignment="1" applyProtection="1">
      <alignment horizontal="right" vertical="top"/>
      <protection hidden="1"/>
    </xf>
    <xf numFmtId="0" fontId="0" fillId="8" borderId="9" xfId="0" applyFont="1" applyFill="1" applyBorder="1" applyAlignment="1" applyProtection="1">
      <alignment horizontal="left" vertical="top"/>
      <protection hidden="1"/>
    </xf>
    <xf numFmtId="166" fontId="0" fillId="4" borderId="17" xfId="0" applyNumberFormat="1" applyFont="1" applyFill="1" applyBorder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0" fillId="8" borderId="46" xfId="0" applyNumberFormat="1" applyFont="1" applyFill="1" applyBorder="1" applyAlignment="1" applyProtection="1">
      <alignment horizontal="right" vertical="top"/>
      <protection hidden="1"/>
    </xf>
    <xf numFmtId="0" fontId="0" fillId="8" borderId="46" xfId="0" applyFont="1" applyFill="1" applyBorder="1" applyAlignment="1" applyProtection="1">
      <alignment horizontal="left" vertical="top"/>
      <protection hidden="1"/>
    </xf>
    <xf numFmtId="0" fontId="6" fillId="9" borderId="47" xfId="0" applyFont="1" applyFill="1" applyBorder="1" applyProtection="1">
      <protection hidden="1"/>
    </xf>
    <xf numFmtId="2" fontId="0" fillId="12" borderId="48" xfId="0" applyNumberFormat="1" applyFont="1" applyFill="1" applyBorder="1" applyAlignment="1" applyProtection="1">
      <alignment horizontal="center"/>
      <protection locked="0"/>
    </xf>
    <xf numFmtId="2" fontId="0" fillId="12" borderId="49" xfId="0" applyNumberFormat="1" applyFont="1" applyFill="1" applyBorder="1" applyAlignment="1" applyProtection="1">
      <alignment horizontal="center"/>
      <protection locked="0"/>
    </xf>
    <xf numFmtId="0" fontId="13" fillId="8" borderId="50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ont="1" applyFill="1" applyBorder="1" applyAlignment="1" applyProtection="1">
      <alignment horizontal="right" vertical="top"/>
      <protection hidden="1"/>
    </xf>
    <xf numFmtId="0" fontId="0" fillId="8" borderId="0" xfId="0" applyFont="1" applyFill="1" applyBorder="1" applyAlignment="1" applyProtection="1">
      <alignment horizontal="left" vertical="top"/>
      <protection hidden="1"/>
    </xf>
    <xf numFmtId="165" fontId="0" fillId="3" borderId="9" xfId="0" applyNumberFormat="1" applyFont="1" applyFill="1" applyBorder="1" applyAlignment="1" applyProtection="1">
      <alignment horizontal="center"/>
      <protection hidden="1"/>
    </xf>
    <xf numFmtId="2" fontId="10" fillId="7" borderId="9" xfId="0" applyNumberFormat="1" applyFont="1" applyFill="1" applyBorder="1" applyProtection="1">
      <protection hidden="1"/>
    </xf>
    <xf numFmtId="1" fontId="0" fillId="8" borderId="17" xfId="0" applyNumberFormat="1" applyFont="1" applyFill="1" applyBorder="1" applyAlignment="1" applyProtection="1">
      <alignment horizontal="center"/>
      <protection hidden="1"/>
    </xf>
    <xf numFmtId="1" fontId="0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0" borderId="0" xfId="0" applyFill="1" applyProtection="1">
      <protection hidden="1"/>
    </xf>
    <xf numFmtId="0" fontId="6" fillId="9" borderId="51" xfId="0" applyFont="1" applyFill="1" applyBorder="1" applyProtection="1">
      <protection hidden="1"/>
    </xf>
    <xf numFmtId="2" fontId="0" fillId="12" borderId="52" xfId="0" applyNumberFormat="1" applyFont="1" applyFill="1" applyBorder="1" applyAlignment="1" applyProtection="1">
      <alignment horizontal="center"/>
      <protection locked="0"/>
    </xf>
    <xf numFmtId="2" fontId="0" fillId="12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Border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0" fillId="4" borderId="17" xfId="0" applyFill="1" applyBorder="1" applyProtection="1">
      <protection hidden="1"/>
    </xf>
    <xf numFmtId="0" fontId="23" fillId="0" borderId="0" xfId="0" applyFont="1" applyProtection="1">
      <protection hidden="1"/>
    </xf>
    <xf numFmtId="0" fontId="23" fillId="7" borderId="1" xfId="0" applyFont="1" applyFill="1" applyBorder="1" applyProtection="1">
      <protection hidden="1"/>
    </xf>
    <xf numFmtId="0" fontId="23" fillId="7" borderId="2" xfId="0" applyFont="1" applyFill="1" applyBorder="1" applyAlignment="1" applyProtection="1">
      <alignment horizontal="center"/>
      <protection hidden="1"/>
    </xf>
    <xf numFmtId="0" fontId="13" fillId="7" borderId="6" xfId="0" applyFont="1" applyFill="1" applyBorder="1" applyProtection="1">
      <protection hidden="1"/>
    </xf>
    <xf numFmtId="0" fontId="24" fillId="3" borderId="26" xfId="0" applyFont="1" applyFill="1" applyBorder="1" applyProtection="1">
      <protection hidden="1"/>
    </xf>
    <xf numFmtId="0" fontId="25" fillId="3" borderId="26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Border="1" applyProtection="1">
      <protection hidden="1"/>
    </xf>
    <xf numFmtId="0" fontId="0" fillId="8" borderId="26" xfId="0" applyFill="1" applyBorder="1" applyProtection="1">
      <protection hidden="1"/>
    </xf>
    <xf numFmtId="0" fontId="13" fillId="8" borderId="27" xfId="0" applyFont="1" applyFill="1" applyBorder="1" applyProtection="1">
      <protection hidden="1"/>
    </xf>
    <xf numFmtId="2" fontId="5" fillId="8" borderId="27" xfId="0" applyNumberFormat="1" applyFont="1" applyFill="1" applyBorder="1" applyAlignment="1" applyProtection="1">
      <alignment horizontal="left"/>
      <protection hidden="1"/>
    </xf>
    <xf numFmtId="2" fontId="5" fillId="8" borderId="54" xfId="0" applyNumberFormat="1" applyFont="1" applyFill="1" applyBorder="1" applyAlignment="1" applyProtection="1">
      <alignment horizontal="left"/>
      <protection hidden="1"/>
    </xf>
    <xf numFmtId="0" fontId="0" fillId="8" borderId="55" xfId="0" applyFill="1" applyBorder="1" applyProtection="1">
      <protection hidden="1"/>
    </xf>
    <xf numFmtId="0" fontId="0" fillId="8" borderId="27" xfId="0" applyFont="1" applyFill="1" applyBorder="1" applyAlignment="1" applyProtection="1">
      <alignment horizontal="left" vertical="top"/>
      <protection hidden="1"/>
    </xf>
    <xf numFmtId="0" fontId="5" fillId="9" borderId="18" xfId="0" applyFont="1" applyFill="1" applyBorder="1" applyProtection="1">
      <protection hidden="1"/>
    </xf>
    <xf numFmtId="0" fontId="0" fillId="9" borderId="6" xfId="0" applyFont="1" applyFill="1" applyBorder="1" applyAlignment="1" applyProtection="1">
      <alignment horizontal="center"/>
      <protection hidden="1"/>
    </xf>
    <xf numFmtId="2" fontId="0" fillId="9" borderId="12" xfId="0" applyNumberFormat="1" applyFont="1" applyFill="1" applyBorder="1" applyAlignment="1" applyProtection="1">
      <alignment horizontal="center"/>
      <protection hidden="1"/>
    </xf>
    <xf numFmtId="0" fontId="0" fillId="3" borderId="56" xfId="0" applyFont="1" applyFill="1" applyBorder="1" applyAlignment="1" applyProtection="1">
      <alignment horizontal="center"/>
      <protection hidden="1"/>
    </xf>
    <xf numFmtId="0" fontId="9" fillId="3" borderId="56" xfId="0" applyFont="1" applyFill="1" applyBorder="1" applyAlignment="1" applyProtection="1">
      <alignment horizontal="center"/>
      <protection hidden="1"/>
    </xf>
    <xf numFmtId="2" fontId="10" fillId="9" borderId="0" xfId="0" applyNumberFormat="1" applyFont="1" applyFill="1" applyProtection="1">
      <protection hidden="1"/>
    </xf>
    <xf numFmtId="1" fontId="5" fillId="9" borderId="56" xfId="0" applyNumberFormat="1" applyFont="1" applyFill="1" applyBorder="1" applyAlignment="1" applyProtection="1">
      <alignment horizontal="center"/>
      <protection hidden="1"/>
    </xf>
    <xf numFmtId="1" fontId="5" fillId="3" borderId="9" xfId="0" applyNumberFormat="1" applyFont="1" applyFill="1" applyBorder="1" applyAlignment="1" applyProtection="1">
      <alignment horizontal="center"/>
      <protection hidden="1"/>
    </xf>
    <xf numFmtId="1" fontId="5" fillId="9" borderId="0" xfId="0" applyNumberFormat="1" applyFont="1" applyFill="1" applyBorder="1" applyAlignment="1" applyProtection="1">
      <alignment horizontal="center"/>
      <protection hidden="1"/>
    </xf>
    <xf numFmtId="0" fontId="5" fillId="9" borderId="9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16" xfId="0" applyFont="1" applyFill="1" applyBorder="1" applyAlignment="1" applyProtection="1">
      <alignment horizontal="left"/>
      <protection hidden="1"/>
    </xf>
    <xf numFmtId="0" fontId="13" fillId="4" borderId="32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3" fillId="9" borderId="18" xfId="0" applyFont="1" applyFill="1" applyBorder="1" applyAlignment="1" applyProtection="1">
      <alignment horizontal="right"/>
      <protection hidden="1"/>
    </xf>
    <xf numFmtId="2" fontId="0" fillId="9" borderId="6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left"/>
      <protection hidden="1"/>
    </xf>
    <xf numFmtId="2" fontId="5" fillId="9" borderId="25" xfId="0" applyNumberFormat="1" applyFont="1" applyFill="1" applyBorder="1" applyAlignment="1" applyProtection="1">
      <alignment horizontal="center"/>
      <protection hidden="1"/>
    </xf>
    <xf numFmtId="165" fontId="23" fillId="9" borderId="0" xfId="0" applyNumberFormat="1" applyFont="1" applyFill="1" applyBorder="1" applyAlignment="1" applyProtection="1">
      <alignment horizontal="left"/>
      <protection hidden="1"/>
    </xf>
    <xf numFmtId="165" fontId="0" fillId="9" borderId="0" xfId="0" applyNumberFormat="1" applyFont="1" applyFill="1" applyBorder="1" applyAlignment="1" applyProtection="1">
      <alignment horizontal="center"/>
      <protection hidden="1"/>
    </xf>
    <xf numFmtId="165" fontId="5" fillId="9" borderId="0" xfId="0" applyNumberFormat="1" applyFont="1" applyFill="1" applyBorder="1" applyAlignment="1" applyProtection="1">
      <alignment horizontal="center"/>
      <protection hidden="1"/>
    </xf>
    <xf numFmtId="0" fontId="26" fillId="9" borderId="0" xfId="0" applyFont="1" applyFill="1" applyBorder="1" applyProtection="1">
      <protection hidden="1"/>
    </xf>
    <xf numFmtId="0" fontId="26" fillId="9" borderId="13" xfId="0" applyFont="1" applyFill="1" applyBorder="1" applyProtection="1">
      <protection hidden="1"/>
    </xf>
    <xf numFmtId="0" fontId="26" fillId="4" borderId="30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9" borderId="18" xfId="0" applyFont="1" applyFill="1" applyBorder="1" applyAlignment="1" applyProtection="1">
      <alignment horizontal="center"/>
      <protection hidden="1"/>
    </xf>
    <xf numFmtId="165" fontId="25" fillId="9" borderId="57" xfId="0" applyNumberFormat="1" applyFont="1" applyFill="1" applyBorder="1" applyAlignment="1" applyProtection="1">
      <alignment horizontal="center"/>
      <protection hidden="1"/>
    </xf>
    <xf numFmtId="165" fontId="0" fillId="9" borderId="57" xfId="0" applyNumberFormat="1" applyFont="1" applyFill="1" applyBorder="1" applyAlignment="1" applyProtection="1">
      <alignment horizontal="center"/>
      <protection hidden="1"/>
    </xf>
    <xf numFmtId="165" fontId="0" fillId="9" borderId="9" xfId="0" applyNumberFormat="1" applyFont="1" applyFill="1" applyBorder="1" applyAlignment="1" applyProtection="1">
      <alignment horizontal="center"/>
      <protection hidden="1"/>
    </xf>
    <xf numFmtId="165" fontId="0" fillId="9" borderId="56" xfId="0" applyNumberFormat="1" applyFont="1" applyFill="1" applyBorder="1" applyAlignment="1" applyProtection="1">
      <alignment horizontal="center"/>
      <protection hidden="1"/>
    </xf>
    <xf numFmtId="165" fontId="18" fillId="9" borderId="2" xfId="0" applyNumberFormat="1" applyFont="1" applyFill="1" applyBorder="1" applyAlignment="1" applyProtection="1">
      <alignment horizontal="center"/>
      <protection hidden="1"/>
    </xf>
    <xf numFmtId="0" fontId="0" fillId="9" borderId="25" xfId="0" applyFont="1" applyFill="1" applyBorder="1" applyAlignment="1" applyProtection="1">
      <alignment horizontal="center"/>
      <protection hidden="1"/>
    </xf>
    <xf numFmtId="0" fontId="7" fillId="3" borderId="56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hidden="1"/>
    </xf>
    <xf numFmtId="0" fontId="7" fillId="3" borderId="58" xfId="0" applyFont="1" applyFill="1" applyBorder="1" applyAlignment="1" applyProtection="1">
      <alignment horizontal="center"/>
      <protection hidden="1"/>
    </xf>
    <xf numFmtId="0" fontId="0" fillId="9" borderId="12" xfId="0" applyFill="1" applyBorder="1" applyAlignment="1" applyProtection="1">
      <alignment horizontal="center"/>
      <protection hidden="1"/>
    </xf>
    <xf numFmtId="0" fontId="0" fillId="9" borderId="12" xfId="0" applyFont="1" applyFill="1" applyBorder="1" applyAlignment="1" applyProtection="1">
      <alignment horizontal="center"/>
      <protection hidden="1"/>
    </xf>
    <xf numFmtId="0" fontId="0" fillId="6" borderId="59" xfId="0" applyNumberFormat="1" applyFont="1" applyFill="1" applyBorder="1" applyAlignment="1" applyProtection="1">
      <alignment/>
      <protection locked="0"/>
    </xf>
    <xf numFmtId="2" fontId="0" fillId="6" borderId="57" xfId="0" applyNumberFormat="1" applyFont="1" applyFill="1" applyBorder="1" applyAlignment="1" applyProtection="1">
      <alignment/>
      <protection locked="0"/>
    </xf>
    <xf numFmtId="2" fontId="0" fillId="6" borderId="39" xfId="0" applyNumberFormat="1" applyFont="1" applyFill="1" applyBorder="1" applyAlignment="1" applyProtection="1">
      <alignment/>
      <protection locked="0"/>
    </xf>
    <xf numFmtId="0" fontId="0" fillId="3" borderId="39" xfId="0" applyNumberFormat="1" applyFont="1" applyFill="1" applyBorder="1" applyAlignment="1" applyProtection="1">
      <alignment/>
      <protection hidden="1"/>
    </xf>
    <xf numFmtId="0" fontId="0" fillId="9" borderId="60" xfId="0" applyNumberFormat="1" applyFont="1" applyFill="1" applyBorder="1" applyAlignment="1" applyProtection="1">
      <alignment/>
      <protection hidden="1"/>
    </xf>
    <xf numFmtId="0" fontId="10" fillId="7" borderId="12" xfId="0" applyNumberFormat="1" applyFont="1" applyFill="1" applyBorder="1" applyAlignment="1" applyProtection="1">
      <alignment/>
      <protection hidden="1"/>
    </xf>
    <xf numFmtId="1" fontId="27" fillId="3" borderId="12" xfId="0" applyNumberFormat="1" applyFont="1" applyFill="1" applyBorder="1" applyAlignment="1" applyProtection="1">
      <alignment horizontal="center"/>
      <protection hidden="1"/>
    </xf>
    <xf numFmtId="1" fontId="7" fillId="9" borderId="12" xfId="0" applyNumberFormat="1" applyFont="1" applyFill="1" applyBorder="1" applyAlignment="1" applyProtection="1">
      <alignment horizontal="center"/>
      <protection hidden="1"/>
    </xf>
    <xf numFmtId="0" fontId="0" fillId="7" borderId="61" xfId="0" applyFill="1" applyBorder="1" applyAlignment="1" applyProtection="1">
      <alignment/>
      <protection hidden="1"/>
    </xf>
    <xf numFmtId="0" fontId="0" fillId="7" borderId="62" xfId="0" applyFont="1" applyFill="1" applyBorder="1" applyAlignment="1" applyProtection="1">
      <alignment horizontal="left"/>
      <protection hidden="1"/>
    </xf>
    <xf numFmtId="0" fontId="25" fillId="7" borderId="63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25" fillId="3" borderId="0" xfId="0" applyFont="1" applyFill="1" applyProtection="1">
      <protection hidden="1"/>
    </xf>
    <xf numFmtId="0" fontId="26" fillId="0" borderId="0" xfId="0" applyFont="1" applyProtection="1">
      <protection hidden="1"/>
    </xf>
    <xf numFmtId="0" fontId="0" fillId="3" borderId="0" xfId="0" applyNumberFormat="1" applyFill="1" applyBorder="1" applyProtection="1">
      <protection hidden="1"/>
    </xf>
    <xf numFmtId="0" fontId="0" fillId="6" borderId="12" xfId="0" applyFill="1" applyBorder="1" applyAlignment="1" applyProtection="1">
      <alignment horizontal="center"/>
      <protection locked="0"/>
    </xf>
    <xf numFmtId="0" fontId="13" fillId="6" borderId="12" xfId="0" applyFont="1" applyFill="1" applyBorder="1" applyProtection="1">
      <protection locked="0"/>
    </xf>
    <xf numFmtId="0" fontId="0" fillId="6" borderId="41" xfId="0" applyNumberFormat="1" applyFont="1" applyFill="1" applyBorder="1" applyAlignment="1" applyProtection="1">
      <alignment/>
      <protection locked="0"/>
    </xf>
    <xf numFmtId="2" fontId="0" fillId="6" borderId="63" xfId="0" applyNumberFormat="1" applyFont="1" applyFill="1" applyBorder="1" applyAlignment="1" applyProtection="1">
      <alignment/>
      <protection locked="0"/>
    </xf>
    <xf numFmtId="2" fontId="0" fillId="6" borderId="43" xfId="0" applyNumberFormat="1" applyFont="1" applyFill="1" applyBorder="1" applyAlignment="1" applyProtection="1">
      <alignment/>
      <protection locked="0"/>
    </xf>
    <xf numFmtId="0" fontId="0" fillId="3" borderId="43" xfId="0" applyNumberFormat="1" applyFont="1" applyFill="1" applyBorder="1" applyAlignment="1" applyProtection="1">
      <alignment/>
      <protection hidden="1"/>
    </xf>
    <xf numFmtId="0" fontId="0" fillId="9" borderId="64" xfId="0" applyNumberFormat="1" applyFont="1" applyFill="1" applyBorder="1" applyAlignment="1" applyProtection="1">
      <alignment/>
      <protection hidden="1"/>
    </xf>
    <xf numFmtId="0" fontId="0" fillId="7" borderId="61" xfId="0" applyFont="1" applyFill="1" applyBorder="1" applyAlignment="1" applyProtection="1">
      <alignment horizontal="left"/>
      <protection hidden="1"/>
    </xf>
    <xf numFmtId="0" fontId="0" fillId="3" borderId="33" xfId="0" applyFill="1" applyBorder="1" applyProtection="1">
      <protection hidden="1"/>
    </xf>
    <xf numFmtId="1" fontId="26" fillId="0" borderId="0" xfId="0" applyNumberFormat="1" applyFont="1" applyProtection="1">
      <protection hidden="1"/>
    </xf>
    <xf numFmtId="0" fontId="0" fillId="9" borderId="65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7" borderId="61" xfId="0" applyFill="1" applyBorder="1" applyAlignment="1">
      <alignment/>
    </xf>
    <xf numFmtId="0" fontId="25" fillId="7" borderId="63" xfId="0" applyFont="1" applyFill="1" applyBorder="1" applyAlignment="1">
      <alignment horizontal="right"/>
    </xf>
    <xf numFmtId="0" fontId="10" fillId="7" borderId="64" xfId="0" applyNumberFormat="1" applyFont="1" applyFill="1" applyBorder="1" applyAlignment="1" applyProtection="1">
      <alignment/>
      <protection hidden="1"/>
    </xf>
    <xf numFmtId="1" fontId="27" fillId="3" borderId="66" xfId="0" applyNumberFormat="1" applyFont="1" applyFill="1" applyBorder="1" applyAlignment="1" applyProtection="1">
      <alignment horizontal="center"/>
      <protection hidden="1"/>
    </xf>
    <xf numFmtId="0" fontId="10" fillId="7" borderId="60" xfId="0" applyNumberFormat="1" applyFont="1" applyFill="1" applyBorder="1" applyAlignment="1" applyProtection="1">
      <alignment/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0" fillId="6" borderId="51" xfId="0" applyNumberFormat="1" applyFont="1" applyFill="1" applyBorder="1" applyAlignment="1" applyProtection="1">
      <alignment/>
      <protection locked="0"/>
    </xf>
    <xf numFmtId="2" fontId="0" fillId="6" borderId="67" xfId="0" applyNumberFormat="1" applyFont="1" applyFill="1" applyBorder="1" applyAlignment="1" applyProtection="1">
      <alignment/>
      <protection locked="0"/>
    </xf>
    <xf numFmtId="2" fontId="0" fillId="6" borderId="53" xfId="0" applyNumberFormat="1" applyFont="1" applyFill="1" applyBorder="1" applyAlignment="1" applyProtection="1">
      <alignment/>
      <protection locked="0"/>
    </xf>
    <xf numFmtId="0" fontId="0" fillId="3" borderId="12" xfId="0" applyNumberFormat="1" applyFont="1" applyFill="1" applyBorder="1" applyAlignment="1" applyProtection="1">
      <alignment/>
      <protection hidden="1"/>
    </xf>
    <xf numFmtId="0" fontId="0" fillId="3" borderId="53" xfId="0" applyNumberFormat="1" applyFont="1" applyFill="1" applyBorder="1" applyAlignment="1" applyProtection="1">
      <alignment/>
      <protection hidden="1"/>
    </xf>
    <xf numFmtId="0" fontId="0" fillId="9" borderId="68" xfId="0" applyNumberFormat="1" applyFont="1" applyFill="1" applyBorder="1" applyAlignment="1" applyProtection="1">
      <alignment/>
      <protection hidden="1"/>
    </xf>
    <xf numFmtId="0" fontId="10" fillId="7" borderId="1" xfId="0" applyNumberFormat="1" applyFont="1" applyFill="1" applyBorder="1" applyAlignment="1" applyProtection="1">
      <alignment/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7" borderId="69" xfId="0" applyFill="1" applyBorder="1" applyAlignment="1" applyProtection="1">
      <alignment/>
      <protection hidden="1"/>
    </xf>
    <xf numFmtId="0" fontId="0" fillId="7" borderId="69" xfId="0" applyFill="1" applyBorder="1" applyAlignment="1">
      <alignment/>
    </xf>
    <xf numFmtId="0" fontId="25" fillId="7" borderId="67" xfId="0" applyFont="1" applyFill="1" applyBorder="1" applyAlignment="1" applyProtection="1">
      <alignment horizontal="right"/>
      <protection hidden="1"/>
    </xf>
    <xf numFmtId="0" fontId="25" fillId="7" borderId="67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" borderId="32" xfId="0" applyFont="1" applyFill="1" applyBorder="1" applyProtection="1">
      <protection hidden="1"/>
    </xf>
    <xf numFmtId="0" fontId="0" fillId="3" borderId="9" xfId="0" applyFill="1" applyBorder="1" applyProtection="1"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Protection="1">
      <protection hidden="1"/>
    </xf>
    <xf numFmtId="0" fontId="0" fillId="3" borderId="30" xfId="0" applyFill="1" applyBorder="1" applyProtection="1">
      <protection hidden="1"/>
    </xf>
    <xf numFmtId="0" fontId="0" fillId="3" borderId="13" xfId="0" applyFill="1" applyBorder="1" applyProtection="1">
      <protection hidden="1"/>
    </xf>
    <xf numFmtId="15" fontId="0" fillId="3" borderId="13" xfId="0" applyNumberFormat="1" applyFill="1" applyBorder="1" applyProtection="1">
      <protection hidden="1"/>
    </xf>
    <xf numFmtId="2" fontId="0" fillId="3" borderId="13" xfId="0" applyNumberFormat="1" applyFill="1" applyBorder="1" applyProtection="1">
      <protection hidden="1"/>
    </xf>
    <xf numFmtId="1" fontId="0" fillId="3" borderId="13" xfId="0" applyNumberFormat="1" applyFill="1" applyBorder="1" applyProtection="1">
      <protection hidden="1"/>
    </xf>
    <xf numFmtId="2" fontId="0" fillId="3" borderId="0" xfId="0" applyNumberFormat="1" applyFill="1" applyProtection="1">
      <protection hidden="1"/>
    </xf>
    <xf numFmtId="1" fontId="0" fillId="3" borderId="25" xfId="0" applyNumberFormat="1" applyFill="1" applyBorder="1" applyProtection="1">
      <protection hidden="1"/>
    </xf>
    <xf numFmtId="1" fontId="0" fillId="3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0" fontId="5" fillId="3" borderId="0" xfId="0" applyFont="1" applyFill="1" applyProtection="1">
      <protection hidden="1"/>
    </xf>
    <xf numFmtId="2" fontId="5" fillId="3" borderId="13" xfId="0" applyNumberFormat="1" applyFont="1" applyFill="1" applyBorder="1" applyProtection="1">
      <protection hidden="1"/>
    </xf>
    <xf numFmtId="1" fontId="0" fillId="8" borderId="70" xfId="0" applyNumberFormat="1" applyFont="1" applyFill="1" applyBorder="1" applyAlignment="1" applyProtection="1">
      <alignment horizontal="center"/>
      <protection hidden="1"/>
    </xf>
    <xf numFmtId="1" fontId="0" fillId="8" borderId="0" xfId="0" applyNumberFormat="1" applyFont="1" applyFill="1" applyBorder="1" applyAlignment="1" applyProtection="1">
      <alignment horizontal="center"/>
      <protection hidden="1"/>
    </xf>
    <xf numFmtId="0" fontId="0" fillId="9" borderId="2" xfId="0" applyFont="1" applyFill="1" applyBorder="1" applyAlignment="1" applyProtection="1">
      <alignment horizontal="center"/>
      <protection hidden="1"/>
    </xf>
    <xf numFmtId="0" fontId="0" fillId="9" borderId="6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11" borderId="71" xfId="0" applyFont="1" applyFill="1" applyBorder="1" applyAlignment="1" applyProtection="1">
      <alignment horizontal="center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5" fillId="9" borderId="2" xfId="0" applyFont="1" applyFill="1" applyBorder="1" applyAlignment="1" applyProtection="1">
      <alignment horizontal="center"/>
      <protection hidden="1"/>
    </xf>
    <xf numFmtId="1" fontId="0" fillId="8" borderId="72" xfId="0" applyNumberFormat="1" applyFont="1" applyFill="1" applyBorder="1" applyAlignment="1" applyProtection="1">
      <alignment horizontal="center"/>
      <protection hidden="1"/>
    </xf>
    <xf numFmtId="1" fontId="0" fillId="8" borderId="73" xfId="0" applyNumberFormat="1" applyFont="1" applyFill="1" applyBorder="1" applyAlignment="1" applyProtection="1">
      <alignment horizontal="center"/>
      <protection hidden="1"/>
    </xf>
    <xf numFmtId="1" fontId="0" fillId="8" borderId="17" xfId="0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6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3"/>
        <condense val="0"/>
        <extend val="0"/>
      </font>
      <border/>
    </dxf>
    <dxf>
      <font>
        <b val="0"/>
        <i val="0"/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22</xdr:col>
          <xdr:colOff>9525</xdr:colOff>
          <xdr:row>6</xdr:row>
          <xdr:rowOff>19050</xdr:rowOff>
        </xdr:from>
        <xdr:to>
          <xdr:col>22</xdr:col>
          <xdr:colOff>1476375</xdr:colOff>
          <xdr:row>9</xdr:row>
          <xdr:rowOff>9525</xdr:rowOff>
        </xdr:to>
        <xdr:grpSp>
          <xdr:nvGrpSpPr>
            <xdr:cNvPr id="2" name="Group 25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7544858" y="1066800"/>
              <a:ext cx="1466850" cy="477308"/>
              <a:chOff x="787" y="70"/>
              <a:chExt cx="94" cy="51"/>
            </a:xfrm>
          </xdr:grpSpPr>
          <xdr:sp macro="" textlink="">
            <xdr:nvSpPr>
              <xdr:cNvPr id="1025" name="Affichage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 xmlns:a="http://schemas.openxmlformats.org/drawingml/2006/main">
                <a:off x="787" y="95"/>
                <a:ext cx="94" cy="26"/>
              </a:xfrm>
              <a:prstGeom xmlns:a="http://schemas.openxmlformats.org/drawingml/2006/main" prst="rect">
                <a:avLst/>
              </a:prstGeom>
            </xdr:spPr>
          </xdr:sp>
          <xdr:sp macro="" textlink="">
            <xdr:nvSpPr>
              <xdr:cNvPr id="1026" name="Retournotice" hidden="1">
                <a:extLst xmlns:a="http://schemas.openxmlformats.org/drawingml/2006/main"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 xmlns:a="http://schemas.openxmlformats.org/drawingml/2006/main">
                <a:off x="787" y="70"/>
                <a:ext cx="94" cy="26"/>
              </a:xfrm>
              <a:prstGeom xmlns:a="http://schemas.openxmlformats.org/drawingml/2006/main"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23</xdr:col>
          <xdr:colOff>76200</xdr:colOff>
          <xdr:row>0</xdr:row>
          <xdr:rowOff>38100</xdr:rowOff>
        </xdr:from>
        <xdr:to>
          <xdr:col>23</xdr:col>
          <xdr:colOff>1066800</xdr:colOff>
          <xdr:row>2</xdr:row>
          <xdr:rowOff>114300</xdr:rowOff>
        </xdr:to>
        <xdr:grpSp>
          <xdr:nvGrpSpPr>
            <xdr:cNvPr id="7" name="Group 33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9199033" y="38100"/>
              <a:ext cx="990600" cy="436033"/>
              <a:chOff x="788" y="1"/>
              <a:chExt cx="95" cy="45"/>
            </a:xfrm>
          </xdr:grpSpPr>
          <xdr:sp macro="" textlink="">
            <xdr:nvSpPr>
              <xdr:cNvPr id="1029" name="Calcul" hidden="1">
                <a:extLst xmlns:a="http://schemas.openxmlformats.org/drawingml/2006/main"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 xmlns:a="http://schemas.openxmlformats.org/drawingml/2006/main">
                <a:off x="788" y="1"/>
                <a:ext cx="94" cy="25"/>
              </a:xfrm>
              <a:prstGeom xmlns:a="http://schemas.openxmlformats.org/drawingml/2006/main" prst="rect">
                <a:avLst/>
              </a:prstGeom>
            </xdr:spPr>
          </xdr:sp>
          <xdr:sp macro="" textlink="">
            <xdr:nvSpPr>
              <xdr:cNvPr id="1030" name="robust" hidden="1">
                <a:extLst xmlns:a="http://schemas.openxmlformats.org/drawingml/2006/main"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 xmlns:a="http://schemas.openxmlformats.org/drawingml/2006/main">
                <a:off x="788" y="21"/>
                <a:ext cx="95" cy="25"/>
              </a:xfrm>
              <a:prstGeom xmlns:a="http://schemas.openxmlformats.org/drawingml/2006/main"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23</xdr:col>
          <xdr:colOff>76200</xdr:colOff>
          <xdr:row>3</xdr:row>
          <xdr:rowOff>0</xdr:rowOff>
        </xdr:from>
        <xdr:to>
          <xdr:col>23</xdr:col>
          <xdr:colOff>1057275</xdr:colOff>
          <xdr:row>8</xdr:row>
          <xdr:rowOff>76200</xdr:rowOff>
        </xdr:to>
        <xdr:grpSp>
          <xdr:nvGrpSpPr>
            <xdr:cNvPr id="10" name="Group 116"/>
            <xdr:cNvGrpSpPr>
              <a:grpSpLocks xmlns:a="http://schemas.openxmlformats.org/drawingml/2006/main"/>
            </xdr:cNvGrpSpPr>
          </xdr:nvGrpSpPr>
          <xdr:grpSpPr bwMode="auto">
            <a:xfrm xmlns:a="http://schemas.openxmlformats.org/drawingml/2006/main">
              <a:off x="9199033" y="529167"/>
              <a:ext cx="981075" cy="912283"/>
              <a:chOff x="957" y="52"/>
              <a:chExt cx="94" cy="97"/>
            </a:xfrm>
          </xdr:grpSpPr>
          <xdr:sp macro="" textlink="">
            <xdr:nvSpPr>
              <xdr:cNvPr id="1031" name="Trinom" hidden="1">
                <a:extLst xmlns:a="http://schemas.openxmlformats.org/drawingml/2006/main"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 xmlns:a="http://schemas.openxmlformats.org/drawingml/2006/main">
                <a:off x="957" y="52"/>
                <a:ext cx="94" cy="26"/>
              </a:xfrm>
              <a:prstGeom xmlns:a="http://schemas.openxmlformats.org/drawingml/2006/main" prst="rect">
                <a:avLst/>
              </a:prstGeom>
            </xdr:spPr>
          </xdr:sp>
          <xdr:sp macro="" textlink="">
            <xdr:nvSpPr>
              <xdr:cNvPr id="1032" name="Trigroupe" hidden="1">
                <a:extLst xmlns:a="http://schemas.openxmlformats.org/drawingml/2006/main"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 xmlns:a="http://schemas.openxmlformats.org/drawingml/2006/main">
                <a:off x="957" y="75"/>
                <a:ext cx="94" cy="26"/>
              </a:xfrm>
              <a:prstGeom xmlns:a="http://schemas.openxmlformats.org/drawingml/2006/main" prst="rect">
                <a:avLst/>
              </a:prstGeom>
            </xdr:spPr>
          </xdr:sp>
          <xdr:sp macro="" textlink="">
            <xdr:nvSpPr>
              <xdr:cNvPr id="1033" name="TriCSi" hidden="1">
                <a:extLst xmlns:a="http://schemas.openxmlformats.org/drawingml/2006/main"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 xmlns:a="http://schemas.openxmlformats.org/drawingml/2006/main">
                <a:off x="957" y="99"/>
                <a:ext cx="94" cy="26"/>
              </a:xfrm>
              <a:prstGeom xmlns:a="http://schemas.openxmlformats.org/drawingml/2006/main" prst="rect">
                <a:avLst/>
              </a:prstGeom>
            </xdr:spPr>
          </xdr:sp>
          <xdr:sp macro="" textlink="">
            <xdr:nvSpPr>
              <xdr:cNvPr id="1034" name="TriEi" hidden="1">
                <a:extLst xmlns:a="http://schemas.openxmlformats.org/drawingml/2006/main"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 xmlns:a="http://schemas.openxmlformats.org/drawingml/2006/main">
                <a:off x="957" y="123"/>
                <a:ext cx="94" cy="26"/>
              </a:xfrm>
              <a:prstGeom xmlns:a="http://schemas.openxmlformats.org/drawingml/2006/main"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CANVO_20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0"/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4" Type="http://schemas.openxmlformats.org/officeDocument/2006/relationships/control" Target="../activeX/activeX6.xml" /><Relationship Id="rId6" Type="http://schemas.openxmlformats.org/officeDocument/2006/relationships/control" Target="../activeX/activeX2.xml" /><Relationship Id="rId12" Type="http://schemas.openxmlformats.org/officeDocument/2006/relationships/control" Target="../activeX/activeX5.xml" /><Relationship Id="rId24" Type="http://schemas.openxmlformats.org/officeDocument/2006/relationships/control" Target="../activeX/activeX11.xml" /><Relationship Id="rId26" Type="http://schemas.openxmlformats.org/officeDocument/2006/relationships/control" Target="../activeX/activeX12.xml" /><Relationship Id="rId16" Type="http://schemas.openxmlformats.org/officeDocument/2006/relationships/control" Target="../activeX/activeX7.xml" /><Relationship Id="rId22" Type="http://schemas.openxmlformats.org/officeDocument/2006/relationships/control" Target="../activeX/activeX10.xml" /><Relationship Id="rId30" Type="http://schemas.openxmlformats.org/officeDocument/2006/relationships/control" Target="../activeX/activeX14.xml" /><Relationship Id="rId8" Type="http://schemas.openxmlformats.org/officeDocument/2006/relationships/control" Target="../activeX/activeX3.xml" /><Relationship Id="rId4" Type="http://schemas.openxmlformats.org/officeDocument/2006/relationships/control" Target="../activeX/activeX1.xml" /><Relationship Id="rId10" Type="http://schemas.openxmlformats.org/officeDocument/2006/relationships/control" Target="../activeX/activeX4.xml" /><Relationship Id="rId18" Type="http://schemas.openxmlformats.org/officeDocument/2006/relationships/control" Target="../activeX/activeX8.xml" /><Relationship Id="rId20" Type="http://schemas.openxmlformats.org/officeDocument/2006/relationships/control" Target="../activeX/activeX9.xml" /><Relationship Id="rId28" Type="http://schemas.openxmlformats.org/officeDocument/2006/relationships/control" Target="../activeX/activeX13.xml" /><Relationship Id="rId5" Type="http://schemas.openxmlformats.org/officeDocument/2006/relationships/image" Target="../media/image1.emf" /><Relationship Id="rId25" Type="http://schemas.openxmlformats.org/officeDocument/2006/relationships/image" Target="../media/image11.emf" /><Relationship Id="rId13" Type="http://schemas.openxmlformats.org/officeDocument/2006/relationships/image" Target="../media/image5.emf" /><Relationship Id="rId21" Type="http://schemas.openxmlformats.org/officeDocument/2006/relationships/image" Target="../media/image9.emf" /><Relationship Id="rId9" Type="http://schemas.openxmlformats.org/officeDocument/2006/relationships/image" Target="../media/image3.emf" /><Relationship Id="rId15" Type="http://schemas.openxmlformats.org/officeDocument/2006/relationships/image" Target="../media/image6.emf" /><Relationship Id="rId19" Type="http://schemas.openxmlformats.org/officeDocument/2006/relationships/image" Target="../media/image8.emf" /><Relationship Id="rId7" Type="http://schemas.openxmlformats.org/officeDocument/2006/relationships/image" Target="../media/image2.emf" /><Relationship Id="rId23" Type="http://schemas.openxmlformats.org/officeDocument/2006/relationships/image" Target="../media/image10.emf" /><Relationship Id="rId11" Type="http://schemas.openxmlformats.org/officeDocument/2006/relationships/image" Target="../media/image4.emf" /><Relationship Id="rId17" Type="http://schemas.openxmlformats.org/officeDocument/2006/relationships/image" Target="../media/image7.emf" /><Relationship Id="rId29" Type="http://schemas.openxmlformats.org/officeDocument/2006/relationships/image" Target="../media/image13.emf" /><Relationship Id="rId31" Type="http://schemas.openxmlformats.org/officeDocument/2006/relationships/image" Target="../media/image14.emf" /><Relationship Id="rId27" Type="http://schemas.openxmlformats.org/officeDocument/2006/relationships/image" Target="../media/image1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2" Type="http://schemas.openxmlformats.org/officeDocument/2006/relationships/control" Target="../activeX/activeX4.xml" /><Relationship Id="rId33" Type="http://schemas.openxmlformats.org/officeDocument/2006/relationships/control" Target="../activeX/activeX5.xml" /><Relationship Id="rId34" Type="http://schemas.openxmlformats.org/officeDocument/2006/relationships/control" Target="../activeX/activeX6.xml" /><Relationship Id="rId35" Type="http://schemas.openxmlformats.org/officeDocument/2006/relationships/control" Target="../activeX/activeX7.xml" /><Relationship Id="rId36" Type="http://schemas.openxmlformats.org/officeDocument/2006/relationships/control" Target="../activeX/activeX8.xml" /><Relationship Id="rId37" Type="http://schemas.openxmlformats.org/officeDocument/2006/relationships/control" Target="../activeX/activeX9.xml" /><Relationship Id="rId38" Type="http://schemas.openxmlformats.org/officeDocument/2006/relationships/control" Target="../activeX/activeX10.xml" /><Relationship Id="rId39" Type="http://schemas.openxmlformats.org/officeDocument/2006/relationships/control" Target="../activeX/activeX11.xml" /><Relationship Id="rId40" Type="http://schemas.openxmlformats.org/officeDocument/2006/relationships/control" Target="../activeX/activeX12.xml" /><Relationship Id="rId41" Type="http://schemas.openxmlformats.org/officeDocument/2006/relationships/control" Target="../activeX/activeX13.xml" /><Relationship Id="rId42" Type="http://schemas.openxmlformats.org/officeDocument/2006/relationships/control" Target="../activeX/activeX14.xml" /><Relationship Id="rId43" Type="http://schemas.openxmlformats.org/officeDocument/2006/relationships/comments" Target="../comments1.xml" /><Relationship Id="rId44" Type="http://schemas.openxmlformats.org/officeDocument/2006/relationships/vmlDrawing" Target="../drawings/vmlDrawing1.vml" /><Relationship Id="rId45" Type="http://schemas.openxmlformats.org/officeDocument/2006/relationships/drawing" Target="../drawings/drawing1.x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W17" sqref="W17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41445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14.772727272727273</v>
      </c>
      <c r="M5" s="52"/>
      <c r="N5" s="53" t="s">
        <v>16</v>
      </c>
      <c r="O5" s="54">
        <v>13.23076923076923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95</v>
      </c>
      <c r="C7" s="65">
        <v>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12.833333333333334</v>
      </c>
      <c r="O8" s="81">
        <f>IF(ISERROR(AVERAGE(J23:J82)),"      -",AVERAGE(J23:J82))</f>
        <v>1.6666666666666667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22.53</v>
      </c>
      <c r="C9" s="84">
        <v>0.05</v>
      </c>
      <c r="D9" s="85"/>
      <c r="E9" s="85"/>
      <c r="F9" s="86">
        <f aca="true" t="shared" si="0" ref="F9:F15">($B9*$B$7+$C9*$C$7)/100</f>
        <v>21.406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2.544056253745625</v>
      </c>
      <c r="O9" s="81">
        <f>IF(ISERROR(STDEVP(J23:J82)),"      -",STDEVP(J23:J82))</f>
        <v>0.7453559924999299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10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17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0.02</v>
      </c>
      <c r="C12" s="115"/>
      <c r="D12" s="108"/>
      <c r="E12" s="108"/>
      <c r="F12" s="109">
        <f t="shared" si="0"/>
        <v>0.019000000000000003</v>
      </c>
      <c r="G12" s="116"/>
      <c r="H12" s="66"/>
      <c r="I12" s="274" t="s">
        <v>39</v>
      </c>
      <c r="J12" s="265"/>
      <c r="K12" s="111">
        <f>COUNTIF($G$23:$G$82,"=ALG")</f>
        <v>1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22.51</v>
      </c>
      <c r="C13" s="115">
        <v>0.02</v>
      </c>
      <c r="D13" s="108"/>
      <c r="E13" s="108"/>
      <c r="F13" s="109">
        <f t="shared" si="0"/>
        <v>21.3855</v>
      </c>
      <c r="G13" s="116"/>
      <c r="H13" s="66"/>
      <c r="I13" s="264" t="s">
        <v>41</v>
      </c>
      <c r="J13" s="265"/>
      <c r="K13" s="111">
        <f>COUNTIF($G$23:$G$82,"=BRm")+COUNTIF($G$23:$G$82,"=BRh")</f>
        <v>4</v>
      </c>
      <c r="L13" s="112"/>
      <c r="M13" s="122" t="s">
        <v>42</v>
      </c>
      <c r="N13" s="123">
        <f>COUNTIF(F23:F82,"&gt;0")</f>
        <v>9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6" t="s">
        <v>45</v>
      </c>
      <c r="N14" s="127">
        <f>COUNTIF($I$23:$I$82,"&gt;-1")</f>
        <v>6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/>
      <c r="C15" s="131">
        <v>0.03</v>
      </c>
      <c r="D15" s="108"/>
      <c r="E15" s="108"/>
      <c r="F15" s="109">
        <f t="shared" si="0"/>
        <v>0.0015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2</v>
      </c>
      <c r="L15" s="112"/>
      <c r="M15" s="132" t="s">
        <v>48</v>
      </c>
      <c r="N15" s="133">
        <f>COUNTIF(J23:J82,"=1")</f>
        <v>3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2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22.53</v>
      </c>
      <c r="C17" s="115">
        <v>0.02</v>
      </c>
      <c r="D17" s="108"/>
      <c r="E17" s="108"/>
      <c r="F17" s="139"/>
      <c r="G17" s="109">
        <f>($B17*$B$7+$C17*$C$7)/100</f>
        <v>21.4045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1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>
        <v>0.03</v>
      </c>
      <c r="D18" s="108"/>
      <c r="E18" s="144" t="s">
        <v>54</v>
      </c>
      <c r="F18" s="139"/>
      <c r="G18" s="109">
        <f>($B18*$B$7+$C18*$C$7)/100</f>
        <v>0.0015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 t="str">
        <f>IF(AND(OR(AND((B9=""),(B7="")),(B9=""),AND(ISNUMBER(B9),ISNUMBER(B7))),OR(AND((C9=""),(C7="")),(C9=""),AND(ISNUMBER(C9),ISNUMBER(C7)))),"","ATTENTION: renseigner % faciès / station")</f>
        <v/>
      </c>
      <c r="B19" s="149"/>
      <c r="C19" s="150"/>
      <c r="D19" s="151" t="str">
        <f>IF(G19=F19,"","ATTENTION : le total par grp. floristiques doit être égal")</f>
        <v/>
      </c>
      <c r="E19" s="152" t="str">
        <f>IF(G19=F19,"","au total par grp. Fonctionnels !")</f>
        <v/>
      </c>
      <c r="F19" s="153">
        <f>SUM(F11:F15)</f>
        <v>21.406</v>
      </c>
      <c r="G19" s="153">
        <f>SUM(G16:G18)</f>
        <v>21.406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22.53</v>
      </c>
      <c r="C20" s="163">
        <f>SUM(C23:C82)</f>
        <v>0.05</v>
      </c>
      <c r="D20" s="164"/>
      <c r="E20" s="165" t="s">
        <v>54</v>
      </c>
      <c r="F20" s="166">
        <f>($B20*$B$7+$C20*$C$7)/100</f>
        <v>21.406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21.403499999999998</v>
      </c>
      <c r="C21" s="176">
        <f>C20*C7/100</f>
        <v>0.0025</v>
      </c>
      <c r="D21" s="108" t="str">
        <f>IF(F21=0,"",IF((ABS(F21-F19))&gt;(0.2*F21),CONCATENATE(" rec. par taxa (",F21," %) supérieur à 20 % !"),""))</f>
        <v/>
      </c>
      <c r="E21" s="177" t="str">
        <f>IF(F21=0,"",IF((ABS(F21-F19))&gt;(0.2*F21),CONCATENATE("ATTENTION : écart entre rec. par grp (",F19," %) ","et",""),""))</f>
        <v/>
      </c>
      <c r="F21" s="178">
        <f>B21+C21</f>
        <v>21.406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0.01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Phormidium sp.</v>
      </c>
      <c r="E23" s="203" t="e">
        <f>IF(D23="",,VLOOKUP(D23,D$22:D22,1,0))</f>
        <v>#N/A</v>
      </c>
      <c r="F23" s="204">
        <f aca="true" t="shared" si="1" ref="F23:F82">($B23*$B$7+$C23*$C$7)/100</f>
        <v>0.009500000000000001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Phormidium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reference'!A$1:S$65536,19,FALSE)),IF(ISERROR(VLOOKUP($A23,'[1]liste reference'!B$1:S$65536,19,FALSE)),"",VLOOKUP($A23,'[1]liste reference'!B$1:S$65536,19,FALSE)),VLOOKUP($A23,'[1]liste reference'!A$1:S$65536,19,FALSE)))))</f>
        <v>6414</v>
      </c>
      <c r="Q23" s="211">
        <f aca="true" t="shared" si="2" ref="Q23:Q82">IF(ISTEXT(H23),"",(B23*$B$7/100)+(C23*$C$7/100))</f>
        <v>0.009500000000000001</v>
      </c>
      <c r="R23" s="212">
        <f aca="true" t="shared" si="3" ref="R23:R82">IF(OR(ISTEXT(H23),Q23=0),"",IF(Q23&lt;0.1,1,IF(Q23&lt;1,2,IF(Q23&lt;10,3,IF(Q23&lt;50,4,IF(Q23&gt;=50,5,""))))))</f>
        <v>1</v>
      </c>
      <c r="S23" s="212">
        <f aca="true" t="shared" si="4" ref="S23:S82">IF(ISERROR(R23*I23),0,R23*I23)</f>
        <v>13</v>
      </c>
      <c r="T23" s="212">
        <f aca="true" t="shared" si="5" ref="T23:T82">IF(ISERROR(R23*I23*J23),0,R23*I23*J23)</f>
        <v>26</v>
      </c>
      <c r="U23" s="212">
        <f aca="true" t="shared" si="6" ref="U23:U82">IF(ISERROR(R23*J23),0,R23*J23)</f>
        <v>2</v>
      </c>
      <c r="V23" s="213" t="str">
        <f aca="true" t="shared" si="7" ref="V23:V82">IF(AND(A23="",F23=0),"",IF(F23=0,"Il manque le(s) % de rec. !",""))</f>
        <v/>
      </c>
      <c r="W23" s="214" t="s">
        <v>55</v>
      </c>
      <c r="Y23" s="215" t="str">
        <f>IF(A23="new.cod","NEWCOD",IF(AND((Z23=""),ISTEXT(A23)),A23,IF(Z23="","",INDEX('[1]liste reference'!$A$8:$A$904,Z23))))</f>
        <v>PHOSPX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57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16</v>
      </c>
      <c r="B24" s="219">
        <v>2.5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Scapania undulata</v>
      </c>
      <c r="E24" s="221" t="e">
        <f>IF(D24="",,VLOOKUP(D24,D$22:D23,1,0))</f>
        <v>#N/A</v>
      </c>
      <c r="F24" s="222">
        <f t="shared" si="1"/>
        <v>2.375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BRh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4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17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3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Scapania undulata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reference'!A$1:S$65536,19,FALSE)),IF(ISERROR(VLOOKUP($A24,'[1]liste reference'!B$1:S$65536,19,FALSE)),"",VLOOKUP($A24,'[1]liste reference'!B$1:S$65536,19,FALSE)),VLOOKUP($A24,'[1]liste reference'!A$1:S$65536,19,FALSE)))))</f>
        <v>1213</v>
      </c>
      <c r="Q24" s="211">
        <f t="shared" si="2"/>
        <v>2.375</v>
      </c>
      <c r="R24" s="212">
        <f t="shared" si="3"/>
        <v>3</v>
      </c>
      <c r="S24" s="212">
        <f t="shared" si="4"/>
        <v>51</v>
      </c>
      <c r="T24" s="212">
        <f t="shared" si="5"/>
        <v>153</v>
      </c>
      <c r="U24" s="224">
        <f t="shared" si="6"/>
        <v>9</v>
      </c>
      <c r="V24" s="213" t="str">
        <f t="shared" si="7"/>
        <v/>
      </c>
      <c r="W24" s="214" t="s">
        <v>55</v>
      </c>
      <c r="Y24" s="215" t="str">
        <f>IF(A24="new.cod","NEWCOD",IF(AND((Z24=""),ISTEXT(A24)),A24,IF(Z24="","",INDEX('[1]liste reference'!$A$8:$A$904,Z24))))</f>
        <v>SCAUND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144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80</v>
      </c>
      <c r="B25" s="219">
        <v>10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Brachythecium rivulare</v>
      </c>
      <c r="E25" s="221" t="e">
        <f>IF(D25="",,VLOOKUP(D25,D$22:D24,1,0))</f>
        <v>#N/A</v>
      </c>
      <c r="F25" s="222">
        <f t="shared" si="1"/>
        <v>9.5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15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Brachythecium rivulare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reference'!A$1:S$65536,19,FALSE)),IF(ISERROR(VLOOKUP($A25,'[1]liste reference'!B$1:S$65536,19,FALSE)),"",VLOOKUP($A25,'[1]liste reference'!B$1:S$65536,19,FALSE)),VLOOKUP($A25,'[1]liste reference'!A$1:S$65536,19,FALSE)))))</f>
        <v>1260</v>
      </c>
      <c r="Q25" s="211">
        <f t="shared" si="2"/>
        <v>9.5</v>
      </c>
      <c r="R25" s="212">
        <f t="shared" si="3"/>
        <v>3</v>
      </c>
      <c r="S25" s="212">
        <f t="shared" si="4"/>
        <v>45</v>
      </c>
      <c r="T25" s="212">
        <f t="shared" si="5"/>
        <v>90</v>
      </c>
      <c r="U25" s="224">
        <f t="shared" si="6"/>
        <v>6</v>
      </c>
      <c r="V25" s="213" t="str">
        <f t="shared" si="7"/>
        <v/>
      </c>
      <c r="W25" s="214" t="s">
        <v>55</v>
      </c>
      <c r="Y25" s="215" t="str">
        <f>IF(A25="new.cod","NEWCOD",IF(AND((Z25=""),ISTEXT(A25)),A25,IF(Z25="","",INDEX('[1]liste reference'!$A$8:$A$904,Z25))))</f>
        <v>BRARIV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155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81</v>
      </c>
      <c r="B26" s="219">
        <v>0.01</v>
      </c>
      <c r="C26" s="220">
        <v>0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Fontinalis antipyretica</v>
      </c>
      <c r="E26" s="221" t="e">
        <f>IF(D26="",,VLOOKUP(D26,D$22:D25,1,0))</f>
        <v>#N/A</v>
      </c>
      <c r="F26" s="222">
        <f t="shared" si="1"/>
        <v>0.009500000000000001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Fontinalis antipyretica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reference'!A$1:S$65536,19,FALSE)),IF(ISERROR(VLOOKUP($A26,'[1]liste reference'!B$1:S$65536,19,FALSE)),"",VLOOKUP($A26,'[1]liste reference'!B$1:S$65536,19,FALSE)),VLOOKUP($A26,'[1]liste reference'!A$1:S$65536,19,FALSE)))))</f>
        <v>1310</v>
      </c>
      <c r="Q26" s="211">
        <f t="shared" si="2"/>
        <v>0.009500000000000001</v>
      </c>
      <c r="R26" s="212">
        <f t="shared" si="3"/>
        <v>1</v>
      </c>
      <c r="S26" s="212">
        <f t="shared" si="4"/>
        <v>10</v>
      </c>
      <c r="T26" s="212">
        <f t="shared" si="5"/>
        <v>10</v>
      </c>
      <c r="U26" s="224">
        <f t="shared" si="6"/>
        <v>1</v>
      </c>
      <c r="V26" s="213" t="str">
        <f t="shared" si="7"/>
        <v/>
      </c>
      <c r="W26" s="214" t="s">
        <v>55</v>
      </c>
      <c r="Y26" s="215" t="str">
        <f>IF(A26="new.cod","NEWCOD",IF(AND((Z26=""),ISTEXT(A26)),A26,IF(Z26="","",INDEX('[1]liste reference'!$A$8:$A$904,Z26))))</f>
        <v>FONANT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210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82</v>
      </c>
      <c r="B27" s="219">
        <v>10</v>
      </c>
      <c r="C27" s="220">
        <v>0.02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Rhynchostegium riparioides</v>
      </c>
      <c r="E27" s="221" t="e">
        <f>IF(D27="",,VLOOKUP(D27,D$22:D26,1,0))</f>
        <v>#N/A</v>
      </c>
      <c r="F27" s="222">
        <f t="shared" si="1"/>
        <v>9.501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Rhynchostegium riparioides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reference'!A$1:S$65536,19,FALSE)),IF(ISERROR(VLOOKUP($A27,'[1]liste reference'!B$1:S$65536,19,FALSE)),"",VLOOKUP($A27,'[1]liste reference'!B$1:S$65536,19,FALSE)),VLOOKUP($A27,'[1]liste reference'!A$1:S$65536,19,FALSE)))))</f>
        <v>1268</v>
      </c>
      <c r="Q27" s="211">
        <f t="shared" si="2"/>
        <v>9.501</v>
      </c>
      <c r="R27" s="212">
        <f t="shared" si="3"/>
        <v>3</v>
      </c>
      <c r="S27" s="212">
        <f t="shared" si="4"/>
        <v>36</v>
      </c>
      <c r="T27" s="212">
        <f t="shared" si="5"/>
        <v>36</v>
      </c>
      <c r="U27" s="224">
        <f t="shared" si="6"/>
        <v>3</v>
      </c>
      <c r="V27" s="213" t="str">
        <f t="shared" si="7"/>
        <v/>
      </c>
      <c r="W27" s="225" t="s">
        <v>55</v>
      </c>
      <c r="Y27" s="215" t="str">
        <f>IF(A27="new.cod","NEWCOD",IF(AND((Z27=""),ISTEXT(A27)),A27,IF(Z27="","",INDEX('[1]liste reference'!$A$8:$A$904,Z27))))</f>
        <v>RHYRIP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252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83</v>
      </c>
      <c r="B28" s="219">
        <v>0</v>
      </c>
      <c r="C28" s="220">
        <v>0.01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Veronica beccabunga</v>
      </c>
      <c r="E28" s="221" t="e">
        <f>IF(D28="",,VLOOKUP(D28,D$22:D27,1,0))</f>
        <v>#N/A</v>
      </c>
      <c r="F28" s="222">
        <f t="shared" si="1"/>
        <v>0.0005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PHe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8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Veronica beccabunga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reference'!A$1:S$65536,19,FALSE)),IF(ISERROR(VLOOKUP($A28,'[1]liste reference'!B$1:S$65536,19,FALSE)),"",VLOOKUP($A28,'[1]liste reference'!B$1:S$65536,19,FALSE)),VLOOKUP($A28,'[1]liste reference'!A$1:S$65536,19,FALSE)))))</f>
        <v>1957</v>
      </c>
      <c r="Q28" s="211">
        <f t="shared" si="2"/>
        <v>0.0005</v>
      </c>
      <c r="R28" s="212">
        <f t="shared" si="3"/>
        <v>1</v>
      </c>
      <c r="S28" s="212">
        <f t="shared" si="4"/>
        <v>10</v>
      </c>
      <c r="T28" s="212">
        <f t="shared" si="5"/>
        <v>10</v>
      </c>
      <c r="U28" s="224">
        <f t="shared" si="6"/>
        <v>1</v>
      </c>
      <c r="V28" s="213" t="str">
        <f t="shared" si="7"/>
        <v/>
      </c>
      <c r="W28" s="214" t="s">
        <v>55</v>
      </c>
      <c r="Y28" s="215" t="str">
        <f>IF(A28="new.cod","NEWCOD",IF(AND((Z28=""),ISTEXT(A28)),A28,IF(Z28="","",INDEX('[1]liste reference'!$A$8:$A$904,Z28))))</f>
        <v>VERBEC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683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84</v>
      </c>
      <c r="B29" s="219">
        <v>0</v>
      </c>
      <c r="C29" s="220">
        <v>0.01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Urtica dioica</v>
      </c>
      <c r="E29" s="221" t="e">
        <f>IF(D29="",,VLOOKUP(D29,D$22:D28,1,0))</f>
        <v>#N/A</v>
      </c>
      <c r="F29" s="222">
        <f t="shared" si="1"/>
        <v>0.0005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PHg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9</v>
      </c>
      <c r="I29" s="207" t="str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/>
      </c>
      <c r="J29" s="207" t="str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/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Urtica dioica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reference'!A$1:S$65536,19,FALSE)),IF(ISERROR(VLOOKUP($A29,'[1]liste reference'!B$1:S$65536,19,FALSE)),"",VLOOKUP($A29,'[1]liste reference'!B$1:S$65536,19,FALSE)),VLOOKUP($A29,'[1]liste reference'!A$1:S$65536,19,FALSE)))))</f>
        <v>2000</v>
      </c>
      <c r="Q29" s="211">
        <f t="shared" si="2"/>
        <v>0.0005</v>
      </c>
      <c r="R29" s="212">
        <f t="shared" si="3"/>
        <v>1</v>
      </c>
      <c r="S29" s="212">
        <f t="shared" si="4"/>
        <v>0</v>
      </c>
      <c r="T29" s="212">
        <f t="shared" si="5"/>
        <v>0</v>
      </c>
      <c r="U29" s="224">
        <f t="shared" si="6"/>
        <v>0</v>
      </c>
      <c r="V29" s="213" t="str">
        <f t="shared" si="7"/>
        <v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URTDIO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830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85</v>
      </c>
      <c r="B30" s="219">
        <v>0</v>
      </c>
      <c r="C30" s="220">
        <v>0.01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/>
      </c>
      <c r="E30" s="221">
        <f>IF(D30="",,VLOOKUP(D30,D$22:D29,1,0))</f>
        <v>0</v>
      </c>
      <c r="F30" s="222">
        <f t="shared" si="1"/>
        <v>0.0005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 xml:space="preserve">    -</v>
      </c>
      <c r="H30" s="20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7" t="str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/>
      </c>
      <c r="J30" s="207" t="str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/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Geum urbanum</v>
      </c>
      <c r="L30" s="223"/>
      <c r="M30" s="223"/>
      <c r="N30" s="223"/>
      <c r="O30" s="210"/>
      <c r="P30" s="210" t="str">
        <f>IF($A30="NEWCOD",IF($AC30="","No",$AC30),IF(ISTEXT($E30),"DEJA SAISI !",IF($A30="","",IF(ISERROR(VLOOKUP($A30,'[1]liste reference'!A$1:S$65536,19,FALSE)),IF(ISERROR(VLOOKUP($A30,'[1]liste reference'!B$1:S$65536,19,FALSE)),"",VLOOKUP($A30,'[1]liste reference'!B$1:S$65536,19,FALSE)),VLOOKUP($A30,'[1]liste reference'!A$1:S$65536,19,FALSE)))))</f>
        <v>No</v>
      </c>
      <c r="Q30" s="211" t="str">
        <f t="shared" si="2"/>
        <v/>
      </c>
      <c r="R30" s="212" t="str">
        <f t="shared" si="3"/>
        <v/>
      </c>
      <c r="S30" s="212">
        <f t="shared" si="4"/>
        <v>0</v>
      </c>
      <c r="T30" s="212">
        <f t="shared" si="5"/>
        <v>0</v>
      </c>
      <c r="U30" s="224">
        <f t="shared" si="6"/>
        <v>0</v>
      </c>
      <c r="V30" s="213" t="str">
        <f t="shared" si="7"/>
        <v/>
      </c>
      <c r="W30" s="214" t="s">
        <v>55</v>
      </c>
      <c r="Y30" s="215" t="str">
        <f>IF(A30="new.cod","NEWCOD",IF(AND((Z30=""),ISTEXT(A30)),A30,IF(Z30="","",INDEX('[1]liste reference'!$A$8:$A$904,Z30))))</f>
        <v>newcod</v>
      </c>
      <c r="Z30" s="8" t="str">
        <f>IF(ISERROR(MATCH(A30,'[1]liste reference'!$A$8:$A$904,0)),IF(ISERROR(MATCH(A30,'[1]liste reference'!$B$8:$B$904,0)),"",(MATCH(A30,'[1]liste reference'!$B$8:$B$904,0))),(MATCH(A30,'[1]liste reference'!$A$8:$A$904,0)))</f>
        <v/>
      </c>
      <c r="AA30" s="216"/>
      <c r="AB30" s="217" t="s">
        <v>86</v>
      </c>
      <c r="AC30" s="217"/>
      <c r="BB30" s="8">
        <f t="shared" si="8"/>
        <v>1</v>
      </c>
    </row>
    <row r="31" spans="1:54" ht="12.75">
      <c r="A31" s="218" t="s">
        <v>85</v>
      </c>
      <c r="B31" s="219">
        <v>0.01</v>
      </c>
      <c r="C31" s="220">
        <v>0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/>
      </c>
      <c r="E31" s="221">
        <f>IF(D31="",,VLOOKUP(D31,D$22:D30,1,0))</f>
        <v>0</v>
      </c>
      <c r="F31" s="222">
        <f t="shared" si="1"/>
        <v>0.009500000000000001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 xml:space="preserve">    -</v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 t="str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/>
      </c>
      <c r="J31" s="207" t="str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/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Leptolyngbia sp.</v>
      </c>
      <c r="L31" s="223"/>
      <c r="M31" s="223"/>
      <c r="N31" s="223"/>
      <c r="O31" s="210"/>
      <c r="P31" s="210" t="str">
        <f>IF($A31="NEWCOD",IF($AC31="","No",$AC31),IF(ISTEXT($E31),"DEJA SAISI !",IF($A31="","",IF(ISERROR(VLOOKUP($A31,'[1]liste reference'!A$1:S$65536,19,FALSE)),IF(ISERROR(VLOOKUP($A31,'[1]liste reference'!B$1:S$65536,19,FALSE)),"",VLOOKUP($A31,'[1]liste reference'!B$1:S$65536,19,FALSE)),VLOOKUP($A31,'[1]liste reference'!A$1:S$65536,19,FALSE)))))</f>
        <v>No</v>
      </c>
      <c r="Q31" s="211" t="str">
        <f t="shared" si="2"/>
        <v/>
      </c>
      <c r="R31" s="212" t="str">
        <f t="shared" si="3"/>
        <v/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 t="str">
        <f t="shared" si="7"/>
        <v/>
      </c>
      <c r="W31" s="214" t="s">
        <v>55</v>
      </c>
      <c r="Y31" s="215" t="str">
        <f>IF(A31="new.cod","NEWCOD",IF(AND((Z31=""),ISTEXT(A31)),A31,IF(Z31="","",INDEX('[1]liste reference'!$A$8:$A$904,Z31))))</f>
        <v>newcod</v>
      </c>
      <c r="Z31" s="8" t="str">
        <f>IF(ISERROR(MATCH(A31,'[1]liste reference'!$A$8:$A$904,0)),IF(ISERROR(MATCH(A31,'[1]liste reference'!$B$8:$B$904,0)),"",(MATCH(A31,'[1]liste reference'!$B$8:$B$904,0))),(MATCH(A31,'[1]liste reference'!$A$8:$A$904,0)))</f>
        <v/>
      </c>
      <c r="AA31" s="216"/>
      <c r="AB31" s="217" t="s">
        <v>87</v>
      </c>
      <c r="AC31" s="217"/>
      <c r="BB31" s="8">
        <f t="shared" si="8"/>
        <v>1</v>
      </c>
    </row>
    <row r="32" spans="1:54" ht="12.75">
      <c r="A32" s="218" t="s">
        <v>55</v>
      </c>
      <c r="B32" s="219"/>
      <c r="C32" s="220"/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/>
      </c>
      <c r="E32" s="221">
        <f>IF(D32="",,VLOOKUP(D32,D$22:D31,1,0))</f>
        <v>0</v>
      </c>
      <c r="F32" s="222">
        <f t="shared" si="1"/>
        <v>0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/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 t="str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/>
      </c>
      <c r="J32" s="207" t="str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/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/>
      </c>
      <c r="L32" s="223"/>
      <c r="M32" s="223"/>
      <c r="N32" s="223"/>
      <c r="O32" s="210"/>
      <c r="P32" s="210" t="str">
        <f>IF($A32="NEWCOD",IF($AC32="","No",$AC32),IF(ISTEXT($E32),"DEJA SAISI !",IF($A32="","",IF(ISERROR(VLOOKUP($A32,'[1]liste reference'!A$1:S$65536,19,FALSE)),IF(ISERROR(VLOOKUP($A32,'[1]liste reference'!B$1:S$65536,19,FALSE)),"",VLOOKUP($A32,'[1]liste reference'!B$1:S$65536,19,FALSE)),VLOOKUP($A32,'[1]liste reference'!A$1:S$65536,19,FALSE)))))</f>
        <v/>
      </c>
      <c r="Q32" s="211" t="str">
        <f t="shared" si="2"/>
        <v/>
      </c>
      <c r="R32" s="212" t="str">
        <f t="shared" si="3"/>
        <v/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 t="str">
        <f t="shared" si="7"/>
        <v/>
      </c>
      <c r="W32" s="214" t="s">
        <v>55</v>
      </c>
      <c r="Y32" s="215" t="str">
        <f>IF(A32="new.cod","NEWCOD",IF(AND((Z32=""),ISTEXT(A32)),A32,IF(Z32="","",INDEX('[1]liste reference'!$A$8:$A$904,Z32))))</f>
        <v/>
      </c>
      <c r="Z32" s="8" t="str">
        <f>IF(ISERROR(MATCH(A32,'[1]liste reference'!$A$8:$A$904,0)),IF(ISERROR(MATCH(A32,'[1]liste reference'!$B$8:$B$904,0)),"",(MATCH(A32,'[1]liste reference'!$B$8:$B$904,0))),(MATCH(A32,'[1]liste reference'!$A$8:$A$904,0)))</f>
        <v/>
      </c>
      <c r="AA32" s="216"/>
      <c r="AB32" s="217"/>
      <c r="AC32" s="217"/>
      <c r="BB32" s="8" t="str">
        <f t="shared" si="8"/>
        <v/>
      </c>
    </row>
    <row r="33" spans="1:54" ht="12.75">
      <c r="A33" s="218" t="s">
        <v>55</v>
      </c>
      <c r="B33" s="219"/>
      <c r="C33" s="220"/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/>
      </c>
      <c r="E33" s="221">
        <f>IF(D33="",,VLOOKUP(D33,D$22:D32,1,0))</f>
        <v>0</v>
      </c>
      <c r="F33" s="222">
        <f t="shared" si="1"/>
        <v>0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/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 t="str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/>
      </c>
      <c r="J33" s="207" t="str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/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/>
      </c>
      <c r="L33" s="223"/>
      <c r="M33" s="223"/>
      <c r="N33" s="223"/>
      <c r="O33" s="210"/>
      <c r="P33" s="210" t="str">
        <f>IF($A33="NEWCOD",IF($AC33="","No",$AC33),IF(ISTEXT($E33),"DEJA SAISI !",IF($A33="","",IF(ISERROR(VLOOKUP($A33,'[1]liste reference'!A$1:S$65536,19,FALSE)),IF(ISERROR(VLOOKUP($A33,'[1]liste reference'!B$1:S$65536,19,FALSE)),"",VLOOKUP($A33,'[1]liste reference'!B$1:S$65536,19,FALSE)),VLOOKUP($A33,'[1]liste reference'!A$1:S$65536,19,FALSE)))))</f>
        <v/>
      </c>
      <c r="Q33" s="211" t="str">
        <f t="shared" si="2"/>
        <v/>
      </c>
      <c r="R33" s="212" t="str">
        <f t="shared" si="3"/>
        <v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 t="str">
        <f t="shared" si="7"/>
        <v/>
      </c>
      <c r="W33" s="214" t="s">
        <v>55</v>
      </c>
      <c r="Y33" s="215" t="str">
        <f>IF(A33="new.cod","NEWCOD",IF(AND((Z33=""),ISTEXT(A33)),A33,IF(Z33="","",INDEX('[1]liste reference'!$A$8:$A$904,Z33))))</f>
        <v/>
      </c>
      <c r="Z33" s="8" t="str">
        <f>IF(ISERROR(MATCH(A33,'[1]liste reference'!$A$8:$A$904,0)),IF(ISERROR(MATCH(A33,'[1]liste reference'!$B$8:$B$904,0)),"",(MATCH(A33,'[1]liste reference'!$B$8:$B$904,0))),(MATCH(A33,'[1]liste reference'!$A$8:$A$904,0)))</f>
        <v/>
      </c>
      <c r="AA33" s="216"/>
      <c r="AB33" s="217"/>
      <c r="AC33" s="217"/>
      <c r="BB33" s="8" t="str">
        <f t="shared" si="8"/>
        <v/>
      </c>
    </row>
    <row r="34" spans="1:54" ht="12.75">
      <c r="A34" s="218" t="s">
        <v>55</v>
      </c>
      <c r="B34" s="219"/>
      <c r="C34" s="220"/>
      <c r="D34" s="203" t="str">
        <f>IF(ISERROR(VLOOKUP($A34,'[1]liste reference'!$A$7:$D$904,2,0)),IF(ISERROR(VLOOKUP($A34,'[1]liste reference'!$B$7:$D$904,1,0)),"",VLOOKUP($A34,'[1]liste reference'!$B$7:$D$904,1,0)),VLOOKUP($A34,'[1]liste reference'!$A$7:$D$904,2,0))</f>
        <v/>
      </c>
      <c r="E34" s="221">
        <f>IF(D34="",,VLOOKUP(D34,D$22:D33,1,0))</f>
        <v>0</v>
      </c>
      <c r="F34" s="226">
        <f t="shared" si="1"/>
        <v>0</v>
      </c>
      <c r="G34" s="20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/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 t="str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/>
      </c>
      <c r="J34" s="207" t="str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/>
      </c>
      <c r="K34" s="20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/>
      </c>
      <c r="L34" s="223"/>
      <c r="M34" s="223"/>
      <c r="N34" s="223"/>
      <c r="O34" s="210"/>
      <c r="P34" s="210" t="str">
        <f>IF($A34="NEWCOD",IF($AC34="","No",$AC34),IF(ISTEXT($E34),"DEJA SAISI !",IF($A34="","",IF(ISERROR(VLOOKUP($A34,'[1]liste reference'!A$1:S$65536,19,FALSE)),IF(ISERROR(VLOOKUP($A34,'[1]liste reference'!B$1:S$65536,19,FALSE)),"",VLOOKUP($A34,'[1]liste reference'!B$1:S$65536,19,FALSE)),VLOOKUP($A34,'[1]liste reference'!A$1:S$65536,19,FALSE)))))</f>
        <v/>
      </c>
      <c r="Q34" s="211" t="str">
        <f t="shared" si="2"/>
        <v/>
      </c>
      <c r="R34" s="212" t="str">
        <f t="shared" si="3"/>
        <v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 t="str">
        <f t="shared" si="7"/>
        <v/>
      </c>
      <c r="W34" s="214" t="s">
        <v>55</v>
      </c>
      <c r="Y34" s="215" t="str">
        <f>IF(A34="new.cod","NEWCOD",IF(AND((Z34=""),ISTEXT(A34)),A34,IF(Z34="","",INDEX('[1]liste reference'!$A$8:$A$904,Z34))))</f>
        <v/>
      </c>
      <c r="Z34" s="8" t="str">
        <f>IF(ISERROR(MATCH(A34,'[1]liste reference'!$A$8:$A$904,0)),IF(ISERROR(MATCH(A34,'[1]liste reference'!$B$8:$B$904,0)),"",(MATCH(A34,'[1]liste reference'!$B$8:$B$904,0))),(MATCH(A34,'[1]liste reference'!$A$8:$A$904,0)))</f>
        <v/>
      </c>
      <c r="AA34" s="216"/>
      <c r="AB34" s="217"/>
      <c r="AC34" s="217"/>
      <c r="BB34" s="8" t="str">
        <f t="shared" si="8"/>
        <v/>
      </c>
    </row>
    <row r="35" spans="1:54" ht="12.75">
      <c r="A35" s="218" t="s">
        <v>55</v>
      </c>
      <c r="B35" s="219"/>
      <c r="C35" s="220"/>
      <c r="D35" s="203" t="str">
        <f>IF(ISERROR(VLOOKUP($A35,'[1]liste reference'!$A$7:$D$904,2,0)),IF(ISERROR(VLOOKUP($A35,'[1]liste reference'!$B$7:$D$904,1,0)),"",VLOOKUP($A35,'[1]liste reference'!$B$7:$D$904,1,0)),VLOOKUP($A35,'[1]liste reference'!$A$7:$D$904,2,0))</f>
        <v/>
      </c>
      <c r="E35" s="221">
        <f>IF(D35="",,VLOOKUP(D35,D$22:D34,1,0))</f>
        <v>0</v>
      </c>
      <c r="F35" s="226">
        <f t="shared" si="1"/>
        <v>0</v>
      </c>
      <c r="G35" s="20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/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 t="str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/>
      </c>
      <c r="J35" s="207" t="str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/>
      </c>
      <c r="K35" s="20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/>
      </c>
      <c r="L35" s="223"/>
      <c r="M35" s="223"/>
      <c r="N35" s="223"/>
      <c r="O35" s="210"/>
      <c r="P35" s="210" t="str">
        <f>IF($A35="NEWCOD",IF($AC35="","No",$AC35),IF(ISTEXT($E35),"DEJA SAISI !",IF($A35="","",IF(ISERROR(VLOOKUP($A35,'[1]liste reference'!A$1:S$65536,19,FALSE)),IF(ISERROR(VLOOKUP($A35,'[1]liste reference'!B$1:S$65536,19,FALSE)),"",VLOOKUP($A35,'[1]liste reference'!B$1:S$65536,19,FALSE)),VLOOKUP($A35,'[1]liste reference'!A$1:S$65536,19,FALSE)))))</f>
        <v/>
      </c>
      <c r="Q35" s="211" t="str">
        <f t="shared" si="2"/>
        <v/>
      </c>
      <c r="R35" s="212" t="str">
        <f t="shared" si="3"/>
        <v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 t="str">
        <f t="shared" si="7"/>
        <v/>
      </c>
      <c r="W35" s="214" t="s">
        <v>55</v>
      </c>
      <c r="Y35" s="215" t="str">
        <f>IF(A35="new.cod","NEWCOD",IF(AND((Z35=""),ISTEXT(A35)),A35,IF(Z35="","",INDEX('[1]liste reference'!$A$8:$A$904,Z35))))</f>
        <v/>
      </c>
      <c r="Z35" s="8" t="str">
        <f>IF(ISERROR(MATCH(A35,'[1]liste reference'!$A$8:$A$904,0)),IF(ISERROR(MATCH(A35,'[1]liste reference'!$B$8:$B$904,0)),"",(MATCH(A35,'[1]liste reference'!$B$8:$B$904,0))),(MATCH(A35,'[1]liste reference'!$A$8:$A$904,0)))</f>
        <v/>
      </c>
      <c r="AA35" s="216"/>
      <c r="AB35" s="217"/>
      <c r="AC35" s="217"/>
      <c r="BB35" s="8" t="str">
        <f t="shared" si="8"/>
        <v/>
      </c>
    </row>
    <row r="36" spans="1:54" ht="12.75">
      <c r="A36" s="218" t="s">
        <v>55</v>
      </c>
      <c r="B36" s="219"/>
      <c r="C36" s="220"/>
      <c r="D36" s="203" t="str">
        <f>IF(ISERROR(VLOOKUP($A36,'[1]liste reference'!$A$7:$D$904,2,0)),IF(ISERROR(VLOOKUP($A36,'[1]liste reference'!$B$7:$D$904,1,0)),"",VLOOKUP($A36,'[1]liste reference'!$B$7:$D$904,1,0)),VLOOKUP($A36,'[1]liste reference'!$A$7:$D$904,2,0))</f>
        <v/>
      </c>
      <c r="E36" s="221">
        <f>IF(D36="",,VLOOKUP(D36,D$22:D35,1,0))</f>
        <v>0</v>
      </c>
      <c r="F36" s="226">
        <f t="shared" si="1"/>
        <v>0</v>
      </c>
      <c r="G36" s="20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/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 t="str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/>
      </c>
      <c r="J36" s="207" t="str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/>
      </c>
      <c r="K36" s="20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/>
      </c>
      <c r="L36" s="223"/>
      <c r="M36" s="223"/>
      <c r="N36" s="223"/>
      <c r="O36" s="210"/>
      <c r="P36" s="210" t="str">
        <f>IF($A36="NEWCOD",IF($AC36="","No",$AC36),IF(ISTEXT($E36),"DEJA SAISI !",IF($A36="","",IF(ISERROR(VLOOKUP($A36,'[1]liste reference'!A$1:S$65536,19,FALSE)),IF(ISERROR(VLOOKUP($A36,'[1]liste reference'!B$1:S$65536,19,FALSE)),"",VLOOKUP($A36,'[1]liste reference'!B$1:S$65536,19,FALSE)),VLOOKUP($A36,'[1]liste reference'!A$1:S$65536,19,FALSE)))))</f>
        <v/>
      </c>
      <c r="Q36" s="211" t="str">
        <f t="shared" si="2"/>
        <v/>
      </c>
      <c r="R36" s="212" t="str">
        <f t="shared" si="3"/>
        <v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 t="str">
        <f t="shared" si="7"/>
        <v/>
      </c>
      <c r="W36" s="214" t="s">
        <v>55</v>
      </c>
      <c r="Y36" s="215" t="str">
        <f>IF(A36="new.cod","NEWCOD",IF(AND((Z36=""),ISTEXT(A36)),A36,IF(Z36="","",INDEX('[1]liste reference'!$A$8:$A$904,Z36))))</f>
        <v/>
      </c>
      <c r="Z36" s="8" t="str">
        <f>IF(ISERROR(MATCH(A36,'[1]liste reference'!$A$8:$A$904,0)),IF(ISERROR(MATCH(A36,'[1]liste reference'!$B$8:$B$904,0)),"",(MATCH(A36,'[1]liste reference'!$B$8:$B$904,0))),(MATCH(A36,'[1]liste reference'!$A$8:$A$904,0)))</f>
        <v/>
      </c>
      <c r="AA36" s="216"/>
      <c r="AB36" s="217"/>
      <c r="AC36" s="217"/>
      <c r="BB36" s="8" t="str">
        <f t="shared" si="8"/>
        <v/>
      </c>
    </row>
    <row r="37" spans="1:54" ht="12.75">
      <c r="A37" s="218" t="s">
        <v>55</v>
      </c>
      <c r="B37" s="219"/>
      <c r="C37" s="220"/>
      <c r="D37" s="203" t="str">
        <f>IF(ISERROR(VLOOKUP($A37,'[1]liste reference'!$A$7:$D$904,2,0)),IF(ISERROR(VLOOKUP($A37,'[1]liste reference'!$B$7:$D$904,1,0)),"",VLOOKUP($A37,'[1]liste reference'!$B$7:$D$904,1,0)),VLOOKUP($A37,'[1]liste reference'!$A$7:$D$904,2,0))</f>
        <v/>
      </c>
      <c r="E37" s="221">
        <f>IF(D37="",,VLOOKUP(D37,D$22:D36,1,0))</f>
        <v>0</v>
      </c>
      <c r="F37" s="226">
        <f t="shared" si="1"/>
        <v>0</v>
      </c>
      <c r="G37" s="20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/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 t="str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/>
      </c>
      <c r="J37" s="207" t="str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/>
      </c>
      <c r="K37" s="20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/>
      </c>
      <c r="L37" s="223"/>
      <c r="M37" s="223"/>
      <c r="N37" s="223"/>
      <c r="O37" s="210"/>
      <c r="P37" s="210" t="str">
        <f>IF($A37="NEWCOD",IF($AC37="","No",$AC37),IF(ISTEXT($E37),"DEJA SAISI !",IF($A37="","",IF(ISERROR(VLOOKUP($A37,'[1]liste reference'!A$1:S$65536,19,FALSE)),IF(ISERROR(VLOOKUP($A37,'[1]liste reference'!B$1:S$65536,19,FALSE)),"",VLOOKUP($A37,'[1]liste reference'!B$1:S$65536,19,FALSE)),VLOOKUP($A37,'[1]liste reference'!A$1:S$65536,19,FALSE)))))</f>
        <v/>
      </c>
      <c r="Q37" s="211" t="str">
        <f t="shared" si="2"/>
        <v/>
      </c>
      <c r="R37" s="212" t="str">
        <f t="shared" si="3"/>
        <v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 t="str">
        <f t="shared" si="7"/>
        <v/>
      </c>
      <c r="W37" s="214" t="s">
        <v>55</v>
      </c>
      <c r="Y37" s="215" t="str">
        <f>IF(A37="new.cod","NEWCOD",IF(AND((Z37=""),ISTEXT(A37)),A37,IF(Z37="","",INDEX('[1]liste reference'!$A$8:$A$904,Z37))))</f>
        <v/>
      </c>
      <c r="Z37" s="8" t="str">
        <f>IF(ISERROR(MATCH(A37,'[1]liste reference'!$A$8:$A$904,0)),IF(ISERROR(MATCH(A37,'[1]liste reference'!$B$8:$B$904,0)),"",(MATCH(A37,'[1]liste reference'!$B$8:$B$904,0))),(MATCH(A37,'[1]liste reference'!$A$8:$A$904,0)))</f>
        <v/>
      </c>
      <c r="AA37" s="216"/>
      <c r="AB37" s="217"/>
      <c r="AC37" s="217"/>
      <c r="BB37" s="8" t="str">
        <f t="shared" si="8"/>
        <v/>
      </c>
    </row>
    <row r="38" spans="1:54" ht="12.75">
      <c r="A38" s="218" t="s">
        <v>55</v>
      </c>
      <c r="B38" s="219"/>
      <c r="C38" s="220"/>
      <c r="D38" s="203" t="str">
        <f>IF(ISERROR(VLOOKUP($A38,'[1]liste reference'!$A$7:$D$904,2,0)),IF(ISERROR(VLOOKUP($A38,'[1]liste reference'!$B$7:$D$904,1,0)),"",VLOOKUP($A38,'[1]liste reference'!$B$7:$D$904,1,0)),VLOOKUP($A38,'[1]liste reference'!$A$7:$D$904,2,0))</f>
        <v/>
      </c>
      <c r="E38" s="221">
        <f>IF(D38="",,VLOOKUP(D38,D$22:D37,1,0))</f>
        <v>0</v>
      </c>
      <c r="F38" s="226">
        <f t="shared" si="1"/>
        <v>0</v>
      </c>
      <c r="G38" s="20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/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 t="str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/>
      </c>
      <c r="J38" s="207" t="str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/>
      </c>
      <c r="K38" s="20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/>
      </c>
      <c r="L38" s="223"/>
      <c r="M38" s="223"/>
      <c r="N38" s="223"/>
      <c r="O38" s="210"/>
      <c r="P38" s="210" t="str">
        <f>IF($A38="NEWCOD",IF($AC38="","No",$AC38),IF(ISTEXT($E38),"DEJA SAISI !",IF($A38="","",IF(ISERROR(VLOOKUP($A38,'[1]liste reference'!A$1:S$65536,19,FALSE)),IF(ISERROR(VLOOKUP($A38,'[1]liste reference'!B$1:S$65536,19,FALSE)),"",VLOOKUP($A38,'[1]liste reference'!B$1:S$65536,19,FALSE)),VLOOKUP($A38,'[1]liste reference'!A$1:S$65536,19,FALSE)))))</f>
        <v/>
      </c>
      <c r="Q38" s="211" t="str">
        <f t="shared" si="2"/>
        <v/>
      </c>
      <c r="R38" s="212" t="str">
        <f t="shared" si="3"/>
        <v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 t="str">
        <f t="shared" si="7"/>
        <v/>
      </c>
      <c r="W38" s="214" t="s">
        <v>55</v>
      </c>
      <c r="Y38" s="215" t="str">
        <f>IF(A38="new.cod","NEWCOD",IF(AND((Z38=""),ISTEXT(A38)),A38,IF(Z38="","",INDEX('[1]liste reference'!$A$8:$A$904,Z38))))</f>
        <v/>
      </c>
      <c r="Z38" s="8" t="str">
        <f>IF(ISERROR(MATCH(A38,'[1]liste reference'!$A$8:$A$904,0)),IF(ISERROR(MATCH(A38,'[1]liste reference'!$B$8:$B$904,0)),"",(MATCH(A38,'[1]liste reference'!$B$8:$B$904,0))),(MATCH(A38,'[1]liste reference'!$A$8:$A$904,0)))</f>
        <v/>
      </c>
      <c r="AA38" s="216"/>
      <c r="AB38" s="217"/>
      <c r="AC38" s="217"/>
      <c r="BB38" s="8" t="str">
        <f t="shared" si="8"/>
        <v/>
      </c>
    </row>
    <row r="39" spans="1:54" ht="12.75">
      <c r="A39" s="218" t="s">
        <v>55</v>
      </c>
      <c r="B39" s="219"/>
      <c r="C39" s="220"/>
      <c r="D39" s="203" t="str">
        <f>IF(ISERROR(VLOOKUP($A39,'[1]liste reference'!$A$7:$D$904,2,0)),IF(ISERROR(VLOOKUP($A39,'[1]liste reference'!$B$7:$D$904,1,0)),"",VLOOKUP($A39,'[1]liste reference'!$B$7:$D$904,1,0)),VLOOKUP($A39,'[1]liste reference'!$A$7:$D$904,2,0))</f>
        <v/>
      </c>
      <c r="E39" s="221">
        <f>IF(D39="",,VLOOKUP(D39,D$22:D38,1,0))</f>
        <v>0</v>
      </c>
      <c r="F39" s="226">
        <f t="shared" si="1"/>
        <v>0</v>
      </c>
      <c r="G39" s="20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/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 t="str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/>
      </c>
      <c r="J39" s="207" t="str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/>
      </c>
      <c r="K39" s="20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/>
      </c>
      <c r="L39" s="223"/>
      <c r="M39" s="223"/>
      <c r="N39" s="223"/>
      <c r="O39" s="210"/>
      <c r="P39" s="210" t="str">
        <f>IF($A39="NEWCOD",IF($AC39="","No",$AC39),IF(ISTEXT($E39),"DEJA SAISI !",IF($A39="","",IF(ISERROR(VLOOKUP($A39,'[1]liste reference'!A$1:S$65536,19,FALSE)),IF(ISERROR(VLOOKUP($A39,'[1]liste reference'!B$1:S$65536,19,FALSE)),"",VLOOKUP($A39,'[1]liste reference'!B$1:S$65536,19,FALSE)),VLOOKUP($A39,'[1]liste reference'!A$1:S$65536,19,FALSE)))))</f>
        <v/>
      </c>
      <c r="Q39" s="211" t="str">
        <f t="shared" si="2"/>
        <v/>
      </c>
      <c r="R39" s="212" t="str">
        <f t="shared" si="3"/>
        <v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 t="str">
        <f t="shared" si="7"/>
        <v/>
      </c>
      <c r="W39" s="214" t="s">
        <v>55</v>
      </c>
      <c r="Y39" s="215" t="str">
        <f>IF(A39="new.cod","NEWCOD",IF(AND((Z39=""),ISTEXT(A39)),A39,IF(Z39="","",INDEX('[1]liste reference'!$A$8:$A$904,Z39))))</f>
        <v/>
      </c>
      <c r="Z39" s="8" t="str">
        <f>IF(ISERROR(MATCH(A39,'[1]liste reference'!$A$8:$A$904,0)),IF(ISERROR(MATCH(A39,'[1]liste reference'!$B$8:$B$904,0)),"",(MATCH(A39,'[1]liste reference'!$B$8:$B$904,0))),(MATCH(A39,'[1]liste reference'!$A$8:$A$904,0)))</f>
        <v/>
      </c>
      <c r="AA39" s="216"/>
      <c r="AB39" s="217"/>
      <c r="AC39" s="217"/>
      <c r="BB39" s="8" t="str">
        <f t="shared" si="8"/>
        <v/>
      </c>
    </row>
    <row r="40" spans="1:54" ht="12.75">
      <c r="A40" s="218" t="s">
        <v>55</v>
      </c>
      <c r="B40" s="219"/>
      <c r="C40" s="220"/>
      <c r="D40" s="203" t="str">
        <f>IF(ISERROR(VLOOKUP($A40,'[1]liste reference'!$A$7:$D$904,2,0)),IF(ISERROR(VLOOKUP($A40,'[1]liste reference'!$B$7:$D$904,1,0)),"",VLOOKUP($A40,'[1]liste reference'!$B$7:$D$904,1,0)),VLOOKUP($A40,'[1]liste reference'!$A$7:$D$904,2,0))</f>
        <v/>
      </c>
      <c r="E40" s="221">
        <f>IF(D40="",,VLOOKUP(D40,D$22:D39,1,0))</f>
        <v>0</v>
      </c>
      <c r="F40" s="226">
        <f t="shared" si="1"/>
        <v>0</v>
      </c>
      <c r="G40" s="20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/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 t="str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/>
      </c>
      <c r="J40" s="207" t="str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/>
      </c>
      <c r="K40" s="20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/>
      </c>
      <c r="L40" s="223"/>
      <c r="M40" s="223"/>
      <c r="N40" s="223"/>
      <c r="O40" s="210"/>
      <c r="P40" s="210" t="str">
        <f>IF($A40="NEWCOD",IF($AC40="","No",$AC40),IF(ISTEXT($E40),"DEJA SAISI !",IF($A40="","",IF(ISERROR(VLOOKUP($A40,'[1]liste reference'!A$1:S$65536,19,FALSE)),IF(ISERROR(VLOOKUP($A40,'[1]liste reference'!B$1:S$65536,19,FALSE)),"",VLOOKUP($A40,'[1]liste reference'!B$1:S$65536,19,FALSE)),VLOOKUP($A40,'[1]liste reference'!A$1:S$65536,19,FALSE)))))</f>
        <v/>
      </c>
      <c r="Q40" s="211" t="str">
        <f t="shared" si="2"/>
        <v/>
      </c>
      <c r="R40" s="212" t="str">
        <f t="shared" si="3"/>
        <v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 t="str">
        <f t="shared" si="7"/>
        <v/>
      </c>
      <c r="W40" s="214" t="s">
        <v>55</v>
      </c>
      <c r="Y40" s="215" t="str">
        <f>IF(A40="new.cod","NEWCOD",IF(AND((Z40=""),ISTEXT(A40)),A40,IF(Z40="","",INDEX('[1]liste reference'!$A$8:$A$904,Z40))))</f>
        <v/>
      </c>
      <c r="Z40" s="8" t="str">
        <f>IF(ISERROR(MATCH(A40,'[1]liste reference'!$A$8:$A$904,0)),IF(ISERROR(MATCH(A40,'[1]liste reference'!$B$8:$B$904,0)),"",(MATCH(A40,'[1]liste reference'!$B$8:$B$904,0))),(MATCH(A40,'[1]liste reference'!$A$8:$A$904,0)))</f>
        <v/>
      </c>
      <c r="AA40" s="216"/>
      <c r="AB40" s="217"/>
      <c r="AC40" s="217"/>
      <c r="BB40" s="8" t="str">
        <f t="shared" si="8"/>
        <v/>
      </c>
    </row>
    <row r="41" spans="1:54" ht="12.75">
      <c r="A41" s="218" t="s">
        <v>55</v>
      </c>
      <c r="B41" s="219"/>
      <c r="C41" s="220"/>
      <c r="D41" s="203" t="str">
        <f>IF(ISERROR(VLOOKUP($A41,'[1]liste reference'!$A$7:$D$904,2,0)),IF(ISERROR(VLOOKUP($A41,'[1]liste reference'!$B$7:$D$904,1,0)),"",VLOOKUP($A41,'[1]liste reference'!$B$7:$D$904,1,0)),VLOOKUP($A41,'[1]liste reference'!$A$7:$D$904,2,0))</f>
        <v/>
      </c>
      <c r="E41" s="221">
        <f>IF(D41="",,VLOOKUP(D41,D$22:D40,1,0))</f>
        <v>0</v>
      </c>
      <c r="F41" s="226">
        <f t="shared" si="1"/>
        <v>0</v>
      </c>
      <c r="G41" s="20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/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 t="str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/>
      </c>
      <c r="J41" s="207" t="str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/>
      </c>
      <c r="K41" s="20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/>
      </c>
      <c r="L41" s="223"/>
      <c r="M41" s="223"/>
      <c r="N41" s="223"/>
      <c r="O41" s="210"/>
      <c r="P41" s="210" t="str">
        <f>IF($A41="NEWCOD",IF($AC41="","No",$AC41),IF(ISTEXT($E41),"DEJA SAISI !",IF($A41="","",IF(ISERROR(VLOOKUP($A41,'[1]liste reference'!A$1:S$65536,19,FALSE)),IF(ISERROR(VLOOKUP($A41,'[1]liste reference'!B$1:S$65536,19,FALSE)),"",VLOOKUP($A41,'[1]liste reference'!B$1:S$65536,19,FALSE)),VLOOKUP($A41,'[1]liste reference'!A$1:S$65536,19,FALSE)))))</f>
        <v/>
      </c>
      <c r="Q41" s="211" t="str">
        <f t="shared" si="2"/>
        <v/>
      </c>
      <c r="R41" s="212" t="str">
        <f t="shared" si="3"/>
        <v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 t="str">
        <f t="shared" si="7"/>
        <v/>
      </c>
      <c r="W41" s="214" t="s">
        <v>55</v>
      </c>
      <c r="Y41" s="215" t="str">
        <f>IF(A41="new.cod","NEWCOD",IF(AND((Z41=""),ISTEXT(A41)),A41,IF(Z41="","",INDEX('[1]liste reference'!$A$8:$A$904,Z41))))</f>
        <v/>
      </c>
      <c r="Z41" s="8" t="str">
        <f>IF(ISERROR(MATCH(A41,'[1]liste reference'!$A$8:$A$904,0)),IF(ISERROR(MATCH(A41,'[1]liste reference'!$B$8:$B$904,0)),"",(MATCH(A41,'[1]liste reference'!$B$8:$B$904,0))),(MATCH(A41,'[1]liste reference'!$A$8:$A$904,0)))</f>
        <v/>
      </c>
      <c r="AA41" s="216"/>
      <c r="AB41" s="217"/>
      <c r="AC41" s="217"/>
      <c r="BB41" s="8" t="str">
        <f t="shared" si="8"/>
        <v/>
      </c>
    </row>
    <row r="42" spans="1:54" ht="12.75">
      <c r="A42" s="218" t="s">
        <v>55</v>
      </c>
      <c r="B42" s="219"/>
      <c r="C42" s="220"/>
      <c r="D42" s="203" t="str">
        <f>IF(ISERROR(VLOOKUP($A42,'[1]liste reference'!$A$7:$D$904,2,0)),IF(ISERROR(VLOOKUP($A42,'[1]liste reference'!$B$7:$D$904,1,0)),"",VLOOKUP($A42,'[1]liste reference'!$B$7:$D$904,1,0)),VLOOKUP($A42,'[1]liste reference'!$A$7:$D$904,2,0))</f>
        <v/>
      </c>
      <c r="E42" s="221">
        <f>IF(D42="",,VLOOKUP(D42,D$22:D41,1,0))</f>
        <v>0</v>
      </c>
      <c r="F42" s="226">
        <f t="shared" si="1"/>
        <v>0</v>
      </c>
      <c r="G42" s="20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/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 t="str">
        <f>IF(ISNUMBER(H42),IF(ISERROR(VLOOKUP($A42,'[1]liste reference'!$A$7:$P$904,3,0)),IF(ISERROR(VLOOKUP($A42,'[1]liste reference'!$B$7:$P$904,2,0)),"",VLOOKUP($A42,'[1]liste reference'!$B$7:$P$904,2,0)),VLOOKUP($A42,'[1]liste reference'!$A$7:$P$904,3,0)),"")</f>
        <v/>
      </c>
      <c r="J42" s="207" t="str">
        <f>IF(ISNUMBER(H42),IF(ISERROR(VLOOKUP($A42,'[1]liste reference'!$A$7:$P$904,4,0)),IF(ISERROR(VLOOKUP($A42,'[1]liste reference'!$B$7:$P$904,3,0)),"",VLOOKUP($A42,'[1]liste reference'!$B$7:$P$904,3,0)),VLOOKUP($A42,'[1]liste reference'!$A$7:$P$904,4,0)),"")</f>
        <v/>
      </c>
      <c r="K42" s="20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/>
      </c>
      <c r="L42" s="223"/>
      <c r="M42" s="223"/>
      <c r="N42" s="223"/>
      <c r="O42" s="210"/>
      <c r="P42" s="210" t="str">
        <f>IF($A42="NEWCOD",IF($AC42="","No",$AC42),IF(ISTEXT($E42),"DEJA SAISI !",IF($A42="","",IF(ISERROR(VLOOKUP($A42,'[1]liste reference'!A$1:S$65536,19,FALSE)),IF(ISERROR(VLOOKUP($A42,'[1]liste reference'!B$1:S$65536,19,FALSE)),"",VLOOKUP($A42,'[1]liste reference'!B$1:S$65536,19,FALSE)),VLOOKUP($A42,'[1]liste reference'!A$1:S$65536,19,FALSE)))))</f>
        <v/>
      </c>
      <c r="Q42" s="211" t="str">
        <f t="shared" si="2"/>
        <v/>
      </c>
      <c r="R42" s="212" t="str">
        <f t="shared" si="3"/>
        <v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 t="str">
        <f t="shared" si="7"/>
        <v/>
      </c>
      <c r="W42" s="214" t="s">
        <v>55</v>
      </c>
      <c r="Y42" s="215" t="str">
        <f>IF(A42="new.cod","NEWCOD",IF(AND((Z42=""),ISTEXT(A42)),A42,IF(Z42="","",INDEX('[1]liste reference'!$A$8:$A$904,Z42))))</f>
        <v/>
      </c>
      <c r="Z42" s="8" t="str">
        <f>IF(ISERROR(MATCH(A42,'[1]liste reference'!$A$8:$A$904,0)),IF(ISERROR(MATCH(A42,'[1]liste reference'!$B$8:$B$904,0)),"",(MATCH(A42,'[1]liste reference'!$B$8:$B$904,0))),(MATCH(A42,'[1]liste reference'!$A$8:$A$904,0)))</f>
        <v/>
      </c>
      <c r="AA42" s="216"/>
      <c r="AB42" s="217"/>
      <c r="AC42" s="217"/>
      <c r="BB42" s="8" t="str">
        <f t="shared" si="8"/>
        <v/>
      </c>
    </row>
    <row r="43" spans="1:54" ht="12.75">
      <c r="A43" s="218" t="s">
        <v>55</v>
      </c>
      <c r="B43" s="219"/>
      <c r="C43" s="220"/>
      <c r="D43" s="203" t="str">
        <f>IF(ISERROR(VLOOKUP($A43,'[1]liste reference'!$A$7:$D$904,2,0)),IF(ISERROR(VLOOKUP($A43,'[1]liste reference'!$B$7:$D$904,1,0)),"",VLOOKUP($A43,'[1]liste reference'!$B$7:$D$904,1,0)),VLOOKUP($A43,'[1]liste reference'!$A$7:$D$904,2,0))</f>
        <v/>
      </c>
      <c r="E43" s="221">
        <f>IF(D43="",,VLOOKUP(D43,D$22:D42,1,0))</f>
        <v>0</v>
      </c>
      <c r="F43" s="226">
        <f t="shared" si="1"/>
        <v>0</v>
      </c>
      <c r="G43" s="20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/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 t="str">
        <f>IF(ISNUMBER(H43),IF(ISERROR(VLOOKUP($A43,'[1]liste reference'!$A$7:$P$904,3,0)),IF(ISERROR(VLOOKUP($A43,'[1]liste reference'!$B$7:$P$904,2,0)),"",VLOOKUP($A43,'[1]liste reference'!$B$7:$P$904,2,0)),VLOOKUP($A43,'[1]liste reference'!$A$7:$P$904,3,0)),"")</f>
        <v/>
      </c>
      <c r="J43" s="207" t="str">
        <f>IF(ISNUMBER(H43),IF(ISERROR(VLOOKUP($A43,'[1]liste reference'!$A$7:$P$904,4,0)),IF(ISERROR(VLOOKUP($A43,'[1]liste reference'!$B$7:$P$904,3,0)),"",VLOOKUP($A43,'[1]liste reference'!$B$7:$P$904,3,0)),VLOOKUP($A43,'[1]liste reference'!$A$7:$P$904,4,0)),"")</f>
        <v/>
      </c>
      <c r="K43" s="20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/>
      </c>
      <c r="L43" s="223"/>
      <c r="M43" s="223"/>
      <c r="N43" s="223"/>
      <c r="O43" s="210"/>
      <c r="P43" s="210" t="str">
        <f>IF($A43="NEWCOD",IF($AC43="","No",$AC43),IF(ISTEXT($E43),"DEJA SAISI !",IF($A43="","",IF(ISERROR(VLOOKUP($A43,'[1]liste reference'!A$1:S$65536,19,FALSE)),IF(ISERROR(VLOOKUP($A43,'[1]liste reference'!B$1:S$65536,19,FALSE)),"",VLOOKUP($A43,'[1]liste reference'!B$1:S$65536,19,FALSE)),VLOOKUP($A43,'[1]liste reference'!A$1:S$65536,19,FALSE)))))</f>
        <v/>
      </c>
      <c r="Q43" s="211" t="str">
        <f t="shared" si="2"/>
        <v/>
      </c>
      <c r="R43" s="212" t="str">
        <f t="shared" si="3"/>
        <v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 t="str">
        <f t="shared" si="7"/>
        <v/>
      </c>
      <c r="W43" s="214" t="s">
        <v>55</v>
      </c>
      <c r="Y43" s="215" t="str">
        <f>IF(A43="new.cod","NEWCOD",IF(AND((Z43=""),ISTEXT(A43)),A43,IF(Z43="","",INDEX('[1]liste reference'!$A$8:$A$904,Z43))))</f>
        <v/>
      </c>
      <c r="Z43" s="8" t="str">
        <f>IF(ISERROR(MATCH(A43,'[1]liste reference'!$A$8:$A$904,0)),IF(ISERROR(MATCH(A43,'[1]liste reference'!$B$8:$B$904,0)),"",(MATCH(A43,'[1]liste reference'!$B$8:$B$904,0))),(MATCH(A43,'[1]liste reference'!$A$8:$A$904,0)))</f>
        <v/>
      </c>
      <c r="AA43" s="216"/>
      <c r="AB43" s="217"/>
      <c r="AC43" s="217"/>
      <c r="BB43" s="8" t="str">
        <f t="shared" si="8"/>
        <v/>
      </c>
    </row>
    <row r="44" spans="1:54" ht="12.75">
      <c r="A44" s="218" t="s">
        <v>55</v>
      </c>
      <c r="B44" s="219"/>
      <c r="C44" s="220"/>
      <c r="D44" s="203" t="str">
        <f>IF(ISERROR(VLOOKUP($A44,'[1]liste reference'!$A$7:$D$904,2,0)),IF(ISERROR(VLOOKUP($A44,'[1]liste reference'!$B$7:$D$904,1,0)),"",VLOOKUP($A44,'[1]liste reference'!$B$7:$D$904,1,0)),VLOOKUP($A44,'[1]liste reference'!$A$7:$D$904,2,0))</f>
        <v/>
      </c>
      <c r="E44" s="221">
        <f>IF(D44="",,VLOOKUP(D44,D$22:D43,1,0))</f>
        <v>0</v>
      </c>
      <c r="F44" s="226">
        <f t="shared" si="1"/>
        <v>0</v>
      </c>
      <c r="G44" s="20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/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 t="str">
        <f>IF(ISNUMBER(H44),IF(ISERROR(VLOOKUP($A44,'[1]liste reference'!$A$7:$P$904,3,0)),IF(ISERROR(VLOOKUP($A44,'[1]liste reference'!$B$7:$P$904,2,0)),"",VLOOKUP($A44,'[1]liste reference'!$B$7:$P$904,2,0)),VLOOKUP($A44,'[1]liste reference'!$A$7:$P$904,3,0)),"")</f>
        <v/>
      </c>
      <c r="J44" s="207" t="str">
        <f>IF(ISNUMBER(H44),IF(ISERROR(VLOOKUP($A44,'[1]liste reference'!$A$7:$P$904,4,0)),IF(ISERROR(VLOOKUP($A44,'[1]liste reference'!$B$7:$P$904,3,0)),"",VLOOKUP($A44,'[1]liste reference'!$B$7:$P$904,3,0)),VLOOKUP($A44,'[1]liste reference'!$A$7:$P$904,4,0)),"")</f>
        <v/>
      </c>
      <c r="K44" s="20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/>
      </c>
      <c r="L44" s="223"/>
      <c r="M44" s="223"/>
      <c r="N44" s="223"/>
      <c r="O44" s="210"/>
      <c r="P44" s="210" t="str">
        <f>IF($A44="NEWCOD",IF($AC44="","No",$AC44),IF(ISTEXT($E44),"DEJA SAISI !",IF($A44="","",IF(ISERROR(VLOOKUP($A44,'[1]liste reference'!A$1:S$65536,19,FALSE)),IF(ISERROR(VLOOKUP($A44,'[1]liste reference'!B$1:S$65536,19,FALSE)),"",VLOOKUP($A44,'[1]liste reference'!B$1:S$65536,19,FALSE)),VLOOKUP($A44,'[1]liste reference'!A$1:S$65536,19,FALSE)))))</f>
        <v/>
      </c>
      <c r="Q44" s="211" t="str">
        <f t="shared" si="2"/>
        <v/>
      </c>
      <c r="R44" s="212" t="str">
        <f t="shared" si="3"/>
        <v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 t="str">
        <f t="shared" si="7"/>
        <v/>
      </c>
      <c r="W44" s="214" t="s">
        <v>55</v>
      </c>
      <c r="Y44" s="215" t="str">
        <f>IF(A44="new.cod","NEWCOD",IF(AND((Z44=""),ISTEXT(A44)),A44,IF(Z44="","",INDEX('[1]liste reference'!$A$8:$A$904,Z44))))</f>
        <v/>
      </c>
      <c r="Z44" s="8" t="str">
        <f>IF(ISERROR(MATCH(A44,'[1]liste reference'!$A$8:$A$904,0)),IF(ISERROR(MATCH(A44,'[1]liste reference'!$B$8:$B$904,0)),"",(MATCH(A44,'[1]liste reference'!$B$8:$B$904,0))),(MATCH(A44,'[1]liste reference'!$A$8:$A$904,0)))</f>
        <v/>
      </c>
      <c r="AA44" s="216"/>
      <c r="AB44" s="217"/>
      <c r="AC44" s="217"/>
      <c r="BB44" s="8" t="str">
        <f t="shared" si="8"/>
        <v/>
      </c>
    </row>
    <row r="45" spans="1:54" ht="12.75">
      <c r="A45" s="218" t="s">
        <v>55</v>
      </c>
      <c r="B45" s="219"/>
      <c r="C45" s="220"/>
      <c r="D45" s="203" t="str">
        <f>IF(ISERROR(VLOOKUP($A45,'[1]liste reference'!$A$7:$D$904,2,0)),IF(ISERROR(VLOOKUP($A45,'[1]liste reference'!$B$7:$D$904,1,0)),"",VLOOKUP($A45,'[1]liste reference'!$B$7:$D$904,1,0)),VLOOKUP($A45,'[1]liste reference'!$A$7:$D$904,2,0))</f>
        <v/>
      </c>
      <c r="E45" s="221">
        <f>IF(D45="",,VLOOKUP(D45,D$22:D44,1,0))</f>
        <v>0</v>
      </c>
      <c r="F45" s="226">
        <f t="shared" si="1"/>
        <v>0</v>
      </c>
      <c r="G45" s="205" t="str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  <v/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 t="str">
        <f>IF(ISNUMBER(H45),IF(ISERROR(VLOOKUP($A45,'[1]liste reference'!$A$7:$P$904,3,0)),IF(ISERROR(VLOOKUP($A45,'[1]liste reference'!$B$7:$P$904,2,0)),"",VLOOKUP($A45,'[1]liste reference'!$B$7:$P$904,2,0)),VLOOKUP($A45,'[1]liste reference'!$A$7:$P$904,3,0)),"")</f>
        <v/>
      </c>
      <c r="J45" s="207" t="str">
        <f>IF(ISNUMBER(H45),IF(ISERROR(VLOOKUP($A45,'[1]liste reference'!$A$7:$P$904,4,0)),IF(ISERROR(VLOOKUP($A45,'[1]liste reference'!$B$7:$P$904,3,0)),"",VLOOKUP($A45,'[1]liste reference'!$B$7:$P$904,3,0)),VLOOKUP($A45,'[1]liste reference'!$A$7:$P$904,4,0)),"")</f>
        <v/>
      </c>
      <c r="K45" s="208" t="str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  <v/>
      </c>
      <c r="L45" s="223"/>
      <c r="M45" s="223"/>
      <c r="N45" s="223"/>
      <c r="O45" s="210"/>
      <c r="P45" s="210" t="str">
        <f>IF($A45="NEWCOD",IF($AC45="","No",$AC45),IF(ISTEXT($E45),"DEJA SAISI !",IF($A45="","",IF(ISERROR(VLOOKUP($A45,'[1]liste reference'!A$1:S$65536,19,FALSE)),IF(ISERROR(VLOOKUP($A45,'[1]liste reference'!B$1:S$65536,19,FALSE)),"",VLOOKUP($A45,'[1]liste reference'!B$1:S$65536,19,FALSE)),VLOOKUP($A45,'[1]liste reference'!A$1:S$65536,19,FALSE)))))</f>
        <v/>
      </c>
      <c r="Q45" s="211" t="str">
        <f t="shared" si="2"/>
        <v/>
      </c>
      <c r="R45" s="212" t="str">
        <f t="shared" si="3"/>
        <v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 t="str">
        <f t="shared" si="7"/>
        <v/>
      </c>
      <c r="W45" s="214" t="s">
        <v>55</v>
      </c>
      <c r="Y45" s="215" t="str">
        <f>IF(A45="new.cod","NEWCOD",IF(AND((Z45=""),ISTEXT(A45)),A45,IF(Z45="","",INDEX('[1]liste reference'!$A$8:$A$904,Z45))))</f>
        <v/>
      </c>
      <c r="Z45" s="8" t="str">
        <f>IF(ISERROR(MATCH(A45,'[1]liste reference'!$A$8:$A$904,0)),IF(ISERROR(MATCH(A45,'[1]liste reference'!$B$8:$B$904,0)),"",(MATCH(A45,'[1]liste reference'!$B$8:$B$904,0))),(MATCH(A45,'[1]liste reference'!$A$8:$A$904,0)))</f>
        <v/>
      </c>
      <c r="AA45" s="216"/>
      <c r="AB45" s="217"/>
      <c r="AC45" s="217"/>
      <c r="BB45" s="8" t="str">
        <f t="shared" si="8"/>
        <v/>
      </c>
    </row>
    <row r="46" spans="1:54" ht="12.75">
      <c r="A46" s="218" t="s">
        <v>55</v>
      </c>
      <c r="B46" s="219"/>
      <c r="C46" s="220"/>
      <c r="D46" s="203" t="str">
        <f>IF(ISERROR(VLOOKUP($A46,'[1]liste reference'!$A$7:$D$904,2,0)),IF(ISERROR(VLOOKUP($A46,'[1]liste reference'!$B$7:$D$904,1,0)),"",VLOOKUP($A46,'[1]liste reference'!$B$7:$D$904,1,0)),VLOOKUP($A46,'[1]liste reference'!$A$7:$D$904,2,0))</f>
        <v/>
      </c>
      <c r="E46" s="221">
        <f>IF(D46="",,VLOOKUP(D46,D$22:D39,1,0))</f>
        <v>0</v>
      </c>
      <c r="F46" s="226">
        <f t="shared" si="1"/>
        <v>0</v>
      </c>
      <c r="G46" s="205" t="str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  <v/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 t="str">
        <f>IF(ISNUMBER(H46),IF(ISERROR(VLOOKUP($A46,'[1]liste reference'!$A$7:$P$904,3,0)),IF(ISERROR(VLOOKUP($A46,'[1]liste reference'!$B$7:$P$904,2,0)),"",VLOOKUP($A46,'[1]liste reference'!$B$7:$P$904,2,0)),VLOOKUP($A46,'[1]liste reference'!$A$7:$P$904,3,0)),"")</f>
        <v/>
      </c>
      <c r="J46" s="207" t="str">
        <f>IF(ISNUMBER(H46),IF(ISERROR(VLOOKUP($A46,'[1]liste reference'!$A$7:$P$904,4,0)),IF(ISERROR(VLOOKUP($A46,'[1]liste reference'!$B$7:$P$904,3,0)),"",VLOOKUP($A46,'[1]liste reference'!$B$7:$P$904,3,0)),VLOOKUP($A46,'[1]liste reference'!$A$7:$P$904,4,0)),"")</f>
        <v/>
      </c>
      <c r="K46" s="208" t="str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  <v/>
      </c>
      <c r="L46" s="223"/>
      <c r="M46" s="223"/>
      <c r="N46" s="223"/>
      <c r="O46" s="210"/>
      <c r="P46" s="210" t="str">
        <f>IF($A46="NEWCOD",IF($AC46="","No",$AC46),IF(ISTEXT($E46),"DEJA SAISI !",IF($A46="","",IF(ISERROR(VLOOKUP($A46,'[1]liste reference'!A$1:S$65536,19,FALSE)),IF(ISERROR(VLOOKUP($A46,'[1]liste reference'!B$1:S$65536,19,FALSE)),"",VLOOKUP($A46,'[1]liste reference'!B$1:S$65536,19,FALSE)),VLOOKUP($A46,'[1]liste reference'!A$1:S$65536,19,FALSE)))))</f>
        <v/>
      </c>
      <c r="Q46" s="211" t="str">
        <f t="shared" si="2"/>
        <v/>
      </c>
      <c r="R46" s="212" t="str">
        <f t="shared" si="3"/>
        <v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 t="str">
        <f t="shared" si="7"/>
        <v/>
      </c>
      <c r="W46" s="214" t="s">
        <v>55</v>
      </c>
      <c r="Y46" s="215" t="str">
        <f>IF(A46="new.cod","NEWCOD",IF(AND((Z46=""),ISTEXT(A46)),A46,IF(Z46="","",INDEX('[1]liste reference'!$A$8:$A$904,Z46))))</f>
        <v/>
      </c>
      <c r="Z46" s="8" t="str">
        <f>IF(ISERROR(MATCH(A46,'[1]liste reference'!$A$8:$A$904,0)),IF(ISERROR(MATCH(A46,'[1]liste reference'!$B$8:$B$904,0)),"",(MATCH(A46,'[1]liste reference'!$B$8:$B$904,0))),(MATCH(A46,'[1]liste reference'!$A$8:$A$904,0)))</f>
        <v/>
      </c>
      <c r="AA46" s="216"/>
      <c r="AB46" s="217"/>
      <c r="AC46" s="217"/>
      <c r="BB46" s="8" t="str">
        <f t="shared" si="8"/>
        <v/>
      </c>
    </row>
    <row r="47" spans="1:54" ht="12.75">
      <c r="A47" s="218" t="s">
        <v>55</v>
      </c>
      <c r="B47" s="219"/>
      <c r="C47" s="220"/>
      <c r="D47" s="203" t="str">
        <f>IF(ISERROR(VLOOKUP($A47,'[1]liste reference'!$A$7:$D$904,2,0)),IF(ISERROR(VLOOKUP($A47,'[1]liste reference'!$B$7:$D$904,1,0)),"",VLOOKUP($A47,'[1]liste reference'!$B$7:$D$904,1,0)),VLOOKUP($A47,'[1]liste reference'!$A$7:$D$904,2,0))</f>
        <v/>
      </c>
      <c r="E47" s="221">
        <f>IF(D47="",,VLOOKUP(D47,D$22:D39,1,0))</f>
        <v>0</v>
      </c>
      <c r="F47" s="226">
        <f t="shared" si="1"/>
        <v>0</v>
      </c>
      <c r="G47" s="205" t="str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  <v/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 t="str">
        <f>IF(ISNUMBER(H47),IF(ISERROR(VLOOKUP($A47,'[1]liste reference'!$A$7:$P$904,3,0)),IF(ISERROR(VLOOKUP($A47,'[1]liste reference'!$B$7:$P$904,2,0)),"",VLOOKUP($A47,'[1]liste reference'!$B$7:$P$904,2,0)),VLOOKUP($A47,'[1]liste reference'!$A$7:$P$904,3,0)),"")</f>
        <v/>
      </c>
      <c r="J47" s="207" t="str">
        <f>IF(ISNUMBER(H47),IF(ISERROR(VLOOKUP($A47,'[1]liste reference'!$A$7:$P$904,4,0)),IF(ISERROR(VLOOKUP($A47,'[1]liste reference'!$B$7:$P$904,3,0)),"",VLOOKUP($A47,'[1]liste reference'!$B$7:$P$904,3,0)),VLOOKUP($A47,'[1]liste reference'!$A$7:$P$904,4,0)),"")</f>
        <v/>
      </c>
      <c r="K47" s="208" t="str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  <v/>
      </c>
      <c r="L47" s="223"/>
      <c r="M47" s="223"/>
      <c r="N47" s="223"/>
      <c r="O47" s="210"/>
      <c r="P47" s="210" t="str">
        <f>IF($A47="NEWCOD",IF($AC47="","No",$AC47),IF(ISTEXT($E47),"DEJA SAISI !",IF($A47="","",IF(ISERROR(VLOOKUP($A47,'[1]liste reference'!A$1:S$65536,19,FALSE)),IF(ISERROR(VLOOKUP($A47,'[1]liste reference'!B$1:S$65536,19,FALSE)),"",VLOOKUP($A47,'[1]liste reference'!B$1:S$65536,19,FALSE)),VLOOKUP($A47,'[1]liste reference'!A$1:S$65536,19,FALSE)))))</f>
        <v/>
      </c>
      <c r="Q47" s="211" t="str">
        <f t="shared" si="2"/>
        <v/>
      </c>
      <c r="R47" s="212" t="str">
        <f t="shared" si="3"/>
        <v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 t="str">
        <f t="shared" si="7"/>
        <v/>
      </c>
      <c r="W47" s="214" t="s">
        <v>55</v>
      </c>
      <c r="Y47" s="215" t="str">
        <f>IF(A47="new.cod","NEWCOD",IF(AND((Z47=""),ISTEXT(A47)),A47,IF(Z47="","",INDEX('[1]liste reference'!$A$8:$A$904,Z47))))</f>
        <v/>
      </c>
      <c r="Z47" s="8" t="str">
        <f>IF(ISERROR(MATCH(A47,'[1]liste reference'!$A$8:$A$904,0)),IF(ISERROR(MATCH(A47,'[1]liste reference'!$B$8:$B$904,0)),"",(MATCH(A47,'[1]liste reference'!$B$8:$B$904,0))),(MATCH(A47,'[1]liste reference'!$A$8:$A$904,0)))</f>
        <v/>
      </c>
      <c r="AA47" s="216"/>
      <c r="AB47" s="217"/>
      <c r="AC47" s="217"/>
      <c r="BB47" s="8" t="str">
        <f t="shared" si="8"/>
        <v/>
      </c>
    </row>
    <row r="48" spans="1:54" ht="12.75">
      <c r="A48" s="218" t="s">
        <v>55</v>
      </c>
      <c r="B48" s="219"/>
      <c r="C48" s="220"/>
      <c r="D48" s="203" t="str">
        <f>IF(ISERROR(VLOOKUP($A48,'[1]liste reference'!$A$7:$D$904,2,0)),IF(ISERROR(VLOOKUP($A48,'[1]liste reference'!$B$7:$D$904,1,0)),"",VLOOKUP($A48,'[1]liste reference'!$B$7:$D$904,1,0)),VLOOKUP($A48,'[1]liste reference'!$A$7:$D$904,2,0))</f>
        <v/>
      </c>
      <c r="E48" s="221">
        <f>IF(D48="",,VLOOKUP(D48,D$22:D40,1,0))</f>
        <v>0</v>
      </c>
      <c r="F48" s="226">
        <f t="shared" si="1"/>
        <v>0</v>
      </c>
      <c r="G48" s="205" t="str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  <v/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 t="str">
        <f>IF(ISNUMBER(H48),IF(ISERROR(VLOOKUP($A48,'[1]liste reference'!$A$7:$P$904,3,0)),IF(ISERROR(VLOOKUP($A48,'[1]liste reference'!$B$7:$P$904,2,0)),"",VLOOKUP($A48,'[1]liste reference'!$B$7:$P$904,2,0)),VLOOKUP($A48,'[1]liste reference'!$A$7:$P$904,3,0)),"")</f>
        <v/>
      </c>
      <c r="J48" s="207" t="str">
        <f>IF(ISNUMBER(H48),IF(ISERROR(VLOOKUP($A48,'[1]liste reference'!$A$7:$P$904,4,0)),IF(ISERROR(VLOOKUP($A48,'[1]liste reference'!$B$7:$P$904,3,0)),"",VLOOKUP($A48,'[1]liste reference'!$B$7:$P$904,3,0)),VLOOKUP($A48,'[1]liste reference'!$A$7:$P$904,4,0)),"")</f>
        <v/>
      </c>
      <c r="K48" s="208" t="str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  <v/>
      </c>
      <c r="L48" s="223"/>
      <c r="M48" s="223"/>
      <c r="N48" s="223"/>
      <c r="O48" s="210"/>
      <c r="P48" s="210" t="str">
        <f>IF($A48="NEWCOD",IF($AC48="","No",$AC48),IF(ISTEXT($E48),"DEJA SAISI !",IF($A48="","",IF(ISERROR(VLOOKUP($A48,'[1]liste reference'!A$1:S$65536,19,FALSE)),IF(ISERROR(VLOOKUP($A48,'[1]liste reference'!B$1:S$65536,19,FALSE)),"",VLOOKUP($A48,'[1]liste reference'!B$1:S$65536,19,FALSE)),VLOOKUP($A48,'[1]liste reference'!A$1:S$65536,19,FALSE)))))</f>
        <v/>
      </c>
      <c r="Q48" s="211" t="str">
        <f t="shared" si="2"/>
        <v/>
      </c>
      <c r="R48" s="212" t="str">
        <f t="shared" si="3"/>
        <v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 t="str">
        <f t="shared" si="7"/>
        <v/>
      </c>
      <c r="W48" s="214" t="s">
        <v>55</v>
      </c>
      <c r="Y48" s="215" t="str">
        <f>IF(A48="new.cod","NEWCOD",IF(AND((Z48=""),ISTEXT(A48)),A48,IF(Z48="","",INDEX('[1]liste reference'!$A$8:$A$904,Z48))))</f>
        <v/>
      </c>
      <c r="Z48" s="8" t="str">
        <f>IF(ISERROR(MATCH(A48,'[1]liste reference'!$A$8:$A$904,0)),IF(ISERROR(MATCH(A48,'[1]liste reference'!$B$8:$B$904,0)),"",(MATCH(A48,'[1]liste reference'!$B$8:$B$904,0))),(MATCH(A48,'[1]liste reference'!$A$8:$A$904,0)))</f>
        <v/>
      </c>
      <c r="AA48" s="216"/>
      <c r="AB48" s="217"/>
      <c r="AC48" s="217"/>
      <c r="BB48" s="8" t="str">
        <f t="shared" si="8"/>
        <v/>
      </c>
    </row>
    <row r="49" spans="1:54" ht="12.75">
      <c r="A49" s="218" t="s">
        <v>55</v>
      </c>
      <c r="B49" s="219"/>
      <c r="C49" s="220"/>
      <c r="D49" s="203" t="str">
        <f>IF(ISERROR(VLOOKUP($A49,'[1]liste reference'!$A$7:$D$904,2,0)),IF(ISERROR(VLOOKUP($A49,'[1]liste reference'!$B$7:$D$904,1,0)),"",VLOOKUP($A49,'[1]liste reference'!$B$7:$D$904,1,0)),VLOOKUP($A49,'[1]liste reference'!$A$7:$D$904,2,0))</f>
        <v/>
      </c>
      <c r="E49" s="221">
        <f>IF(D49="",,VLOOKUP(D49,D$22:D48,1,0))</f>
        <v>0</v>
      </c>
      <c r="F49" s="226">
        <f t="shared" si="1"/>
        <v>0</v>
      </c>
      <c r="G49" s="205" t="str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  <v/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 t="str">
        <f>IF(ISNUMBER(H49),IF(ISERROR(VLOOKUP($A49,'[1]liste reference'!$A$7:$P$904,3,0)),IF(ISERROR(VLOOKUP($A49,'[1]liste reference'!$B$7:$P$904,2,0)),"",VLOOKUP($A49,'[1]liste reference'!$B$7:$P$904,2,0)),VLOOKUP($A49,'[1]liste reference'!$A$7:$P$904,3,0)),"")</f>
        <v/>
      </c>
      <c r="J49" s="207" t="str">
        <f>IF(ISNUMBER(H49),IF(ISERROR(VLOOKUP($A49,'[1]liste reference'!$A$7:$P$904,4,0)),IF(ISERROR(VLOOKUP($A49,'[1]liste reference'!$B$7:$P$904,3,0)),"",VLOOKUP($A49,'[1]liste reference'!$B$7:$P$904,3,0)),VLOOKUP($A49,'[1]liste reference'!$A$7:$P$904,4,0)),"")</f>
        <v/>
      </c>
      <c r="K49" s="208" t="str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  <v/>
      </c>
      <c r="L49" s="223"/>
      <c r="M49" s="223"/>
      <c r="N49" s="223"/>
      <c r="O49" s="210"/>
      <c r="P49" s="210" t="str">
        <f>IF($A49="NEWCOD",IF($AC49="","No",$AC49),IF(ISTEXT($E49),"DEJA SAISI !",IF($A49="","",IF(ISERROR(VLOOKUP($A49,'[1]liste reference'!A$1:S$65536,19,FALSE)),IF(ISERROR(VLOOKUP($A49,'[1]liste reference'!B$1:S$65536,19,FALSE)),"",VLOOKUP($A49,'[1]liste reference'!B$1:S$65536,19,FALSE)),VLOOKUP($A49,'[1]liste reference'!A$1:S$65536,19,FALSE)))))</f>
        <v/>
      </c>
      <c r="Q49" s="211" t="str">
        <f t="shared" si="2"/>
        <v/>
      </c>
      <c r="R49" s="212" t="str">
        <f t="shared" si="3"/>
        <v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 t="str">
        <f t="shared" si="7"/>
        <v/>
      </c>
      <c r="W49" s="214" t="s">
        <v>55</v>
      </c>
      <c r="Y49" s="215" t="str">
        <f>IF(A49="new.cod","NEWCOD",IF(AND((Z49=""),ISTEXT(A49)),A49,IF(Z49="","",INDEX('[1]liste reference'!$A$8:$A$904,Z49))))</f>
        <v/>
      </c>
      <c r="Z49" s="8" t="str">
        <f>IF(ISERROR(MATCH(A49,'[1]liste reference'!$A$8:$A$904,0)),IF(ISERROR(MATCH(A49,'[1]liste reference'!$B$8:$B$904,0)),"",(MATCH(A49,'[1]liste reference'!$B$8:$B$904,0))),(MATCH(A49,'[1]liste reference'!$A$8:$A$904,0)))</f>
        <v/>
      </c>
      <c r="AA49" s="216"/>
      <c r="AB49" s="217"/>
      <c r="AC49" s="217"/>
      <c r="BB49" s="8" t="str">
        <f t="shared" si="8"/>
        <v/>
      </c>
    </row>
    <row r="50" spans="1:54" ht="12.75">
      <c r="A50" s="218" t="s">
        <v>55</v>
      </c>
      <c r="B50" s="219"/>
      <c r="C50" s="220"/>
      <c r="D50" s="203" t="str">
        <f>IF(ISERROR(VLOOKUP($A50,'[1]liste reference'!$A$7:$D$904,2,0)),IF(ISERROR(VLOOKUP($A50,'[1]liste reference'!$B$7:$D$904,1,0)),"",VLOOKUP($A50,'[1]liste reference'!$B$7:$D$904,1,0)),VLOOKUP($A50,'[1]liste reference'!$A$7:$D$904,2,0))</f>
        <v/>
      </c>
      <c r="E50" s="221">
        <f>IF(D50="",,VLOOKUP(D50,D$22:D49,1,0))</f>
        <v>0</v>
      </c>
      <c r="F50" s="226">
        <f t="shared" si="1"/>
        <v>0</v>
      </c>
      <c r="G50" s="205" t="str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  <v/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 t="str">
        <f>IF(ISNUMBER(H50),IF(ISERROR(VLOOKUP($A50,'[1]liste reference'!$A$7:$P$904,3,0)),IF(ISERROR(VLOOKUP($A50,'[1]liste reference'!$B$7:$P$904,2,0)),"",VLOOKUP($A50,'[1]liste reference'!$B$7:$P$904,2,0)),VLOOKUP($A50,'[1]liste reference'!$A$7:$P$904,3,0)),"")</f>
        <v/>
      </c>
      <c r="J50" s="207" t="str">
        <f>IF(ISNUMBER(H50),IF(ISERROR(VLOOKUP($A50,'[1]liste reference'!$A$7:$P$904,4,0)),IF(ISERROR(VLOOKUP($A50,'[1]liste reference'!$B$7:$P$904,3,0)),"",VLOOKUP($A50,'[1]liste reference'!$B$7:$P$904,3,0)),VLOOKUP($A50,'[1]liste reference'!$A$7:$P$904,4,0)),"")</f>
        <v/>
      </c>
      <c r="K50" s="208" t="str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  <v/>
      </c>
      <c r="L50" s="223"/>
      <c r="M50" s="223"/>
      <c r="N50" s="223"/>
      <c r="O50" s="210"/>
      <c r="P50" s="210" t="str">
        <f>IF($A50="NEWCOD",IF($AC50="","No",$AC50),IF(ISTEXT($E50),"DEJA SAISI !",IF($A50="","",IF(ISERROR(VLOOKUP($A50,'[1]liste reference'!A$1:S$65536,19,FALSE)),IF(ISERROR(VLOOKUP($A50,'[1]liste reference'!B$1:S$65536,19,FALSE)),"",VLOOKUP($A50,'[1]liste reference'!B$1:S$65536,19,FALSE)),VLOOKUP($A50,'[1]liste reference'!A$1:S$65536,19,FALSE)))))</f>
        <v/>
      </c>
      <c r="Q50" s="211" t="str">
        <f t="shared" si="2"/>
        <v/>
      </c>
      <c r="R50" s="212" t="str">
        <f t="shared" si="3"/>
        <v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 t="str">
        <f t="shared" si="7"/>
        <v/>
      </c>
      <c r="W50" s="214" t="s">
        <v>55</v>
      </c>
      <c r="Y50" s="215" t="str">
        <f>IF(A50="new.cod","NEWCOD",IF(AND((Z50=""),ISTEXT(A50)),A50,IF(Z50="","",INDEX('[1]liste reference'!$A$8:$A$904,Z50))))</f>
        <v/>
      </c>
      <c r="Z50" s="8" t="str">
        <f>IF(ISERROR(MATCH(A50,'[1]liste reference'!$A$8:$A$904,0)),IF(ISERROR(MATCH(A50,'[1]liste reference'!$B$8:$B$904,0)),"",(MATCH(A50,'[1]liste reference'!$B$8:$B$904,0))),(MATCH(A50,'[1]liste reference'!$A$8:$A$904,0)))</f>
        <v/>
      </c>
      <c r="AA50" s="216"/>
      <c r="AB50" s="217"/>
      <c r="AC50" s="217"/>
      <c r="BB50" s="8" t="str">
        <f t="shared" si="8"/>
        <v/>
      </c>
    </row>
    <row r="51" spans="1:54" ht="12.75">
      <c r="A51" s="218" t="s">
        <v>55</v>
      </c>
      <c r="B51" s="219"/>
      <c r="C51" s="220"/>
      <c r="D51" s="203" t="str">
        <f>IF(ISERROR(VLOOKUP($A51,'[1]liste reference'!$A$7:$D$904,2,0)),IF(ISERROR(VLOOKUP($A51,'[1]liste reference'!$B$7:$D$904,1,0)),"",VLOOKUP($A51,'[1]liste reference'!$B$7:$D$904,1,0)),VLOOKUP($A51,'[1]liste reference'!$A$7:$D$904,2,0))</f>
        <v/>
      </c>
      <c r="E51" s="221">
        <f>IF(D51="",,VLOOKUP(D51,D$22:D50,1,0))</f>
        <v>0</v>
      </c>
      <c r="F51" s="226">
        <f t="shared" si="1"/>
        <v>0</v>
      </c>
      <c r="G51" s="205" t="str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  <v/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 t="str">
        <f>IF(ISNUMBER(H51),IF(ISERROR(VLOOKUP($A51,'[1]liste reference'!$A$7:$P$904,3,0)),IF(ISERROR(VLOOKUP($A51,'[1]liste reference'!$B$7:$P$904,2,0)),"",VLOOKUP($A51,'[1]liste reference'!$B$7:$P$904,2,0)),VLOOKUP($A51,'[1]liste reference'!$A$7:$P$904,3,0)),"")</f>
        <v/>
      </c>
      <c r="J51" s="207" t="str">
        <f>IF(ISNUMBER(H51),IF(ISERROR(VLOOKUP($A51,'[1]liste reference'!$A$7:$P$904,4,0)),IF(ISERROR(VLOOKUP($A51,'[1]liste reference'!$B$7:$P$904,3,0)),"",VLOOKUP($A51,'[1]liste reference'!$B$7:$P$904,3,0)),VLOOKUP($A51,'[1]liste reference'!$A$7:$P$904,4,0)),"")</f>
        <v/>
      </c>
      <c r="K51" s="208" t="str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  <v/>
      </c>
      <c r="L51" s="223"/>
      <c r="M51" s="223"/>
      <c r="N51" s="223"/>
      <c r="O51" s="210"/>
      <c r="P51" s="210" t="str">
        <f>IF($A51="NEWCOD",IF($AC51="","No",$AC51),IF(ISTEXT($E51),"DEJA SAISI !",IF($A51="","",IF(ISERROR(VLOOKUP($A51,'[1]liste reference'!A$1:S$65536,19,FALSE)),IF(ISERROR(VLOOKUP($A51,'[1]liste reference'!B$1:S$65536,19,FALSE)),"",VLOOKUP($A51,'[1]liste reference'!B$1:S$65536,19,FALSE)),VLOOKUP($A51,'[1]liste reference'!A$1:S$65536,19,FALSE)))))</f>
        <v/>
      </c>
      <c r="Q51" s="211" t="str">
        <f t="shared" si="2"/>
        <v/>
      </c>
      <c r="R51" s="212" t="str">
        <f t="shared" si="3"/>
        <v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 t="str">
        <f t="shared" si="7"/>
        <v/>
      </c>
      <c r="W51" s="214" t="s">
        <v>55</v>
      </c>
      <c r="Y51" s="215" t="str">
        <f>IF(A51="new.cod","NEWCOD",IF(AND((Z51=""),ISTEXT(A51)),A51,IF(Z51="","",INDEX('[1]liste reference'!$A$8:$A$904,Z51))))</f>
        <v/>
      </c>
      <c r="Z51" s="8" t="str">
        <f>IF(ISERROR(MATCH(A51,'[1]liste reference'!$A$8:$A$904,0)),IF(ISERROR(MATCH(A51,'[1]liste reference'!$B$8:$B$904,0)),"",(MATCH(A51,'[1]liste reference'!$B$8:$B$904,0))),(MATCH(A51,'[1]liste reference'!$A$8:$A$904,0)))</f>
        <v/>
      </c>
      <c r="AA51" s="216"/>
      <c r="AB51" s="217"/>
      <c r="AC51" s="217"/>
      <c r="BB51" s="8" t="str">
        <f t="shared" si="8"/>
        <v/>
      </c>
    </row>
    <row r="52" spans="1:54" ht="12.75">
      <c r="A52" s="218" t="s">
        <v>55</v>
      </c>
      <c r="B52" s="219"/>
      <c r="C52" s="220"/>
      <c r="D52" s="203" t="str">
        <f>IF(ISERROR(VLOOKUP($A52,'[1]liste reference'!$A$7:$D$904,2,0)),IF(ISERROR(VLOOKUP($A52,'[1]liste reference'!$B$7:$D$904,1,0)),"",VLOOKUP($A52,'[1]liste reference'!$B$7:$D$904,1,0)),VLOOKUP($A52,'[1]liste reference'!$A$7:$D$904,2,0))</f>
        <v/>
      </c>
      <c r="E52" s="221">
        <f>IF(D52="",,VLOOKUP(D52,D$22:D51,1,0))</f>
        <v>0</v>
      </c>
      <c r="F52" s="226">
        <f t="shared" si="1"/>
        <v>0</v>
      </c>
      <c r="G52" s="205" t="str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  <v/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 t="str">
        <f>IF(ISNUMBER(H52),IF(ISERROR(VLOOKUP($A52,'[1]liste reference'!$A$7:$P$904,3,0)),IF(ISERROR(VLOOKUP($A52,'[1]liste reference'!$B$7:$P$904,2,0)),"",VLOOKUP($A52,'[1]liste reference'!$B$7:$P$904,2,0)),VLOOKUP($A52,'[1]liste reference'!$A$7:$P$904,3,0)),"")</f>
        <v/>
      </c>
      <c r="J52" s="207" t="str">
        <f>IF(ISNUMBER(H52),IF(ISERROR(VLOOKUP($A52,'[1]liste reference'!$A$7:$P$904,4,0)),IF(ISERROR(VLOOKUP($A52,'[1]liste reference'!$B$7:$P$904,3,0)),"",VLOOKUP($A52,'[1]liste reference'!$B$7:$P$904,3,0)),VLOOKUP($A52,'[1]liste reference'!$A$7:$P$904,4,0)),"")</f>
        <v/>
      </c>
      <c r="K52" s="208" t="str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  <v/>
      </c>
      <c r="L52" s="223"/>
      <c r="M52" s="223"/>
      <c r="N52" s="223"/>
      <c r="O52" s="210"/>
      <c r="P52" s="210" t="str">
        <f>IF($A52="NEWCOD",IF($AC52="","No",$AC52),IF(ISTEXT($E52),"DEJA SAISI !",IF($A52="","",IF(ISERROR(VLOOKUP($A52,'[1]liste reference'!A$1:S$65536,19,FALSE)),IF(ISERROR(VLOOKUP($A52,'[1]liste reference'!B$1:S$65536,19,FALSE)),"",VLOOKUP($A52,'[1]liste reference'!B$1:S$65536,19,FALSE)),VLOOKUP($A52,'[1]liste reference'!A$1:S$65536,19,FALSE)))))</f>
        <v/>
      </c>
      <c r="Q52" s="211" t="str">
        <f t="shared" si="2"/>
        <v/>
      </c>
      <c r="R52" s="212" t="str">
        <f t="shared" si="3"/>
        <v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 t="str">
        <f t="shared" si="7"/>
        <v/>
      </c>
      <c r="W52" s="214" t="s">
        <v>55</v>
      </c>
      <c r="Y52" s="215" t="str">
        <f>IF(A52="new.cod","NEWCOD",IF(AND((Z52=""),ISTEXT(A52)),A52,IF(Z52="","",INDEX('[1]liste reference'!$A$8:$A$904,Z52))))</f>
        <v/>
      </c>
      <c r="Z52" s="8" t="str">
        <f>IF(ISERROR(MATCH(A52,'[1]liste reference'!$A$8:$A$904,0)),IF(ISERROR(MATCH(A52,'[1]liste reference'!$B$8:$B$904,0)),"",(MATCH(A52,'[1]liste reference'!$B$8:$B$904,0))),(MATCH(A52,'[1]liste reference'!$A$8:$A$904,0)))</f>
        <v/>
      </c>
      <c r="AA52" s="216"/>
      <c r="AB52" s="217"/>
      <c r="AC52" s="217"/>
      <c r="BB52" s="8" t="str">
        <f t="shared" si="8"/>
        <v/>
      </c>
    </row>
    <row r="53" spans="1:54" ht="12.75">
      <c r="A53" s="218" t="s">
        <v>55</v>
      </c>
      <c r="B53" s="219"/>
      <c r="C53" s="220"/>
      <c r="D53" s="203" t="str">
        <f>IF(ISERROR(VLOOKUP($A53,'[1]liste reference'!$A$7:$D$904,2,0)),IF(ISERROR(VLOOKUP($A53,'[1]liste reference'!$B$7:$D$904,1,0)),"",VLOOKUP($A53,'[1]liste reference'!$B$7:$D$904,1,0)),VLOOKUP($A53,'[1]liste reference'!$A$7:$D$904,2,0))</f>
        <v/>
      </c>
      <c r="E53" s="221">
        <f>IF(D53="",,VLOOKUP(D53,D$22:D52,1,0))</f>
        <v>0</v>
      </c>
      <c r="F53" s="226">
        <f t="shared" si="1"/>
        <v>0</v>
      </c>
      <c r="G53" s="205" t="str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  <v/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 t="str">
        <f>IF(ISNUMBER(H53),IF(ISERROR(VLOOKUP($A53,'[1]liste reference'!$A$7:$P$904,3,0)),IF(ISERROR(VLOOKUP($A53,'[1]liste reference'!$B$7:$P$904,2,0)),"",VLOOKUP($A53,'[1]liste reference'!$B$7:$P$904,2,0)),VLOOKUP($A53,'[1]liste reference'!$A$7:$P$904,3,0)),"")</f>
        <v/>
      </c>
      <c r="J53" s="207" t="str">
        <f>IF(ISNUMBER(H53),IF(ISERROR(VLOOKUP($A53,'[1]liste reference'!$A$7:$P$904,4,0)),IF(ISERROR(VLOOKUP($A53,'[1]liste reference'!$B$7:$P$904,3,0)),"",VLOOKUP($A53,'[1]liste reference'!$B$7:$P$904,3,0)),VLOOKUP($A53,'[1]liste reference'!$A$7:$P$904,4,0)),"")</f>
        <v/>
      </c>
      <c r="K53" s="208" t="str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  <v/>
      </c>
      <c r="L53" s="223"/>
      <c r="M53" s="223"/>
      <c r="N53" s="223"/>
      <c r="O53" s="210"/>
      <c r="P53" s="210" t="str">
        <f>IF($A53="NEWCOD",IF($AC53="","No",$AC53),IF(ISTEXT($E53),"DEJA SAISI !",IF($A53="","",IF(ISERROR(VLOOKUP($A53,'[1]liste reference'!A$1:S$65536,19,FALSE)),IF(ISERROR(VLOOKUP($A53,'[1]liste reference'!B$1:S$65536,19,FALSE)),"",VLOOKUP($A53,'[1]liste reference'!B$1:S$65536,19,FALSE)),VLOOKUP($A53,'[1]liste reference'!A$1:S$65536,19,FALSE)))))</f>
        <v/>
      </c>
      <c r="Q53" s="211" t="str">
        <f t="shared" si="2"/>
        <v/>
      </c>
      <c r="R53" s="212" t="str">
        <f t="shared" si="3"/>
        <v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 t="str">
        <f t="shared" si="7"/>
        <v/>
      </c>
      <c r="W53" s="214" t="s">
        <v>55</v>
      </c>
      <c r="Y53" s="215" t="str">
        <f>IF(A53="new.cod","NEWCOD",IF(AND((Z53=""),ISTEXT(A53)),A53,IF(Z53="","",INDEX('[1]liste reference'!$A$8:$A$904,Z53))))</f>
        <v/>
      </c>
      <c r="Z53" s="8" t="str">
        <f>IF(ISERROR(MATCH(A53,'[1]liste reference'!$A$8:$A$904,0)),IF(ISERROR(MATCH(A53,'[1]liste reference'!$B$8:$B$904,0)),"",(MATCH(A53,'[1]liste reference'!$B$8:$B$904,0))),(MATCH(A53,'[1]liste reference'!$A$8:$A$904,0)))</f>
        <v/>
      </c>
      <c r="AA53" s="216"/>
      <c r="AB53" s="217"/>
      <c r="AC53" s="217"/>
      <c r="BB53" s="8" t="str">
        <f t="shared" si="8"/>
        <v/>
      </c>
    </row>
    <row r="54" spans="1:54" ht="12.75">
      <c r="A54" s="218" t="s">
        <v>55</v>
      </c>
      <c r="B54" s="219"/>
      <c r="C54" s="220"/>
      <c r="D54" s="203" t="str">
        <f>IF(ISERROR(VLOOKUP($A54,'[1]liste reference'!$A$7:$D$904,2,0)),IF(ISERROR(VLOOKUP($A54,'[1]liste reference'!$B$7:$D$904,1,0)),"",VLOOKUP($A54,'[1]liste reference'!$B$7:$D$904,1,0)),VLOOKUP($A54,'[1]liste reference'!$A$7:$D$904,2,0))</f>
        <v/>
      </c>
      <c r="E54" s="221">
        <f>IF(D54="",,VLOOKUP(D54,D$22:D53,1,0))</f>
        <v>0</v>
      </c>
      <c r="F54" s="226">
        <f t="shared" si="1"/>
        <v>0</v>
      </c>
      <c r="G54" s="205" t="str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  <v/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 t="str">
        <f>IF(ISNUMBER(H54),IF(ISERROR(VLOOKUP($A54,'[1]liste reference'!$A$7:$P$904,3,0)),IF(ISERROR(VLOOKUP($A54,'[1]liste reference'!$B$7:$P$904,2,0)),"",VLOOKUP($A54,'[1]liste reference'!$B$7:$P$904,2,0)),VLOOKUP($A54,'[1]liste reference'!$A$7:$P$904,3,0)),"")</f>
        <v/>
      </c>
      <c r="J54" s="207" t="str">
        <f>IF(ISNUMBER(H54),IF(ISERROR(VLOOKUP($A54,'[1]liste reference'!$A$7:$P$904,4,0)),IF(ISERROR(VLOOKUP($A54,'[1]liste reference'!$B$7:$P$904,3,0)),"",VLOOKUP($A54,'[1]liste reference'!$B$7:$P$904,3,0)),VLOOKUP($A54,'[1]liste reference'!$A$7:$P$904,4,0)),"")</f>
        <v/>
      </c>
      <c r="K54" s="208" t="str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  <v/>
      </c>
      <c r="L54" s="223"/>
      <c r="M54" s="223"/>
      <c r="N54" s="223"/>
      <c r="O54" s="210"/>
      <c r="P54" s="210" t="str">
        <f>IF($A54="NEWCOD",IF($AC54="","No",$AC54),IF(ISTEXT($E54),"DEJA SAISI !",IF($A54="","",IF(ISERROR(VLOOKUP($A54,'[1]liste reference'!A$1:S$65536,19,FALSE)),IF(ISERROR(VLOOKUP($A54,'[1]liste reference'!B$1:S$65536,19,FALSE)),"",VLOOKUP($A54,'[1]liste reference'!B$1:S$65536,19,FALSE)),VLOOKUP($A54,'[1]liste reference'!A$1:S$65536,19,FALSE)))))</f>
        <v/>
      </c>
      <c r="Q54" s="211" t="str">
        <f t="shared" si="2"/>
        <v/>
      </c>
      <c r="R54" s="212" t="str">
        <f t="shared" si="3"/>
        <v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 t="str">
        <f t="shared" si="7"/>
        <v/>
      </c>
      <c r="W54" s="214" t="s">
        <v>55</v>
      </c>
      <c r="Y54" s="215" t="str">
        <f>IF(A54="new.cod","NEWCOD",IF(AND((Z54=""),ISTEXT(A54)),A54,IF(Z54="","",INDEX('[1]liste reference'!$A$8:$A$904,Z54))))</f>
        <v/>
      </c>
      <c r="Z54" s="8" t="str">
        <f>IF(ISERROR(MATCH(A54,'[1]liste reference'!$A$8:$A$904,0)),IF(ISERROR(MATCH(A54,'[1]liste reference'!$B$8:$B$904,0)),"",(MATCH(A54,'[1]liste reference'!$B$8:$B$904,0))),(MATCH(A54,'[1]liste reference'!$A$8:$A$904,0)))</f>
        <v/>
      </c>
      <c r="AA54" s="216"/>
      <c r="AB54" s="217"/>
      <c r="AC54" s="217"/>
      <c r="BB54" s="8" t="str">
        <f t="shared" si="8"/>
        <v/>
      </c>
    </row>
    <row r="55" spans="1:54" ht="12.75">
      <c r="A55" s="218" t="s">
        <v>55</v>
      </c>
      <c r="B55" s="219"/>
      <c r="C55" s="220"/>
      <c r="D55" s="203" t="str">
        <f>IF(ISERROR(VLOOKUP($A55,'[1]liste reference'!$A$7:$D$904,2,0)),IF(ISERROR(VLOOKUP($A55,'[1]liste reference'!$B$7:$D$904,1,0)),"",VLOOKUP($A55,'[1]liste reference'!$B$7:$D$904,1,0)),VLOOKUP($A55,'[1]liste reference'!$A$7:$D$904,2,0))</f>
        <v/>
      </c>
      <c r="E55" s="221">
        <f>IF(D55="",,VLOOKUP(D55,D$22:D54,1,0))</f>
        <v>0</v>
      </c>
      <c r="F55" s="226">
        <f t="shared" si="1"/>
        <v>0</v>
      </c>
      <c r="G55" s="205" t="str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  <v/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 t="str">
        <f>IF(ISNUMBER(H55),IF(ISERROR(VLOOKUP($A55,'[1]liste reference'!$A$7:$P$904,3,0)),IF(ISERROR(VLOOKUP($A55,'[1]liste reference'!$B$7:$P$904,2,0)),"",VLOOKUP($A55,'[1]liste reference'!$B$7:$P$904,2,0)),VLOOKUP($A55,'[1]liste reference'!$A$7:$P$904,3,0)),"")</f>
        <v/>
      </c>
      <c r="J55" s="207" t="str">
        <f>IF(ISNUMBER(H55),IF(ISERROR(VLOOKUP($A55,'[1]liste reference'!$A$7:$P$904,4,0)),IF(ISERROR(VLOOKUP($A55,'[1]liste reference'!$B$7:$P$904,3,0)),"",VLOOKUP($A55,'[1]liste reference'!$B$7:$P$904,3,0)),VLOOKUP($A55,'[1]liste reference'!$A$7:$P$904,4,0)),"")</f>
        <v/>
      </c>
      <c r="K55" s="208" t="str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  <v/>
      </c>
      <c r="L55" s="223"/>
      <c r="M55" s="223"/>
      <c r="N55" s="223"/>
      <c r="O55" s="210"/>
      <c r="P55" s="210" t="str">
        <f>IF($A55="NEWCOD",IF($AC55="","No",$AC55),IF(ISTEXT($E55),"DEJA SAISI !",IF($A55="","",IF(ISERROR(VLOOKUP($A55,'[1]liste reference'!A$1:S$65536,19,FALSE)),IF(ISERROR(VLOOKUP($A55,'[1]liste reference'!B$1:S$65536,19,FALSE)),"",VLOOKUP($A55,'[1]liste reference'!B$1:S$65536,19,FALSE)),VLOOKUP($A55,'[1]liste reference'!A$1:S$65536,19,FALSE)))))</f>
        <v/>
      </c>
      <c r="Q55" s="211" t="str">
        <f t="shared" si="2"/>
        <v/>
      </c>
      <c r="R55" s="212" t="str">
        <f t="shared" si="3"/>
        <v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 t="str">
        <f t="shared" si="7"/>
        <v/>
      </c>
      <c r="W55" s="214" t="s">
        <v>55</v>
      </c>
      <c r="Y55" s="215" t="str">
        <f>IF(A55="new.cod","NEWCOD",IF(AND((Z55=""),ISTEXT(A55)),A55,IF(Z55="","",INDEX('[1]liste reference'!$A$8:$A$904,Z55))))</f>
        <v/>
      </c>
      <c r="Z55" s="8" t="str">
        <f>IF(ISERROR(MATCH(A55,'[1]liste reference'!$A$8:$A$904,0)),IF(ISERROR(MATCH(A55,'[1]liste reference'!$B$8:$B$904,0)),"",(MATCH(A55,'[1]liste reference'!$B$8:$B$904,0))),(MATCH(A55,'[1]liste reference'!$A$8:$A$904,0)))</f>
        <v/>
      </c>
      <c r="AA55" s="216"/>
      <c r="AB55" s="217"/>
      <c r="AC55" s="217"/>
      <c r="BB55" s="8" t="str">
        <f t="shared" si="8"/>
        <v/>
      </c>
    </row>
    <row r="56" spans="1:54" ht="12.75">
      <c r="A56" s="218" t="s">
        <v>55</v>
      </c>
      <c r="B56" s="219"/>
      <c r="C56" s="220"/>
      <c r="D56" s="203" t="str">
        <f>IF(ISERROR(VLOOKUP($A56,'[1]liste reference'!$A$7:$D$904,2,0)),IF(ISERROR(VLOOKUP($A56,'[1]liste reference'!$B$7:$D$904,1,0)),"",VLOOKUP($A56,'[1]liste reference'!$B$7:$D$904,1,0)),VLOOKUP($A56,'[1]liste reference'!$A$7:$D$904,2,0))</f>
        <v/>
      </c>
      <c r="E56" s="221">
        <f>IF(D56="",,VLOOKUP(D56,D$22:D55,1,0))</f>
        <v>0</v>
      </c>
      <c r="F56" s="226">
        <f t="shared" si="1"/>
        <v>0</v>
      </c>
      <c r="G56" s="205" t="str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  <v/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 t="str">
        <f>IF(ISNUMBER(H56),IF(ISERROR(VLOOKUP($A56,'[1]liste reference'!$A$7:$P$904,3,0)),IF(ISERROR(VLOOKUP($A56,'[1]liste reference'!$B$7:$P$904,2,0)),"",VLOOKUP($A56,'[1]liste reference'!$B$7:$P$904,2,0)),VLOOKUP($A56,'[1]liste reference'!$A$7:$P$904,3,0)),"")</f>
        <v/>
      </c>
      <c r="J56" s="207" t="str">
        <f>IF(ISNUMBER(H56),IF(ISERROR(VLOOKUP($A56,'[1]liste reference'!$A$7:$P$904,4,0)),IF(ISERROR(VLOOKUP($A56,'[1]liste reference'!$B$7:$P$904,3,0)),"",VLOOKUP($A56,'[1]liste reference'!$B$7:$P$904,3,0)),VLOOKUP($A56,'[1]liste reference'!$A$7:$P$904,4,0)),"")</f>
        <v/>
      </c>
      <c r="K56" s="208" t="str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  <v/>
      </c>
      <c r="L56" s="223"/>
      <c r="M56" s="223"/>
      <c r="N56" s="223"/>
      <c r="O56" s="210"/>
      <c r="P56" s="210" t="str">
        <f>IF($A56="NEWCOD",IF($AC56="","No",$AC56),IF(ISTEXT($E56),"DEJA SAISI !",IF($A56="","",IF(ISERROR(VLOOKUP($A56,'[1]liste reference'!A$1:S$65536,19,FALSE)),IF(ISERROR(VLOOKUP($A56,'[1]liste reference'!B$1:S$65536,19,FALSE)),"",VLOOKUP($A56,'[1]liste reference'!B$1:S$65536,19,FALSE)),VLOOKUP($A56,'[1]liste reference'!A$1:S$65536,19,FALSE)))))</f>
        <v/>
      </c>
      <c r="Q56" s="211" t="str">
        <f t="shared" si="2"/>
        <v/>
      </c>
      <c r="R56" s="212" t="str">
        <f t="shared" si="3"/>
        <v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 t="str">
        <f t="shared" si="7"/>
        <v/>
      </c>
      <c r="W56" s="214" t="s">
        <v>55</v>
      </c>
      <c r="Y56" s="215" t="str">
        <f>IF(A56="new.cod","NEWCOD",IF(AND((Z56=""),ISTEXT(A56)),A56,IF(Z56="","",INDEX('[1]liste reference'!$A$8:$A$904,Z56))))</f>
        <v/>
      </c>
      <c r="Z56" s="8" t="str">
        <f>IF(ISERROR(MATCH(A56,'[1]liste reference'!$A$8:$A$904,0)),IF(ISERROR(MATCH(A56,'[1]liste reference'!$B$8:$B$904,0)),"",(MATCH(A56,'[1]liste reference'!$B$8:$B$904,0))),(MATCH(A56,'[1]liste reference'!$A$8:$A$904,0)))</f>
        <v/>
      </c>
      <c r="AA56" s="216"/>
      <c r="AB56" s="217"/>
      <c r="AC56" s="217"/>
      <c r="BB56" s="8" t="str">
        <f t="shared" si="8"/>
        <v/>
      </c>
    </row>
    <row r="57" spans="1:54" ht="12.75">
      <c r="A57" s="218" t="s">
        <v>55</v>
      </c>
      <c r="B57" s="219"/>
      <c r="C57" s="220"/>
      <c r="D57" s="203" t="str">
        <f>IF(ISERROR(VLOOKUP($A57,'[1]liste reference'!$A$7:$D$904,2,0)),IF(ISERROR(VLOOKUP($A57,'[1]liste reference'!$B$7:$D$904,1,0)),"",VLOOKUP($A57,'[1]liste reference'!$B$7:$D$904,1,0)),VLOOKUP($A57,'[1]liste reference'!$A$7:$D$904,2,0))</f>
        <v/>
      </c>
      <c r="E57" s="221">
        <f>IF(D57="",,VLOOKUP(D57,D$21:D56,1,0))</f>
        <v>0</v>
      </c>
      <c r="F57" s="226">
        <f t="shared" si="1"/>
        <v>0</v>
      </c>
      <c r="G57" s="205" t="str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  <v/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 t="str">
        <f>IF(ISNUMBER(H57),IF(ISERROR(VLOOKUP($A57,'[1]liste reference'!$A$7:$P$904,3,0)),IF(ISERROR(VLOOKUP($A57,'[1]liste reference'!$B$7:$P$904,2,0)),"",VLOOKUP($A57,'[1]liste reference'!$B$7:$P$904,2,0)),VLOOKUP($A57,'[1]liste reference'!$A$7:$P$904,3,0)),"")</f>
        <v/>
      </c>
      <c r="J57" s="207" t="str">
        <f>IF(ISNUMBER(H57),IF(ISERROR(VLOOKUP($A57,'[1]liste reference'!$A$7:$P$904,4,0)),IF(ISERROR(VLOOKUP($A57,'[1]liste reference'!$B$7:$P$904,3,0)),"",VLOOKUP($A57,'[1]liste reference'!$B$7:$P$904,3,0)),VLOOKUP($A57,'[1]liste reference'!$A$7:$P$904,4,0)),"")</f>
        <v/>
      </c>
      <c r="K57" s="208" t="str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  <v/>
      </c>
      <c r="L57" s="223"/>
      <c r="M57" s="223"/>
      <c r="N57" s="223"/>
      <c r="O57" s="210"/>
      <c r="P57" s="210" t="str">
        <f>IF($A57="NEWCOD",IF($AC57="","No",$AC57),IF(ISTEXT($E57),"DEJA SAISI !",IF($A57="","",IF(ISERROR(VLOOKUP($A57,'[1]liste reference'!A$1:S$65536,19,FALSE)),IF(ISERROR(VLOOKUP($A57,'[1]liste reference'!B$1:S$65536,19,FALSE)),"",VLOOKUP($A57,'[1]liste reference'!B$1:S$65536,19,FALSE)),VLOOKUP($A57,'[1]liste reference'!A$1:S$65536,19,FALSE)))))</f>
        <v/>
      </c>
      <c r="Q57" s="211" t="str">
        <f t="shared" si="2"/>
        <v/>
      </c>
      <c r="R57" s="212" t="str">
        <f t="shared" si="3"/>
        <v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 t="str">
        <f t="shared" si="7"/>
        <v/>
      </c>
      <c r="W57" s="214" t="s">
        <v>55</v>
      </c>
      <c r="X57" s="227"/>
      <c r="Y57" s="215" t="str">
        <f>IF(A57="new.cod","NEWCOD",IF(AND((Z57=""),ISTEXT(A57)),A57,IF(Z57="","",INDEX('[1]liste reference'!$A$8:$A$904,Z57))))</f>
        <v/>
      </c>
      <c r="Z57" s="8" t="str">
        <f>IF(ISERROR(MATCH(A57,'[1]liste reference'!$A$8:$A$904,0)),IF(ISERROR(MATCH(A57,'[1]liste reference'!$B$8:$B$904,0)),"",(MATCH(A57,'[1]liste reference'!$B$8:$B$904,0))),(MATCH(A57,'[1]liste reference'!$A$8:$A$904,0)))</f>
        <v/>
      </c>
      <c r="AA57" s="216"/>
      <c r="AB57" s="217"/>
      <c r="AC57" s="217"/>
      <c r="BB57" s="8" t="str">
        <f t="shared" si="8"/>
        <v/>
      </c>
    </row>
    <row r="58" spans="1:54" ht="12.75">
      <c r="A58" s="218" t="s">
        <v>55</v>
      </c>
      <c r="B58" s="219"/>
      <c r="C58" s="220"/>
      <c r="D58" s="203" t="str">
        <f>IF(ISERROR(VLOOKUP($A58,'[1]liste reference'!$A$7:$D$904,2,0)),IF(ISERROR(VLOOKUP($A58,'[1]liste reference'!$B$7:$D$904,1,0)),"",VLOOKUP($A58,'[1]liste reference'!$B$7:$D$904,1,0)),VLOOKUP($A58,'[1]liste reference'!$A$7:$D$904,2,0))</f>
        <v/>
      </c>
      <c r="E58" s="221">
        <f>IF(D58="",,VLOOKUP(D58,D$22:D57,1,0))</f>
        <v>0</v>
      </c>
      <c r="F58" s="226">
        <f t="shared" si="1"/>
        <v>0</v>
      </c>
      <c r="G58" s="205" t="str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  <v/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 t="str">
        <f>IF(ISNUMBER(H58),IF(ISERROR(VLOOKUP($A58,'[1]liste reference'!$A$7:$P$904,3,0)),IF(ISERROR(VLOOKUP($A58,'[1]liste reference'!$B$7:$P$904,2,0)),"",VLOOKUP($A58,'[1]liste reference'!$B$7:$P$904,2,0)),VLOOKUP($A58,'[1]liste reference'!$A$7:$P$904,3,0)),"")</f>
        <v/>
      </c>
      <c r="J58" s="207" t="str">
        <f>IF(ISNUMBER(H58),IF(ISERROR(VLOOKUP($A58,'[1]liste reference'!$A$7:$P$904,4,0)),IF(ISERROR(VLOOKUP($A58,'[1]liste reference'!$B$7:$P$904,3,0)),"",VLOOKUP($A58,'[1]liste reference'!$B$7:$P$904,3,0)),VLOOKUP($A58,'[1]liste reference'!$A$7:$P$904,4,0)),"")</f>
        <v/>
      </c>
      <c r="K58" s="208" t="str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  <v/>
      </c>
      <c r="L58" s="223"/>
      <c r="M58" s="223"/>
      <c r="N58" s="223"/>
      <c r="O58" s="210"/>
      <c r="P58" s="210" t="str">
        <f>IF($A58="NEWCOD",IF($AC58="","No",$AC58),IF(ISTEXT($E58),"DEJA SAISI !",IF($A58="","",IF(ISERROR(VLOOKUP($A58,'[1]liste reference'!A$1:S$65536,19,FALSE)),IF(ISERROR(VLOOKUP($A58,'[1]liste reference'!B$1:S$65536,19,FALSE)),"",VLOOKUP($A58,'[1]liste reference'!B$1:S$65536,19,FALSE)),VLOOKUP($A58,'[1]liste reference'!A$1:S$65536,19,FALSE)))))</f>
        <v/>
      </c>
      <c r="Q58" s="211" t="str">
        <f t="shared" si="2"/>
        <v/>
      </c>
      <c r="R58" s="212" t="str">
        <f t="shared" si="3"/>
        <v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 t="str">
        <f t="shared" si="7"/>
        <v/>
      </c>
      <c r="W58" s="214" t="s">
        <v>55</v>
      </c>
      <c r="Y58" s="215" t="str">
        <f>IF(A58="new.cod","NEWCOD",IF(AND((Z58=""),ISTEXT(A58)),A58,IF(Z58="","",INDEX('[1]liste reference'!$A$8:$A$904,Z58))))</f>
        <v/>
      </c>
      <c r="Z58" s="8" t="str">
        <f>IF(ISERROR(MATCH(A58,'[1]liste reference'!$A$8:$A$904,0)),IF(ISERROR(MATCH(A58,'[1]liste reference'!$B$8:$B$904,0)),"",(MATCH(A58,'[1]liste reference'!$B$8:$B$904,0))),(MATCH(A58,'[1]liste reference'!$A$8:$A$904,0)))</f>
        <v/>
      </c>
      <c r="AA58" s="216"/>
      <c r="AB58" s="217"/>
      <c r="AC58" s="217"/>
      <c r="BB58" s="8" t="str">
        <f t="shared" si="8"/>
        <v/>
      </c>
    </row>
    <row r="59" spans="1:54" ht="12.75">
      <c r="A59" s="218" t="s">
        <v>55</v>
      </c>
      <c r="B59" s="219"/>
      <c r="C59" s="220"/>
      <c r="D59" s="203" t="str">
        <f>IF(ISERROR(VLOOKUP($A59,'[1]liste reference'!$A$7:$D$904,2,0)),IF(ISERROR(VLOOKUP($A59,'[1]liste reference'!$B$7:$D$904,1,0)),"",VLOOKUP($A59,'[1]liste reference'!$B$7:$D$904,1,0)),VLOOKUP($A59,'[1]liste reference'!$A$7:$D$904,2,0))</f>
        <v/>
      </c>
      <c r="E59" s="221">
        <f>IF(D59="",,VLOOKUP(D59,D$22:D58,1,0))</f>
        <v>0</v>
      </c>
      <c r="F59" s="226">
        <f t="shared" si="1"/>
        <v>0</v>
      </c>
      <c r="G59" s="205" t="str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  <v/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 t="str">
        <f>IF(ISNUMBER(H59),IF(ISERROR(VLOOKUP($A59,'[1]liste reference'!$A$7:$P$904,3,0)),IF(ISERROR(VLOOKUP($A59,'[1]liste reference'!$B$7:$P$904,2,0)),"",VLOOKUP($A59,'[1]liste reference'!$B$7:$P$904,2,0)),VLOOKUP($A59,'[1]liste reference'!$A$7:$P$904,3,0)),"")</f>
        <v/>
      </c>
      <c r="J59" s="207" t="str">
        <f>IF(ISNUMBER(H59),IF(ISERROR(VLOOKUP($A59,'[1]liste reference'!$A$7:$P$904,4,0)),IF(ISERROR(VLOOKUP($A59,'[1]liste reference'!$B$7:$P$904,3,0)),"",VLOOKUP($A59,'[1]liste reference'!$B$7:$P$904,3,0)),VLOOKUP($A59,'[1]liste reference'!$A$7:$P$904,4,0)),"")</f>
        <v/>
      </c>
      <c r="K59" s="208" t="str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  <v/>
      </c>
      <c r="L59" s="228"/>
      <c r="M59" s="228"/>
      <c r="N59" s="228"/>
      <c r="O59" s="210"/>
      <c r="P59" s="229" t="str">
        <f>IF($A59="NEWCOD",IF($AC59="","No",$AC59),IF(ISTEXT($E59),"DEJA SAISI !",IF($A59="","",IF(ISERROR(VLOOKUP($A59,'[1]liste reference'!A$1:S$65536,19,FALSE)),IF(ISERROR(VLOOKUP($A59,'[1]liste reference'!B$1:S$65536,19,FALSE)),"",VLOOKUP($A59,'[1]liste reference'!B$1:S$65536,19,FALSE)),VLOOKUP($A59,'[1]liste reference'!A$1:S$65536,19,FALSE)))))</f>
        <v/>
      </c>
      <c r="Q59" s="211" t="str">
        <f t="shared" si="2"/>
        <v/>
      </c>
      <c r="R59" s="212" t="str">
        <f t="shared" si="3"/>
        <v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 t="str">
        <f t="shared" si="7"/>
        <v/>
      </c>
      <c r="W59" s="214" t="s">
        <v>55</v>
      </c>
      <c r="Y59" s="215" t="str">
        <f>IF(A59="new.cod","NEWCOD",IF(AND((Z59=""),ISTEXT(A59)),A59,IF(Z59="","",INDEX('[1]liste reference'!$A$8:$A$904,Z59))))</f>
        <v/>
      </c>
      <c r="Z59" s="8" t="str">
        <f>IF(ISERROR(MATCH(A59,'[1]liste reference'!$A$8:$A$904,0)),IF(ISERROR(MATCH(A59,'[1]liste reference'!$B$8:$B$904,0)),"",(MATCH(A59,'[1]liste reference'!$B$8:$B$904,0))),(MATCH(A59,'[1]liste reference'!$A$8:$A$904,0)))</f>
        <v/>
      </c>
      <c r="AA59" s="216"/>
      <c r="AB59" s="217"/>
      <c r="AC59" s="217"/>
      <c r="BB59" s="8" t="str">
        <f t="shared" si="8"/>
        <v/>
      </c>
    </row>
    <row r="60" spans="1:54" ht="12.75">
      <c r="A60" s="218" t="s">
        <v>55</v>
      </c>
      <c r="B60" s="219"/>
      <c r="C60" s="220"/>
      <c r="D60" s="203" t="str">
        <f>IF(ISERROR(VLOOKUP($A60,'[1]liste reference'!$A$7:$D$904,2,0)),IF(ISERROR(VLOOKUP($A60,'[1]liste reference'!$B$7:$D$904,1,0)),"",VLOOKUP($A60,'[1]liste reference'!$B$7:$D$904,1,0)),VLOOKUP($A60,'[1]liste reference'!$A$7:$D$904,2,0))</f>
        <v/>
      </c>
      <c r="E60" s="221">
        <f>IF(D60="",,VLOOKUP(D60,D$22:D59,1,0))</f>
        <v>0</v>
      </c>
      <c r="F60" s="226">
        <f t="shared" si="1"/>
        <v>0</v>
      </c>
      <c r="G60" s="205" t="str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  <v/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 t="str">
        <f>IF(ISNUMBER(H60),IF(ISERROR(VLOOKUP($A60,'[1]liste reference'!$A$7:$P$904,3,0)),IF(ISERROR(VLOOKUP($A60,'[1]liste reference'!$B$7:$P$904,2,0)),"",VLOOKUP($A60,'[1]liste reference'!$B$7:$P$904,2,0)),VLOOKUP($A60,'[1]liste reference'!$A$7:$P$904,3,0)),"")</f>
        <v/>
      </c>
      <c r="J60" s="207" t="str">
        <f>IF(ISNUMBER(H60),IF(ISERROR(VLOOKUP($A60,'[1]liste reference'!$A$7:$P$904,4,0)),IF(ISERROR(VLOOKUP($A60,'[1]liste reference'!$B$7:$P$904,3,0)),"",VLOOKUP($A60,'[1]liste reference'!$B$7:$P$904,3,0)),VLOOKUP($A60,'[1]liste reference'!$A$7:$P$904,4,0)),"")</f>
        <v/>
      </c>
      <c r="K60" s="208" t="str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  <v/>
      </c>
      <c r="L60" s="228"/>
      <c r="M60" s="228"/>
      <c r="N60" s="228"/>
      <c r="O60" s="210"/>
      <c r="P60" s="229" t="str">
        <f>IF($A60="NEWCOD",IF($AC60="","No",$AC60),IF(ISTEXT($E60),"DEJA SAISI !",IF($A60="","",IF(ISERROR(VLOOKUP($A60,'[1]liste reference'!A$1:S$65536,19,FALSE)),IF(ISERROR(VLOOKUP($A60,'[1]liste reference'!B$1:S$65536,19,FALSE)),"",VLOOKUP($A60,'[1]liste reference'!B$1:S$65536,19,FALSE)),VLOOKUP($A60,'[1]liste reference'!A$1:S$65536,19,FALSE)))))</f>
        <v/>
      </c>
      <c r="Q60" s="211" t="str">
        <f t="shared" si="2"/>
        <v/>
      </c>
      <c r="R60" s="212" t="str">
        <f t="shared" si="3"/>
        <v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 t="str">
        <f t="shared" si="7"/>
        <v/>
      </c>
      <c r="W60" s="214" t="s">
        <v>55</v>
      </c>
      <c r="Y60" s="215" t="str">
        <f>IF(A60="new.cod","NEWCOD",IF(AND((Z60=""),ISTEXT(A60)),A60,IF(Z60="","",INDEX('[1]liste reference'!$A$8:$A$904,Z60))))</f>
        <v/>
      </c>
      <c r="Z60" s="8" t="str">
        <f>IF(ISERROR(MATCH(A60,'[1]liste reference'!$A$8:$A$904,0)),IF(ISERROR(MATCH(A60,'[1]liste reference'!$B$8:$B$904,0)),"",(MATCH(A60,'[1]liste reference'!$B$8:$B$904,0))),(MATCH(A60,'[1]liste reference'!$A$8:$A$904,0)))</f>
        <v/>
      </c>
      <c r="AA60" s="216"/>
      <c r="AB60" s="217"/>
      <c r="AC60" s="217"/>
      <c r="BB60" s="8" t="str">
        <f t="shared" si="8"/>
        <v/>
      </c>
    </row>
    <row r="61" spans="1:54" ht="12.75">
      <c r="A61" s="218" t="s">
        <v>55</v>
      </c>
      <c r="B61" s="219"/>
      <c r="C61" s="220"/>
      <c r="D61" s="203" t="str">
        <f>IF(ISERROR(VLOOKUP($A61,'[1]liste reference'!$A$7:$D$904,2,0)),IF(ISERROR(VLOOKUP($A61,'[1]liste reference'!$B$7:$D$904,1,0)),"",VLOOKUP($A61,'[1]liste reference'!$B$7:$D$904,1,0)),VLOOKUP($A61,'[1]liste reference'!$A$7:$D$904,2,0))</f>
        <v/>
      </c>
      <c r="E61" s="221">
        <f>IF(D61="",,VLOOKUP(D61,D$22:D60,1,0))</f>
        <v>0</v>
      </c>
      <c r="F61" s="226">
        <f t="shared" si="1"/>
        <v>0</v>
      </c>
      <c r="G61" s="205" t="str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  <v/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 t="str">
        <f>IF(ISNUMBER(H61),IF(ISERROR(VLOOKUP($A61,'[1]liste reference'!$A$7:$P$904,3,0)),IF(ISERROR(VLOOKUP($A61,'[1]liste reference'!$B$7:$P$904,2,0)),"",VLOOKUP($A61,'[1]liste reference'!$B$7:$P$904,2,0)),VLOOKUP($A61,'[1]liste reference'!$A$7:$P$904,3,0)),"")</f>
        <v/>
      </c>
      <c r="J61" s="207" t="str">
        <f>IF(ISNUMBER(H61),IF(ISERROR(VLOOKUP($A61,'[1]liste reference'!$A$7:$P$904,4,0)),IF(ISERROR(VLOOKUP($A61,'[1]liste reference'!$B$7:$P$904,3,0)),"",VLOOKUP($A61,'[1]liste reference'!$B$7:$P$904,3,0)),VLOOKUP($A61,'[1]liste reference'!$A$7:$P$904,4,0)),"")</f>
        <v/>
      </c>
      <c r="K61" s="208" t="str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  <v/>
      </c>
      <c r="L61" s="223"/>
      <c r="M61" s="223"/>
      <c r="N61" s="223"/>
      <c r="O61" s="210"/>
      <c r="P61" s="210" t="str">
        <f>IF($A61="NEWCOD",IF($AC61="","No",$AC61),IF(ISTEXT($E61),"DEJA SAISI !",IF($A61="","",IF(ISERROR(VLOOKUP($A61,'[1]liste reference'!A$1:S$65536,19,FALSE)),IF(ISERROR(VLOOKUP($A61,'[1]liste reference'!B$1:S$65536,19,FALSE)),"",VLOOKUP($A61,'[1]liste reference'!B$1:S$65536,19,FALSE)),VLOOKUP($A61,'[1]liste reference'!A$1:S$65536,19,FALSE)))))</f>
        <v/>
      </c>
      <c r="Q61" s="211" t="str">
        <f t="shared" si="2"/>
        <v/>
      </c>
      <c r="R61" s="212" t="str">
        <f t="shared" si="3"/>
        <v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 t="str">
        <f t="shared" si="7"/>
        <v/>
      </c>
      <c r="W61" s="214" t="s">
        <v>55</v>
      </c>
      <c r="Y61" s="215" t="str">
        <f>IF(A61="new.cod","NEWCOD",IF(AND((Z61=""),ISTEXT(A61)),A61,IF(Z61="","",INDEX('[1]liste reference'!$A$8:$A$904,Z61))))</f>
        <v/>
      </c>
      <c r="Z61" s="8" t="str">
        <f>IF(ISERROR(MATCH(A61,'[1]liste reference'!$A$8:$A$904,0)),IF(ISERROR(MATCH(A61,'[1]liste reference'!$B$8:$B$904,0)),"",(MATCH(A61,'[1]liste reference'!$B$8:$B$904,0))),(MATCH(A61,'[1]liste reference'!$A$8:$A$904,0)))</f>
        <v/>
      </c>
      <c r="AA61" s="216"/>
      <c r="AB61" s="217"/>
      <c r="AC61" s="217"/>
      <c r="BB61" s="8" t="str">
        <f t="shared" si="8"/>
        <v/>
      </c>
    </row>
    <row r="62" spans="1:54" ht="12.75">
      <c r="A62" s="218" t="s">
        <v>55</v>
      </c>
      <c r="B62" s="219"/>
      <c r="C62" s="220"/>
      <c r="D62" s="203" t="str">
        <f>IF(ISERROR(VLOOKUP($A62,'[1]liste reference'!$A$7:$D$904,2,0)),IF(ISERROR(VLOOKUP($A62,'[1]liste reference'!$B$7:$D$904,1,0)),"",VLOOKUP($A62,'[1]liste reference'!$B$7:$D$904,1,0)),VLOOKUP($A62,'[1]liste reference'!$A$7:$D$904,2,0))</f>
        <v/>
      </c>
      <c r="E62" s="221">
        <f>IF(D62="",,VLOOKUP(D62,D$22:D61,1,0))</f>
        <v>0</v>
      </c>
      <c r="F62" s="226">
        <f t="shared" si="1"/>
        <v>0</v>
      </c>
      <c r="G62" s="205" t="str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  <v/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 t="str">
        <f>IF(ISNUMBER(H62),IF(ISERROR(VLOOKUP($A62,'[1]liste reference'!$A$7:$P$904,3,0)),IF(ISERROR(VLOOKUP($A62,'[1]liste reference'!$B$7:$P$904,2,0)),"",VLOOKUP($A62,'[1]liste reference'!$B$7:$P$904,2,0)),VLOOKUP($A62,'[1]liste reference'!$A$7:$P$904,3,0)),"")</f>
        <v/>
      </c>
      <c r="J62" s="207" t="str">
        <f>IF(ISNUMBER(H62),IF(ISERROR(VLOOKUP($A62,'[1]liste reference'!$A$7:$P$904,4,0)),IF(ISERROR(VLOOKUP($A62,'[1]liste reference'!$B$7:$P$904,3,0)),"",VLOOKUP($A62,'[1]liste reference'!$B$7:$P$904,3,0)),VLOOKUP($A62,'[1]liste reference'!$A$7:$P$904,4,0)),"")</f>
        <v/>
      </c>
      <c r="K62" s="208" t="str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  <v/>
      </c>
      <c r="L62" s="223"/>
      <c r="M62" s="223"/>
      <c r="N62" s="223"/>
      <c r="O62" s="210"/>
      <c r="P62" s="210" t="str">
        <f>IF($A62="NEWCOD",IF($AC62="","No",$AC62),IF(ISTEXT($E62),"DEJA SAISI !",IF($A62="","",IF(ISERROR(VLOOKUP($A62,'[1]liste reference'!A$1:S$65536,19,FALSE)),IF(ISERROR(VLOOKUP($A62,'[1]liste reference'!B$1:S$65536,19,FALSE)),"",VLOOKUP($A62,'[1]liste reference'!B$1:S$65536,19,FALSE)),VLOOKUP($A62,'[1]liste reference'!A$1:S$65536,19,FALSE)))))</f>
        <v/>
      </c>
      <c r="Q62" s="211" t="str">
        <f t="shared" si="2"/>
        <v/>
      </c>
      <c r="R62" s="212" t="str">
        <f t="shared" si="3"/>
        <v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 t="str">
        <f t="shared" si="7"/>
        <v/>
      </c>
      <c r="W62" s="214" t="s">
        <v>55</v>
      </c>
      <c r="X62" s="214"/>
      <c r="Y62" s="215" t="str">
        <f>IF(A62="new.cod","NEWCOD",IF(AND((Z62=""),ISTEXT(A62)),A62,IF(Z62="","",INDEX('[1]liste reference'!$A$8:$A$904,Z62))))</f>
        <v/>
      </c>
      <c r="Z62" s="8" t="str">
        <f>IF(ISERROR(MATCH(A62,'[1]liste reference'!$A$8:$A$904,0)),IF(ISERROR(MATCH(A62,'[1]liste reference'!$B$8:$B$904,0)),"",(MATCH(A62,'[1]liste reference'!$B$8:$B$904,0))),(MATCH(A62,'[1]liste reference'!$A$8:$A$904,0)))</f>
        <v/>
      </c>
      <c r="AA62" s="216"/>
      <c r="AB62" s="217"/>
      <c r="AC62" s="217"/>
      <c r="BB62" s="8" t="str">
        <f t="shared" si="8"/>
        <v/>
      </c>
    </row>
    <row r="63" spans="1:54" ht="12.75" hidden="1">
      <c r="A63" s="218" t="s">
        <v>55</v>
      </c>
      <c r="B63" s="219"/>
      <c r="C63" s="220"/>
      <c r="D63" s="203" t="str">
        <f>IF(ISERROR(VLOOKUP($A63,'[1]liste reference'!$A$7:$D$904,2,0)),IF(ISERROR(VLOOKUP($A63,'[1]liste reference'!$B$7:$D$904,1,0)),"",VLOOKUP($A63,'[1]liste reference'!$B$7:$D$904,1,0)),VLOOKUP($A63,'[1]liste reference'!$A$7:$D$904,2,0))</f>
        <v/>
      </c>
      <c r="E63" s="221">
        <f>IF(D63="",,VLOOKUP(D63,D$22:D62,1,0))</f>
        <v>0</v>
      </c>
      <c r="F63" s="226">
        <f t="shared" si="1"/>
        <v>0</v>
      </c>
      <c r="G63" s="230" t="str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  <v/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 t="str">
        <f>IF(ISNUMBER(H63),IF(ISERROR(VLOOKUP($A63,'[1]liste reference'!$A$7:$P$904,3,0)),IF(ISERROR(VLOOKUP($A63,'[1]liste reference'!$B$7:$P$904,2,0)),"",VLOOKUP($A63,'[1]liste reference'!$B$7:$P$904,2,0)),VLOOKUP($A63,'[1]liste reference'!$A$7:$P$904,3,0)),"")</f>
        <v/>
      </c>
      <c r="J63" s="207" t="str">
        <f>IF(ISNUMBER(H63),IF(ISERROR(VLOOKUP($A63,'[1]liste reference'!$A$7:$P$904,4,0)),IF(ISERROR(VLOOKUP($A63,'[1]liste reference'!$B$7:$P$904,3,0)),"",VLOOKUP($A63,'[1]liste reference'!$B$7:$P$904,3,0)),VLOOKUP($A63,'[1]liste reference'!$A$7:$P$904,4,0)),"")</f>
        <v/>
      </c>
      <c r="K63" s="208" t="str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  <v/>
      </c>
      <c r="L63" s="223"/>
      <c r="M63" s="223"/>
      <c r="N63" s="223"/>
      <c r="O63" s="210"/>
      <c r="P63" s="210" t="str">
        <f>IF($A63="NEWCOD",IF($AC63="","No",$AC63),IF(ISTEXT($E63),"DEJA SAISI !",IF($A63="","",IF(ISERROR(VLOOKUP($A63,'[1]liste reference'!A$1:S$65536,19,FALSE)),IF(ISERROR(VLOOKUP($A63,'[1]liste reference'!B$1:S$65536,19,FALSE)),"",VLOOKUP($A63,'[1]liste reference'!B$1:S$65536,19,FALSE)),VLOOKUP($A63,'[1]liste reference'!A$1:S$65536,19,FALSE)))))</f>
        <v/>
      </c>
      <c r="Q63" s="211" t="str">
        <f t="shared" si="2"/>
        <v/>
      </c>
      <c r="R63" s="212" t="str">
        <f t="shared" si="3"/>
        <v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 t="str">
        <f t="shared" si="7"/>
        <v/>
      </c>
      <c r="W63" s="214" t="s">
        <v>55</v>
      </c>
      <c r="Y63" s="215" t="str">
        <f>IF(A63="new.cod","NEWCOD",IF(AND((Z63=""),ISTEXT(A63)),A63,IF(Z63="","",INDEX('[1]liste reference'!$A$8:$A$904,Z63))))</f>
        <v/>
      </c>
      <c r="Z63" s="8" t="str">
        <f>IF(ISERROR(MATCH(A63,'[1]liste reference'!$A$8:$A$904,0)),IF(ISERROR(MATCH(A63,'[1]liste reference'!$B$8:$B$904,0)),"",(MATCH(A63,'[1]liste reference'!$B$8:$B$904,0))),(MATCH(A63,'[1]liste reference'!$A$8:$A$904,0)))</f>
        <v/>
      </c>
      <c r="AA63" s="216"/>
      <c r="AB63" s="217"/>
      <c r="AC63" s="217"/>
      <c r="BB63" s="8" t="str">
        <f t="shared" si="8"/>
        <v/>
      </c>
    </row>
    <row r="64" spans="1:54" ht="12.75" customHeight="1" hidden="1">
      <c r="A64" s="218" t="s">
        <v>55</v>
      </c>
      <c r="B64" s="219"/>
      <c r="C64" s="220"/>
      <c r="D64" s="203" t="str">
        <f>IF(ISERROR(VLOOKUP($A64,'[1]liste reference'!$A$7:$D$904,2,0)),IF(ISERROR(VLOOKUP($A64,'[1]liste reference'!$B$7:$D$904,1,0)),"",VLOOKUP($A64,'[1]liste reference'!$B$7:$D$904,1,0)),VLOOKUP($A64,'[1]liste reference'!$A$7:$D$904,2,0))</f>
        <v/>
      </c>
      <c r="E64" s="221">
        <f>IF(D64="",,VLOOKUP(D64,D$22:D52,1,0))</f>
        <v>0</v>
      </c>
      <c r="F64" s="226">
        <f t="shared" si="1"/>
        <v>0</v>
      </c>
      <c r="G64" s="232" t="str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  <v/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 t="str">
        <f>IF(ISNUMBER(H64),IF(ISERROR(VLOOKUP($A64,'[1]liste reference'!$A$7:$P$904,3,0)),IF(ISERROR(VLOOKUP($A64,'[1]liste reference'!$B$7:$P$904,2,0)),"",VLOOKUP($A64,'[1]liste reference'!$B$7:$P$904,2,0)),VLOOKUP($A64,'[1]liste reference'!$A$7:$P$904,3,0)),"")</f>
        <v/>
      </c>
      <c r="J64" s="207" t="str">
        <f>IF(ISNUMBER(H64),IF(ISERROR(VLOOKUP($A64,'[1]liste reference'!$A$7:$P$904,4,0)),IF(ISERROR(VLOOKUP($A64,'[1]liste reference'!$B$7:$P$904,3,0)),"",VLOOKUP($A64,'[1]liste reference'!$B$7:$P$904,3,0)),VLOOKUP($A64,'[1]liste reference'!$A$7:$P$904,4,0)),"")</f>
        <v/>
      </c>
      <c r="K64" s="208" t="str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  <v/>
      </c>
      <c r="L64" s="223"/>
      <c r="M64" s="223"/>
      <c r="N64" s="223"/>
      <c r="O64" s="210"/>
      <c r="P64" s="210" t="str">
        <f>IF($A64="NEWCOD",IF($AC64="","No",$AC64),IF(ISTEXT($E64),"DEJA SAISI !",IF($A64="","",IF(ISERROR(VLOOKUP($A64,'[1]liste reference'!A$1:S$65536,19,FALSE)),IF(ISERROR(VLOOKUP($A64,'[1]liste reference'!B$1:S$65536,19,FALSE)),"",VLOOKUP($A64,'[1]liste reference'!B$1:S$65536,19,FALSE)),VLOOKUP($A64,'[1]liste reference'!A$1:S$65536,19,FALSE)))))</f>
        <v/>
      </c>
      <c r="Q64" s="211" t="str">
        <f t="shared" si="2"/>
        <v/>
      </c>
      <c r="R64" s="212" t="str">
        <f t="shared" si="3"/>
        <v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 t="str">
        <f t="shared" si="7"/>
        <v/>
      </c>
      <c r="W64" s="214" t="s">
        <v>55</v>
      </c>
      <c r="Y64" s="215" t="str">
        <f>IF(A64="new.cod","NEWCOD",IF(AND((Z64=""),ISTEXT(A64)),A64,IF(Z64="","",INDEX('[1]liste reference'!$A$8:$A$904,Z64))))</f>
        <v/>
      </c>
      <c r="Z64" s="8" t="str">
        <f>IF(ISERROR(MATCH(A64,'[1]liste reference'!$A$8:$A$904,0)),IF(ISERROR(MATCH(A64,'[1]liste reference'!$B$8:$B$904,0)),"",(MATCH(A64,'[1]liste reference'!$B$8:$B$904,0))),(MATCH(A64,'[1]liste reference'!$A$8:$A$904,0)))</f>
        <v/>
      </c>
      <c r="AA64" s="216"/>
      <c r="AB64" s="217"/>
      <c r="AC64" s="217"/>
      <c r="BB64" s="8" t="str">
        <f t="shared" si="8"/>
        <v/>
      </c>
    </row>
    <row r="65" spans="1:54" ht="12.75" hidden="1">
      <c r="A65" s="218" t="s">
        <v>55</v>
      </c>
      <c r="B65" s="219"/>
      <c r="C65" s="220"/>
      <c r="D65" s="203" t="str">
        <f>IF(ISERROR(VLOOKUP($A65,'[1]liste reference'!$A$7:$D$904,2,0)),IF(ISERROR(VLOOKUP($A65,'[1]liste reference'!$B$7:$D$904,1,0)),"",VLOOKUP($A65,'[1]liste reference'!$B$7:$D$904,1,0)),VLOOKUP($A65,'[1]liste reference'!$A$7:$D$904,2,0))</f>
        <v/>
      </c>
      <c r="E65" s="221">
        <f>IF(D65="",,VLOOKUP(D65,D$22:D53,1,0))</f>
        <v>0</v>
      </c>
      <c r="F65" s="226">
        <f t="shared" si="1"/>
        <v>0</v>
      </c>
      <c r="G65" s="232" t="str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  <v/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 t="str">
        <f>IF(ISNUMBER(H65),IF(ISERROR(VLOOKUP($A65,'[1]liste reference'!$A$7:$P$904,3,0)),IF(ISERROR(VLOOKUP($A65,'[1]liste reference'!$B$7:$P$904,2,0)),"",VLOOKUP($A65,'[1]liste reference'!$B$7:$P$904,2,0)),VLOOKUP($A65,'[1]liste reference'!$A$7:$P$904,3,0)),"")</f>
        <v/>
      </c>
      <c r="J65" s="207" t="str">
        <f>IF(ISNUMBER(H65),IF(ISERROR(VLOOKUP($A65,'[1]liste reference'!$A$7:$P$904,4,0)),IF(ISERROR(VLOOKUP($A65,'[1]liste reference'!$B$7:$P$904,3,0)),"",VLOOKUP($A65,'[1]liste reference'!$B$7:$P$904,3,0)),VLOOKUP($A65,'[1]liste reference'!$A$7:$P$904,4,0)),"")</f>
        <v/>
      </c>
      <c r="K65" s="208" t="str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  <v/>
      </c>
      <c r="L65" s="223"/>
      <c r="M65" s="223"/>
      <c r="N65" s="223"/>
      <c r="O65" s="210"/>
      <c r="P65" s="210" t="str">
        <f>IF($A65="NEWCOD",IF($AC65="","No",$AC65),IF(ISTEXT($E65),"DEJA SAISI !",IF($A65="","",IF(ISERROR(VLOOKUP($A65,'[1]liste reference'!A$1:S$65536,19,FALSE)),IF(ISERROR(VLOOKUP($A65,'[1]liste reference'!B$1:S$65536,19,FALSE)),"",VLOOKUP($A65,'[1]liste reference'!B$1:S$65536,19,FALSE)),VLOOKUP($A65,'[1]liste reference'!A$1:S$65536,19,FALSE)))))</f>
        <v/>
      </c>
      <c r="Q65" s="211" t="str">
        <f t="shared" si="2"/>
        <v/>
      </c>
      <c r="R65" s="212" t="str">
        <f t="shared" si="3"/>
        <v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 t="str">
        <f t="shared" si="7"/>
        <v/>
      </c>
      <c r="W65" s="214" t="s">
        <v>55</v>
      </c>
      <c r="Y65" s="215" t="str">
        <f>IF(A65="new.cod","NEWCOD",IF(AND((Z65=""),ISTEXT(A65)),A65,IF(Z65="","",INDEX('[1]liste reference'!$A$8:$A$904,Z65))))</f>
        <v/>
      </c>
      <c r="Z65" s="8" t="str">
        <f>IF(ISERROR(MATCH(A65,'[1]liste reference'!$A$8:$A$904,0)),IF(ISERROR(MATCH(A65,'[1]liste reference'!$B$8:$B$904,0)),"",(MATCH(A65,'[1]liste reference'!$B$8:$B$904,0))),(MATCH(A65,'[1]liste reference'!$A$8:$A$904,0)))</f>
        <v/>
      </c>
      <c r="AA65" s="216"/>
      <c r="AB65" s="217"/>
      <c r="AC65" s="217"/>
      <c r="BB65" s="8" t="str">
        <f t="shared" si="8"/>
        <v/>
      </c>
    </row>
    <row r="66" spans="1:54" ht="12.75" hidden="1">
      <c r="A66" s="218" t="s">
        <v>55</v>
      </c>
      <c r="B66" s="219"/>
      <c r="C66" s="220"/>
      <c r="D66" s="203" t="str">
        <f>IF(ISERROR(VLOOKUP($A66,'[1]liste reference'!$A$7:$D$904,2,0)),IF(ISERROR(VLOOKUP($A66,'[1]liste reference'!$B$7:$D$904,1,0)),"",VLOOKUP($A66,'[1]liste reference'!$B$7:$D$904,1,0)),VLOOKUP($A66,'[1]liste reference'!$A$7:$D$904,2,0))</f>
        <v/>
      </c>
      <c r="E66" s="221">
        <f>IF(D66="",,VLOOKUP(D66,D$22:D51,1,0))</f>
        <v>0</v>
      </c>
      <c r="F66" s="226">
        <f t="shared" si="1"/>
        <v>0</v>
      </c>
      <c r="G66" s="232" t="str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  <v/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 t="str">
        <f>IF(ISNUMBER(H66),IF(ISERROR(VLOOKUP($A66,'[1]liste reference'!$A$7:$P$904,3,0)),IF(ISERROR(VLOOKUP($A66,'[1]liste reference'!$B$7:$P$904,2,0)),"",VLOOKUP($A66,'[1]liste reference'!$B$7:$P$904,2,0)),VLOOKUP($A66,'[1]liste reference'!$A$7:$P$904,3,0)),"")</f>
        <v/>
      </c>
      <c r="J66" s="207" t="str">
        <f>IF(ISNUMBER(H66),IF(ISERROR(VLOOKUP($A66,'[1]liste reference'!$A$7:$P$904,4,0)),IF(ISERROR(VLOOKUP($A66,'[1]liste reference'!$B$7:$P$904,3,0)),"",VLOOKUP($A66,'[1]liste reference'!$B$7:$P$904,3,0)),VLOOKUP($A66,'[1]liste reference'!$A$7:$P$904,4,0)),"")</f>
        <v/>
      </c>
      <c r="K66" s="208" t="str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  <v/>
      </c>
      <c r="L66" s="223"/>
      <c r="M66" s="223"/>
      <c r="N66" s="223"/>
      <c r="O66" s="210"/>
      <c r="P66" s="210" t="str">
        <f>IF($A66="NEWCOD",IF($AC66="","No",$AC66),IF(ISTEXT($E66),"DEJA SAISI !",IF($A66="","",IF(ISERROR(VLOOKUP($A66,'[1]liste reference'!A$1:S$65536,19,FALSE)),IF(ISERROR(VLOOKUP($A66,'[1]liste reference'!B$1:S$65536,19,FALSE)),"",VLOOKUP($A66,'[1]liste reference'!B$1:S$65536,19,FALSE)),VLOOKUP($A66,'[1]liste reference'!A$1:S$65536,19,FALSE)))))</f>
        <v/>
      </c>
      <c r="Q66" s="211" t="str">
        <f t="shared" si="2"/>
        <v/>
      </c>
      <c r="R66" s="212" t="str">
        <f t="shared" si="3"/>
        <v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 t="str">
        <f t="shared" si="7"/>
        <v/>
      </c>
      <c r="W66" s="214" t="s">
        <v>55</v>
      </c>
      <c r="Y66" s="215" t="str">
        <f>IF(A66="new.cod","NEWCOD",IF(AND((Z66=""),ISTEXT(A66)),A66,IF(Z66="","",INDEX('[1]liste reference'!$A$8:$A$904,Z66))))</f>
        <v/>
      </c>
      <c r="Z66" s="8" t="str">
        <f>IF(ISERROR(MATCH(A66,'[1]liste reference'!$A$8:$A$904,0)),IF(ISERROR(MATCH(A66,'[1]liste reference'!$B$8:$B$904,0)),"",(MATCH(A66,'[1]liste reference'!$B$8:$B$904,0))),(MATCH(A66,'[1]liste reference'!$A$8:$A$904,0)))</f>
        <v/>
      </c>
      <c r="AA66" s="216"/>
      <c r="AB66" s="217"/>
      <c r="AC66" s="217"/>
      <c r="BB66" s="8" t="str">
        <f t="shared" si="8"/>
        <v/>
      </c>
    </row>
    <row r="67" spans="1:54" ht="12.75" hidden="1">
      <c r="A67" s="218" t="s">
        <v>55</v>
      </c>
      <c r="B67" s="219"/>
      <c r="C67" s="220"/>
      <c r="D67" s="203" t="str">
        <f>IF(ISERROR(VLOOKUP($A67,'[1]liste reference'!$A$7:$D$904,2,0)),IF(ISERROR(VLOOKUP($A67,'[1]liste reference'!$B$7:$D$904,1,0)),"",VLOOKUP($A67,'[1]liste reference'!$B$7:$D$904,1,0)),VLOOKUP($A67,'[1]liste reference'!$A$7:$D$904,2,0))</f>
        <v/>
      </c>
      <c r="E67" s="221">
        <f>IF(D67="",,VLOOKUP(D67,D$22:D52,1,0))</f>
        <v>0</v>
      </c>
      <c r="F67" s="226">
        <f t="shared" si="1"/>
        <v>0</v>
      </c>
      <c r="G67" s="232" t="str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  <v/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 t="str">
        <f>IF(ISNUMBER(H67),IF(ISERROR(VLOOKUP($A67,'[1]liste reference'!$A$7:$P$904,3,0)),IF(ISERROR(VLOOKUP($A67,'[1]liste reference'!$B$7:$P$904,2,0)),"",VLOOKUP($A67,'[1]liste reference'!$B$7:$P$904,2,0)),VLOOKUP($A67,'[1]liste reference'!$A$7:$P$904,3,0)),"")</f>
        <v/>
      </c>
      <c r="J67" s="207" t="str">
        <f>IF(ISNUMBER(H67),IF(ISERROR(VLOOKUP($A67,'[1]liste reference'!$A$7:$P$904,4,0)),IF(ISERROR(VLOOKUP($A67,'[1]liste reference'!$B$7:$P$904,3,0)),"",VLOOKUP($A67,'[1]liste reference'!$B$7:$P$904,3,0)),VLOOKUP($A67,'[1]liste reference'!$A$7:$P$904,4,0)),"")</f>
        <v/>
      </c>
      <c r="K67" s="208" t="str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  <v/>
      </c>
      <c r="L67" s="223"/>
      <c r="M67" s="223"/>
      <c r="N67" s="223"/>
      <c r="O67" s="210"/>
      <c r="P67" s="210" t="str">
        <f>IF($A67="NEWCOD",IF($AC67="","No",$AC67),IF(ISTEXT($E67),"DEJA SAISI !",IF($A67="","",IF(ISERROR(VLOOKUP($A67,'[1]liste reference'!A$1:S$65536,19,FALSE)),IF(ISERROR(VLOOKUP($A67,'[1]liste reference'!B$1:S$65536,19,FALSE)),"",VLOOKUP($A67,'[1]liste reference'!B$1:S$65536,19,FALSE)),VLOOKUP($A67,'[1]liste reference'!A$1:S$65536,19,FALSE)))))</f>
        <v/>
      </c>
      <c r="Q67" s="211" t="str">
        <f t="shared" si="2"/>
        <v/>
      </c>
      <c r="R67" s="212" t="str">
        <f t="shared" si="3"/>
        <v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 t="str">
        <f t="shared" si="7"/>
        <v/>
      </c>
      <c r="W67" s="214" t="s">
        <v>55</v>
      </c>
      <c r="Y67" s="215" t="str">
        <f>IF(A67="new.cod","NEWCOD",IF(AND((Z67=""),ISTEXT(A67)),A67,IF(Z67="","",INDEX('[1]liste reference'!$A$8:$A$904,Z67))))</f>
        <v/>
      </c>
      <c r="Z67" s="8" t="str">
        <f>IF(ISERROR(MATCH(A67,'[1]liste reference'!$A$8:$A$904,0)),IF(ISERROR(MATCH(A67,'[1]liste reference'!$B$8:$B$904,0)),"",(MATCH(A67,'[1]liste reference'!$B$8:$B$904,0))),(MATCH(A67,'[1]liste reference'!$A$8:$A$904,0)))</f>
        <v/>
      </c>
      <c r="AA67" s="216"/>
      <c r="AB67" s="217"/>
      <c r="AC67" s="217"/>
      <c r="BB67" s="8" t="str">
        <f t="shared" si="8"/>
        <v/>
      </c>
    </row>
    <row r="68" spans="1:54" ht="12.75" hidden="1">
      <c r="A68" s="218" t="s">
        <v>55</v>
      </c>
      <c r="B68" s="219"/>
      <c r="C68" s="220"/>
      <c r="D68" s="203" t="str">
        <f>IF(ISERROR(VLOOKUP($A68,'[1]liste reference'!$A$7:$D$904,2,0)),IF(ISERROR(VLOOKUP($A68,'[1]liste reference'!$B$7:$D$904,1,0)),"",VLOOKUP($A68,'[1]liste reference'!$B$7:$D$904,1,0)),VLOOKUP($A68,'[1]liste reference'!$A$7:$D$904,2,0))</f>
        <v/>
      </c>
      <c r="E68" s="221">
        <f>IF(D68="",,VLOOKUP(D68,D$22:D53,1,0))</f>
        <v>0</v>
      </c>
      <c r="F68" s="226">
        <f t="shared" si="1"/>
        <v>0</v>
      </c>
      <c r="G68" s="232" t="str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  <v/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 t="str">
        <f>IF(ISNUMBER(H68),IF(ISERROR(VLOOKUP($A68,'[1]liste reference'!$A$7:$P$904,3,0)),IF(ISERROR(VLOOKUP($A68,'[1]liste reference'!$B$7:$P$904,2,0)),"",VLOOKUP($A68,'[1]liste reference'!$B$7:$P$904,2,0)),VLOOKUP($A68,'[1]liste reference'!$A$7:$P$904,3,0)),"")</f>
        <v/>
      </c>
      <c r="J68" s="207" t="str">
        <f>IF(ISNUMBER(H68),IF(ISERROR(VLOOKUP($A68,'[1]liste reference'!$A$7:$P$904,4,0)),IF(ISERROR(VLOOKUP($A68,'[1]liste reference'!$B$7:$P$904,3,0)),"",VLOOKUP($A68,'[1]liste reference'!$B$7:$P$904,3,0)),VLOOKUP($A68,'[1]liste reference'!$A$7:$P$904,4,0)),"")</f>
        <v/>
      </c>
      <c r="K68" s="208" t="str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  <v/>
      </c>
      <c r="L68" s="223"/>
      <c r="M68" s="223"/>
      <c r="N68" s="223"/>
      <c r="O68" s="210"/>
      <c r="P68" s="210" t="str">
        <f>IF($A68="NEWCOD",IF($AC68="","No",$AC68),IF(ISTEXT($E68),"DEJA SAISI !",IF($A68="","",IF(ISERROR(VLOOKUP($A68,'[1]liste reference'!A$1:S$65536,19,FALSE)),IF(ISERROR(VLOOKUP($A68,'[1]liste reference'!B$1:S$65536,19,FALSE)),"",VLOOKUP($A68,'[1]liste reference'!B$1:S$65536,19,FALSE)),VLOOKUP($A68,'[1]liste reference'!A$1:S$65536,19,FALSE)))))</f>
        <v/>
      </c>
      <c r="Q68" s="211" t="str">
        <f t="shared" si="2"/>
        <v/>
      </c>
      <c r="R68" s="212" t="str">
        <f t="shared" si="3"/>
        <v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 t="str">
        <f t="shared" si="7"/>
        <v/>
      </c>
      <c r="W68" s="214" t="s">
        <v>55</v>
      </c>
      <c r="Y68" s="215" t="str">
        <f>IF(A68="new.cod","NEWCOD",IF(AND((Z68=""),ISTEXT(A68)),A68,IF(Z68="","",INDEX('[1]liste reference'!$A$8:$A$904,Z68))))</f>
        <v/>
      </c>
      <c r="Z68" s="8" t="str">
        <f>IF(ISERROR(MATCH(A68,'[1]liste reference'!$A$8:$A$904,0)),IF(ISERROR(MATCH(A68,'[1]liste reference'!$B$8:$B$904,0)),"",(MATCH(A68,'[1]liste reference'!$B$8:$B$904,0))),(MATCH(A68,'[1]liste reference'!$A$8:$A$904,0)))</f>
        <v/>
      </c>
      <c r="AA68" s="216"/>
      <c r="AB68" s="217"/>
      <c r="AC68" s="217"/>
      <c r="BB68" s="8" t="str">
        <f t="shared" si="8"/>
        <v/>
      </c>
    </row>
    <row r="69" spans="1:54" ht="12.75" hidden="1">
      <c r="A69" s="218" t="s">
        <v>55</v>
      </c>
      <c r="B69" s="219"/>
      <c r="C69" s="220"/>
      <c r="D69" s="203" t="str">
        <f>IF(ISERROR(VLOOKUP($A69,'[1]liste reference'!$A$7:$D$904,2,0)),IF(ISERROR(VLOOKUP($A69,'[1]liste reference'!$B$7:$D$904,1,0)),"",VLOOKUP($A69,'[1]liste reference'!$B$7:$D$904,1,0)),VLOOKUP($A69,'[1]liste reference'!$A$7:$D$904,2,0))</f>
        <v/>
      </c>
      <c r="E69" s="221">
        <f>IF(D69="",,VLOOKUP(D69,D$22:D54,1,0))</f>
        <v>0</v>
      </c>
      <c r="F69" s="226">
        <f t="shared" si="1"/>
        <v>0</v>
      </c>
      <c r="G69" s="232" t="str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  <v/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 t="str">
        <f>IF(ISNUMBER(H69),IF(ISERROR(VLOOKUP($A69,'[1]liste reference'!$A$7:$P$904,3,0)),IF(ISERROR(VLOOKUP($A69,'[1]liste reference'!$B$7:$P$904,2,0)),"",VLOOKUP($A69,'[1]liste reference'!$B$7:$P$904,2,0)),VLOOKUP($A69,'[1]liste reference'!$A$7:$P$904,3,0)),"")</f>
        <v/>
      </c>
      <c r="J69" s="207" t="str">
        <f>IF(ISNUMBER(H69),IF(ISERROR(VLOOKUP($A69,'[1]liste reference'!$A$7:$P$904,4,0)),IF(ISERROR(VLOOKUP($A69,'[1]liste reference'!$B$7:$P$904,3,0)),"",VLOOKUP($A69,'[1]liste reference'!$B$7:$P$904,3,0)),VLOOKUP($A69,'[1]liste reference'!$A$7:$P$904,4,0)),"")</f>
        <v/>
      </c>
      <c r="K69" s="208" t="str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  <v/>
      </c>
      <c r="L69" s="223"/>
      <c r="M69" s="223"/>
      <c r="N69" s="223"/>
      <c r="O69" s="210"/>
      <c r="P69" s="210" t="str">
        <f>IF($A69="NEWCOD",IF($AC69="","No",$AC69),IF(ISTEXT($E69),"DEJA SAISI !",IF($A69="","",IF(ISERROR(VLOOKUP($A69,'[1]liste reference'!A$1:S$65536,19,FALSE)),IF(ISERROR(VLOOKUP($A69,'[1]liste reference'!B$1:S$65536,19,FALSE)),"",VLOOKUP($A69,'[1]liste reference'!B$1:S$65536,19,FALSE)),VLOOKUP($A69,'[1]liste reference'!A$1:S$65536,19,FALSE)))))</f>
        <v/>
      </c>
      <c r="Q69" s="211" t="str">
        <f t="shared" si="2"/>
        <v/>
      </c>
      <c r="R69" s="212" t="str">
        <f t="shared" si="3"/>
        <v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 t="str">
        <f t="shared" si="7"/>
        <v/>
      </c>
      <c r="W69" s="214" t="s">
        <v>55</v>
      </c>
      <c r="Y69" s="215" t="str">
        <f>IF(A69="new.cod","NEWCOD",IF(AND((Z69=""),ISTEXT(A69)),A69,IF(Z69="","",INDEX('[1]liste reference'!$A$8:$A$904,Z69))))</f>
        <v/>
      </c>
      <c r="Z69" s="8" t="str">
        <f>IF(ISERROR(MATCH(A69,'[1]liste reference'!$A$8:$A$904,0)),IF(ISERROR(MATCH(A69,'[1]liste reference'!$B$8:$B$904,0)),"",(MATCH(A69,'[1]liste reference'!$B$8:$B$904,0))),(MATCH(A69,'[1]liste reference'!$A$8:$A$904,0)))</f>
        <v/>
      </c>
      <c r="AA69" s="216"/>
      <c r="AB69" s="217"/>
      <c r="AC69" s="217"/>
      <c r="BB69" s="8" t="str">
        <f t="shared" si="8"/>
        <v/>
      </c>
    </row>
    <row r="70" spans="1:54" ht="12.75" hidden="1">
      <c r="A70" s="218" t="s">
        <v>55</v>
      </c>
      <c r="B70" s="219"/>
      <c r="C70" s="220"/>
      <c r="D70" s="203" t="str">
        <f>IF(ISERROR(VLOOKUP($A70,'[1]liste reference'!$A$7:$D$904,2,0)),IF(ISERROR(VLOOKUP($A70,'[1]liste reference'!$B$7:$D$904,1,0)),"",VLOOKUP($A70,'[1]liste reference'!$B$7:$D$904,1,0)),VLOOKUP($A70,'[1]liste reference'!$A$7:$D$904,2,0))</f>
        <v/>
      </c>
      <c r="E70" s="221">
        <f>IF(D70="",,VLOOKUP(D70,D$22:D55,1,0))</f>
        <v>0</v>
      </c>
      <c r="F70" s="226">
        <f t="shared" si="1"/>
        <v>0</v>
      </c>
      <c r="G70" s="232" t="str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  <v/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 t="str">
        <f>IF(ISNUMBER(H70),IF(ISERROR(VLOOKUP($A70,'[1]liste reference'!$A$7:$P$904,3,0)),IF(ISERROR(VLOOKUP($A70,'[1]liste reference'!$B$7:$P$904,2,0)),"",VLOOKUP($A70,'[1]liste reference'!$B$7:$P$904,2,0)),VLOOKUP($A70,'[1]liste reference'!$A$7:$P$904,3,0)),"")</f>
        <v/>
      </c>
      <c r="J70" s="207" t="str">
        <f>IF(ISNUMBER(H70),IF(ISERROR(VLOOKUP($A70,'[1]liste reference'!$A$7:$P$904,4,0)),IF(ISERROR(VLOOKUP($A70,'[1]liste reference'!$B$7:$P$904,3,0)),"",VLOOKUP($A70,'[1]liste reference'!$B$7:$P$904,3,0)),VLOOKUP($A70,'[1]liste reference'!$A$7:$P$904,4,0)),"")</f>
        <v/>
      </c>
      <c r="K70" s="208" t="str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  <v/>
      </c>
      <c r="L70" s="223"/>
      <c r="M70" s="223"/>
      <c r="N70" s="223"/>
      <c r="O70" s="210"/>
      <c r="P70" s="210" t="str">
        <f>IF($A70="NEWCOD",IF($AC70="","No",$AC70),IF(ISTEXT($E70),"DEJA SAISI !",IF($A70="","",IF(ISERROR(VLOOKUP($A70,'[1]liste reference'!A$1:S$65536,19,FALSE)),IF(ISERROR(VLOOKUP($A70,'[1]liste reference'!B$1:S$65536,19,FALSE)),"",VLOOKUP($A70,'[1]liste reference'!B$1:S$65536,19,FALSE)),VLOOKUP($A70,'[1]liste reference'!A$1:S$65536,19,FALSE)))))</f>
        <v/>
      </c>
      <c r="Q70" s="211" t="str">
        <f t="shared" si="2"/>
        <v/>
      </c>
      <c r="R70" s="212" t="str">
        <f t="shared" si="3"/>
        <v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 t="str">
        <f t="shared" si="7"/>
        <v/>
      </c>
      <c r="W70" s="214" t="s">
        <v>55</v>
      </c>
      <c r="Y70" s="215" t="str">
        <f>IF(A70="new.cod","NEWCOD",IF(AND((Z70=""),ISTEXT(A70)),A70,IF(Z70="","",INDEX('[1]liste reference'!$A$8:$A$904,Z70))))</f>
        <v/>
      </c>
      <c r="Z70" s="8" t="str">
        <f>IF(ISERROR(MATCH(A70,'[1]liste reference'!$A$8:$A$904,0)),IF(ISERROR(MATCH(A70,'[1]liste reference'!$B$8:$B$904,0)),"",(MATCH(A70,'[1]liste reference'!$B$8:$B$904,0))),(MATCH(A70,'[1]liste reference'!$A$8:$A$904,0)))</f>
        <v/>
      </c>
      <c r="AA70" s="216"/>
      <c r="AB70" s="217"/>
      <c r="AC70" s="217"/>
      <c r="BB70" s="8" t="str">
        <f t="shared" si="8"/>
        <v/>
      </c>
    </row>
    <row r="71" spans="1:54" ht="12.75" hidden="1">
      <c r="A71" s="218" t="s">
        <v>55</v>
      </c>
      <c r="B71" s="219"/>
      <c r="C71" s="220"/>
      <c r="D71" s="203" t="str">
        <f>IF(ISERROR(VLOOKUP($A71,'[1]liste reference'!$A$7:$D$904,2,0)),IF(ISERROR(VLOOKUP($A71,'[1]liste reference'!$B$7:$D$904,1,0)),"",VLOOKUP($A71,'[1]liste reference'!$B$7:$D$904,1,0)),VLOOKUP($A71,'[1]liste reference'!$A$7:$D$904,2,0))</f>
        <v/>
      </c>
      <c r="E71" s="221">
        <f>IF(D71="",,VLOOKUP(D71,D$22:D56,1,0))</f>
        <v>0</v>
      </c>
      <c r="F71" s="226">
        <f t="shared" si="1"/>
        <v>0</v>
      </c>
      <c r="G71" s="232" t="str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  <v/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 t="str">
        <f>IF(ISNUMBER(H71),IF(ISERROR(VLOOKUP($A71,'[1]liste reference'!$A$7:$P$904,3,0)),IF(ISERROR(VLOOKUP($A71,'[1]liste reference'!$B$7:$P$904,2,0)),"",VLOOKUP($A71,'[1]liste reference'!$B$7:$P$904,2,0)),VLOOKUP($A71,'[1]liste reference'!$A$7:$P$904,3,0)),"")</f>
        <v/>
      </c>
      <c r="J71" s="207" t="str">
        <f>IF(ISNUMBER(H71),IF(ISERROR(VLOOKUP($A71,'[1]liste reference'!$A$7:$P$904,4,0)),IF(ISERROR(VLOOKUP($A71,'[1]liste reference'!$B$7:$P$904,3,0)),"",VLOOKUP($A71,'[1]liste reference'!$B$7:$P$904,3,0)),VLOOKUP($A71,'[1]liste reference'!$A$7:$P$904,4,0)),"")</f>
        <v/>
      </c>
      <c r="K71" s="208" t="str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  <v/>
      </c>
      <c r="L71" s="223"/>
      <c r="M71" s="223"/>
      <c r="N71" s="223"/>
      <c r="O71" s="210"/>
      <c r="P71" s="210" t="str">
        <f>IF($A71="NEWCOD",IF($AC71="","No",$AC71),IF(ISTEXT($E71),"DEJA SAISI !",IF($A71="","",IF(ISERROR(VLOOKUP($A71,'[1]liste reference'!A$1:S$65536,19,FALSE)),IF(ISERROR(VLOOKUP($A71,'[1]liste reference'!B$1:S$65536,19,FALSE)),"",VLOOKUP($A71,'[1]liste reference'!B$1:S$65536,19,FALSE)),VLOOKUP($A71,'[1]liste reference'!A$1:S$65536,19,FALSE)))))</f>
        <v/>
      </c>
      <c r="Q71" s="211" t="str">
        <f t="shared" si="2"/>
        <v/>
      </c>
      <c r="R71" s="212" t="str">
        <f t="shared" si="3"/>
        <v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 t="str">
        <f t="shared" si="7"/>
        <v/>
      </c>
      <c r="W71" s="214" t="s">
        <v>55</v>
      </c>
      <c r="Y71" s="215" t="str">
        <f>IF(A71="new.cod","NEWCOD",IF(AND((Z71=""),ISTEXT(A71)),A71,IF(Z71="","",INDEX('[1]liste reference'!$A$8:$A$904,Z71))))</f>
        <v/>
      </c>
      <c r="Z71" s="8" t="str">
        <f>IF(ISERROR(MATCH(A71,'[1]liste reference'!$A$8:$A$904,0)),IF(ISERROR(MATCH(A71,'[1]liste reference'!$B$8:$B$904,0)),"",(MATCH(A71,'[1]liste reference'!$B$8:$B$904,0))),(MATCH(A71,'[1]liste reference'!$A$8:$A$904,0)))</f>
        <v/>
      </c>
      <c r="AA71" s="216"/>
      <c r="AB71" s="217"/>
      <c r="AC71" s="217"/>
      <c r="BB71" s="8" t="str">
        <f t="shared" si="8"/>
        <v/>
      </c>
    </row>
    <row r="72" spans="1:54" ht="12.75" hidden="1">
      <c r="A72" s="218" t="s">
        <v>55</v>
      </c>
      <c r="B72" s="219"/>
      <c r="C72" s="220"/>
      <c r="D72" s="203" t="str">
        <f>IF(ISERROR(VLOOKUP($A72,'[1]liste reference'!$A$7:$D$904,2,0)),IF(ISERROR(VLOOKUP($A72,'[1]liste reference'!$B$7:$D$904,1,0)),"",VLOOKUP($A72,'[1]liste reference'!$B$7:$D$904,1,0)),VLOOKUP($A72,'[1]liste reference'!$A$7:$D$904,2,0))</f>
        <v/>
      </c>
      <c r="E72" s="221">
        <f>IF(D72="",,VLOOKUP(D72,D$22:D57,1,0))</f>
        <v>0</v>
      </c>
      <c r="F72" s="226">
        <f t="shared" si="1"/>
        <v>0</v>
      </c>
      <c r="G72" s="232" t="str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  <v/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 t="str">
        <f>IF(ISNUMBER(H72),IF(ISERROR(VLOOKUP($A72,'[1]liste reference'!$A$7:$P$904,3,0)),IF(ISERROR(VLOOKUP($A72,'[1]liste reference'!$B$7:$P$904,2,0)),"",VLOOKUP($A72,'[1]liste reference'!$B$7:$P$904,2,0)),VLOOKUP($A72,'[1]liste reference'!$A$7:$P$904,3,0)),"")</f>
        <v/>
      </c>
      <c r="J72" s="207" t="str">
        <f>IF(ISNUMBER(H72),IF(ISERROR(VLOOKUP($A72,'[1]liste reference'!$A$7:$P$904,4,0)),IF(ISERROR(VLOOKUP($A72,'[1]liste reference'!$B$7:$P$904,3,0)),"",VLOOKUP($A72,'[1]liste reference'!$B$7:$P$904,3,0)),VLOOKUP($A72,'[1]liste reference'!$A$7:$P$904,4,0)),"")</f>
        <v/>
      </c>
      <c r="K72" s="208" t="str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  <v/>
      </c>
      <c r="L72" s="223"/>
      <c r="M72" s="223"/>
      <c r="N72" s="223"/>
      <c r="O72" s="210"/>
      <c r="P72" s="210" t="str">
        <f>IF($A72="NEWCOD",IF($AC72="","No",$AC72),IF(ISTEXT($E72),"DEJA SAISI !",IF($A72="","",IF(ISERROR(VLOOKUP($A72,'[1]liste reference'!A$1:S$65536,19,FALSE)),IF(ISERROR(VLOOKUP($A72,'[1]liste reference'!B$1:S$65536,19,FALSE)),"",VLOOKUP($A72,'[1]liste reference'!B$1:S$65536,19,FALSE)),VLOOKUP($A72,'[1]liste reference'!A$1:S$65536,19,FALSE)))))</f>
        <v/>
      </c>
      <c r="Q72" s="211" t="str">
        <f t="shared" si="2"/>
        <v/>
      </c>
      <c r="R72" s="212" t="str">
        <f t="shared" si="3"/>
        <v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 t="str">
        <f t="shared" si="7"/>
        <v/>
      </c>
      <c r="W72" s="214" t="s">
        <v>55</v>
      </c>
      <c r="Y72" s="215" t="str">
        <f>IF(A72="new.cod","NEWCOD",IF(AND((Z72=""),ISTEXT(A72)),A72,IF(Z72="","",INDEX('[1]liste reference'!$A$8:$A$904,Z72))))</f>
        <v/>
      </c>
      <c r="Z72" s="8" t="str">
        <f>IF(ISERROR(MATCH(A72,'[1]liste reference'!$A$8:$A$904,0)),IF(ISERROR(MATCH(A72,'[1]liste reference'!$B$8:$B$904,0)),"",(MATCH(A72,'[1]liste reference'!$B$8:$B$904,0))),(MATCH(A72,'[1]liste reference'!$A$8:$A$904,0)))</f>
        <v/>
      </c>
      <c r="AA72" s="216"/>
      <c r="AB72" s="217"/>
      <c r="AC72" s="217"/>
      <c r="BB72" s="8" t="str">
        <f t="shared" si="8"/>
        <v/>
      </c>
    </row>
    <row r="73" spans="1:54" ht="12.75" hidden="1">
      <c r="A73" s="218" t="s">
        <v>55</v>
      </c>
      <c r="B73" s="219"/>
      <c r="C73" s="220"/>
      <c r="D73" s="203" t="str">
        <f>IF(ISERROR(VLOOKUP($A73,'[1]liste reference'!$A$7:$D$904,2,0)),IF(ISERROR(VLOOKUP($A73,'[1]liste reference'!$B$7:$D$904,1,0)),"",VLOOKUP($A73,'[1]liste reference'!$B$7:$D$904,1,0)),VLOOKUP($A73,'[1]liste reference'!$A$7:$D$904,2,0))</f>
        <v/>
      </c>
      <c r="E73" s="221">
        <f>IF(D73="",,VLOOKUP(D73,D$22:D57,1,0))</f>
        <v>0</v>
      </c>
      <c r="F73" s="226">
        <f t="shared" si="1"/>
        <v>0</v>
      </c>
      <c r="G73" s="232" t="str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  <v/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 t="str">
        <f>IF(ISNUMBER(H73),IF(ISERROR(VLOOKUP($A73,'[1]liste reference'!$A$7:$P$904,3,0)),IF(ISERROR(VLOOKUP($A73,'[1]liste reference'!$B$7:$P$904,2,0)),"",VLOOKUP($A73,'[1]liste reference'!$B$7:$P$904,2,0)),VLOOKUP($A73,'[1]liste reference'!$A$7:$P$904,3,0)),"")</f>
        <v/>
      </c>
      <c r="J73" s="207" t="str">
        <f>IF(ISNUMBER(H73),IF(ISERROR(VLOOKUP($A73,'[1]liste reference'!$A$7:$P$904,4,0)),IF(ISERROR(VLOOKUP($A73,'[1]liste reference'!$B$7:$P$904,3,0)),"",VLOOKUP($A73,'[1]liste reference'!$B$7:$P$904,3,0)),VLOOKUP($A73,'[1]liste reference'!$A$7:$P$904,4,0)),"")</f>
        <v/>
      </c>
      <c r="K73" s="208" t="str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  <v/>
      </c>
      <c r="L73" s="223"/>
      <c r="M73" s="223"/>
      <c r="N73" s="223"/>
      <c r="O73" s="210"/>
      <c r="P73" s="210" t="str">
        <f>IF($A73="NEWCOD",IF($AC73="","No",$AC73),IF(ISTEXT($E73),"DEJA SAISI !",IF($A73="","",IF(ISERROR(VLOOKUP($A73,'[1]liste reference'!A$1:S$65536,19,FALSE)),IF(ISERROR(VLOOKUP($A73,'[1]liste reference'!B$1:S$65536,19,FALSE)),"",VLOOKUP($A73,'[1]liste reference'!B$1:S$65536,19,FALSE)),VLOOKUP($A73,'[1]liste reference'!A$1:S$65536,19,FALSE)))))</f>
        <v/>
      </c>
      <c r="Q73" s="211" t="str">
        <f t="shared" si="2"/>
        <v/>
      </c>
      <c r="R73" s="212" t="str">
        <f t="shared" si="3"/>
        <v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 t="str">
        <f t="shared" si="7"/>
        <v/>
      </c>
      <c r="W73" s="214" t="s">
        <v>55</v>
      </c>
      <c r="Y73" s="215" t="str">
        <f>IF(A73="new.cod","NEWCOD",IF(AND((Z73=""),ISTEXT(A73)),A73,IF(Z73="","",INDEX('[1]liste reference'!$A$8:$A$904,Z73))))</f>
        <v/>
      </c>
      <c r="Z73" s="8" t="str">
        <f>IF(ISERROR(MATCH(A73,'[1]liste reference'!$A$8:$A$904,0)),IF(ISERROR(MATCH(A73,'[1]liste reference'!$B$8:$B$904,0)),"",(MATCH(A73,'[1]liste reference'!$B$8:$B$904,0))),(MATCH(A73,'[1]liste reference'!$A$8:$A$904,0)))</f>
        <v/>
      </c>
      <c r="AA73" s="216"/>
      <c r="AB73" s="217"/>
      <c r="AC73" s="217"/>
      <c r="BB73" s="8" t="str">
        <f t="shared" si="8"/>
        <v/>
      </c>
    </row>
    <row r="74" spans="1:54" ht="12.75" hidden="1">
      <c r="A74" s="218" t="s">
        <v>55</v>
      </c>
      <c r="B74" s="219"/>
      <c r="C74" s="220"/>
      <c r="D74" s="203" t="str">
        <f>IF(ISERROR(VLOOKUP($A74,'[1]liste reference'!$A$7:$D$904,2,0)),IF(ISERROR(VLOOKUP($A74,'[1]liste reference'!$B$7:$D$904,1,0)),"",VLOOKUP($A74,'[1]liste reference'!$B$7:$D$904,1,0)),VLOOKUP($A74,'[1]liste reference'!$A$7:$D$904,2,0))</f>
        <v/>
      </c>
      <c r="E74" s="221">
        <f>IF(D74="",,VLOOKUP(D74,D$22:D58,1,0))</f>
        <v>0</v>
      </c>
      <c r="F74" s="226">
        <f t="shared" si="1"/>
        <v>0</v>
      </c>
      <c r="G74" s="232" t="str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  <v/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 t="str">
        <f>IF(ISNUMBER(H74),IF(ISERROR(VLOOKUP($A74,'[1]liste reference'!$A$7:$P$904,3,0)),IF(ISERROR(VLOOKUP($A74,'[1]liste reference'!$B$7:$P$904,2,0)),"",VLOOKUP($A74,'[1]liste reference'!$B$7:$P$904,2,0)),VLOOKUP($A74,'[1]liste reference'!$A$7:$P$904,3,0)),"")</f>
        <v/>
      </c>
      <c r="J74" s="207" t="str">
        <f>IF(ISNUMBER(H74),IF(ISERROR(VLOOKUP($A74,'[1]liste reference'!$A$7:$P$904,4,0)),IF(ISERROR(VLOOKUP($A74,'[1]liste reference'!$B$7:$P$904,3,0)),"",VLOOKUP($A74,'[1]liste reference'!$B$7:$P$904,3,0)),VLOOKUP($A74,'[1]liste reference'!$A$7:$P$904,4,0)),"")</f>
        <v/>
      </c>
      <c r="K74" s="208" t="str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  <v/>
      </c>
      <c r="L74" s="223"/>
      <c r="M74" s="223"/>
      <c r="N74" s="223"/>
      <c r="O74" s="210"/>
      <c r="P74" s="210" t="str">
        <f>IF($A74="NEWCOD",IF($AC74="","No",$AC74),IF(ISTEXT($E74),"DEJA SAISI !",IF($A74="","",IF(ISERROR(VLOOKUP($A74,'[1]liste reference'!A$1:S$65536,19,FALSE)),IF(ISERROR(VLOOKUP($A74,'[1]liste reference'!B$1:S$65536,19,FALSE)),"",VLOOKUP($A74,'[1]liste reference'!B$1:S$65536,19,FALSE)),VLOOKUP($A74,'[1]liste reference'!A$1:S$65536,19,FALSE)))))</f>
        <v/>
      </c>
      <c r="Q74" s="211" t="str">
        <f t="shared" si="2"/>
        <v/>
      </c>
      <c r="R74" s="212" t="str">
        <f t="shared" si="3"/>
        <v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 t="str">
        <f t="shared" si="7"/>
        <v/>
      </c>
      <c r="W74" s="214" t="s">
        <v>55</v>
      </c>
      <c r="Y74" s="215" t="str">
        <f>IF(A74="new.cod","NEWCOD",IF(AND((Z74=""),ISTEXT(A74)),A74,IF(Z74="","",INDEX('[1]liste reference'!$A$8:$A$904,Z74))))</f>
        <v/>
      </c>
      <c r="Z74" s="8" t="str">
        <f>IF(ISERROR(MATCH(A74,'[1]liste reference'!$A$8:$A$904,0)),IF(ISERROR(MATCH(A74,'[1]liste reference'!$B$8:$B$904,0)),"",(MATCH(A74,'[1]liste reference'!$B$8:$B$904,0))),(MATCH(A74,'[1]liste reference'!$A$8:$A$904,0)))</f>
        <v/>
      </c>
      <c r="AA74" s="216"/>
      <c r="AB74" s="217"/>
      <c r="AC74" s="217"/>
      <c r="BB74" s="8" t="str">
        <f t="shared" si="8"/>
        <v/>
      </c>
    </row>
    <row r="75" spans="1:54" ht="12.75" hidden="1">
      <c r="A75" s="218" t="s">
        <v>55</v>
      </c>
      <c r="B75" s="219"/>
      <c r="C75" s="220"/>
      <c r="D75" s="203" t="str">
        <f>IF(ISERROR(VLOOKUP($A75,'[1]liste reference'!$A$7:$D$904,2,0)),IF(ISERROR(VLOOKUP($A75,'[1]liste reference'!$B$7:$D$904,1,0)),"",VLOOKUP($A75,'[1]liste reference'!$B$7:$D$904,1,0)),VLOOKUP($A75,'[1]liste reference'!$A$7:$D$904,2,0))</f>
        <v/>
      </c>
      <c r="E75" s="221">
        <f>IF(D75="",,VLOOKUP(D75,D$22:D59,1,0))</f>
        <v>0</v>
      </c>
      <c r="F75" s="226">
        <f t="shared" si="1"/>
        <v>0</v>
      </c>
      <c r="G75" s="232" t="str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  <v/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 t="str">
        <f>IF(ISNUMBER(H75),IF(ISERROR(VLOOKUP($A75,'[1]liste reference'!$A$7:$P$904,3,0)),IF(ISERROR(VLOOKUP($A75,'[1]liste reference'!$B$7:$P$904,2,0)),"",VLOOKUP($A75,'[1]liste reference'!$B$7:$P$904,2,0)),VLOOKUP($A75,'[1]liste reference'!$A$7:$P$904,3,0)),"")</f>
        <v/>
      </c>
      <c r="J75" s="207" t="str">
        <f>IF(ISNUMBER(H75),IF(ISERROR(VLOOKUP($A75,'[1]liste reference'!$A$7:$P$904,4,0)),IF(ISERROR(VLOOKUP($A75,'[1]liste reference'!$B$7:$P$904,3,0)),"",VLOOKUP($A75,'[1]liste reference'!$B$7:$P$904,3,0)),VLOOKUP($A75,'[1]liste reference'!$A$7:$P$904,4,0)),"")</f>
        <v/>
      </c>
      <c r="K75" s="208" t="str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  <v/>
      </c>
      <c r="L75" s="223"/>
      <c r="M75" s="223"/>
      <c r="N75" s="223"/>
      <c r="O75" s="210"/>
      <c r="P75" s="210" t="str">
        <f>IF($A75="NEWCOD",IF($AC75="","No",$AC75),IF(ISTEXT($E75),"DEJA SAISI !",IF($A75="","",IF(ISERROR(VLOOKUP($A75,'[1]liste reference'!A$1:S$65536,19,FALSE)),IF(ISERROR(VLOOKUP($A75,'[1]liste reference'!B$1:S$65536,19,FALSE)),"",VLOOKUP($A75,'[1]liste reference'!B$1:S$65536,19,FALSE)),VLOOKUP($A75,'[1]liste reference'!A$1:S$65536,19,FALSE)))))</f>
        <v/>
      </c>
      <c r="Q75" s="211" t="str">
        <f t="shared" si="2"/>
        <v/>
      </c>
      <c r="R75" s="212" t="str">
        <f t="shared" si="3"/>
        <v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 t="str">
        <f t="shared" si="7"/>
        <v/>
      </c>
      <c r="W75" s="214" t="s">
        <v>55</v>
      </c>
      <c r="Y75" s="215" t="str">
        <f>IF(A75="new.cod","NEWCOD",IF(AND((Z75=""),ISTEXT(A75)),A75,IF(Z75="","",INDEX('[1]liste reference'!$A$8:$A$904,Z75))))</f>
        <v/>
      </c>
      <c r="Z75" s="8" t="str">
        <f>IF(ISERROR(MATCH(A75,'[1]liste reference'!$A$8:$A$904,0)),IF(ISERROR(MATCH(A75,'[1]liste reference'!$B$8:$B$904,0)),"",(MATCH(A75,'[1]liste reference'!$B$8:$B$904,0))),(MATCH(A75,'[1]liste reference'!$A$8:$A$904,0)))</f>
        <v/>
      </c>
      <c r="AA75" s="216"/>
      <c r="AB75" s="217"/>
      <c r="AC75" s="217"/>
      <c r="BB75" s="8" t="str">
        <f t="shared" si="8"/>
        <v/>
      </c>
    </row>
    <row r="76" spans="1:54" ht="12.75" hidden="1">
      <c r="A76" s="218" t="s">
        <v>55</v>
      </c>
      <c r="B76" s="219"/>
      <c r="C76" s="220"/>
      <c r="D76" s="203" t="str">
        <f>IF(ISERROR(VLOOKUP($A76,'[1]liste reference'!$A$7:$D$904,2,0)),IF(ISERROR(VLOOKUP($A76,'[1]liste reference'!$B$7:$D$904,1,0)),"",VLOOKUP($A76,'[1]liste reference'!$B$7:$D$904,1,0)),VLOOKUP($A76,'[1]liste reference'!$A$7:$D$904,2,0))</f>
        <v/>
      </c>
      <c r="E76" s="221">
        <f>IF(D76="",,VLOOKUP(D76,D$22:D59,1,0))</f>
        <v>0</v>
      </c>
      <c r="F76" s="226">
        <f t="shared" si="1"/>
        <v>0</v>
      </c>
      <c r="G76" s="232" t="str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  <v/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 t="str">
        <f>IF(ISNUMBER(H76),IF(ISERROR(VLOOKUP($A76,'[1]liste reference'!$A$7:$P$904,3,0)),IF(ISERROR(VLOOKUP($A76,'[1]liste reference'!$B$7:$P$904,2,0)),"",VLOOKUP($A76,'[1]liste reference'!$B$7:$P$904,2,0)),VLOOKUP($A76,'[1]liste reference'!$A$7:$P$904,3,0)),"")</f>
        <v/>
      </c>
      <c r="J76" s="207" t="str">
        <f>IF(ISNUMBER(H76),IF(ISERROR(VLOOKUP($A76,'[1]liste reference'!$A$7:$P$904,4,0)),IF(ISERROR(VLOOKUP($A76,'[1]liste reference'!$B$7:$P$904,3,0)),"",VLOOKUP($A76,'[1]liste reference'!$B$7:$P$904,3,0)),VLOOKUP($A76,'[1]liste reference'!$A$7:$P$904,4,0)),"")</f>
        <v/>
      </c>
      <c r="K76" s="208" t="str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  <v/>
      </c>
      <c r="L76" s="223"/>
      <c r="M76" s="223"/>
      <c r="N76" s="223"/>
      <c r="O76" s="210"/>
      <c r="P76" s="210" t="str">
        <f>IF($A76="NEWCOD",IF($AC76="","No",$AC76),IF(ISTEXT($E76),"DEJA SAISI !",IF($A76="","",IF(ISERROR(VLOOKUP($A76,'[1]liste reference'!A$1:S$65536,19,FALSE)),IF(ISERROR(VLOOKUP($A76,'[1]liste reference'!B$1:S$65536,19,FALSE)),"",VLOOKUP($A76,'[1]liste reference'!B$1:S$65536,19,FALSE)),VLOOKUP($A76,'[1]liste reference'!A$1:S$65536,19,FALSE)))))</f>
        <v/>
      </c>
      <c r="Q76" s="211" t="str">
        <f t="shared" si="2"/>
        <v/>
      </c>
      <c r="R76" s="212" t="str">
        <f t="shared" si="3"/>
        <v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 t="str">
        <f t="shared" si="7"/>
        <v/>
      </c>
      <c r="W76" s="214" t="s">
        <v>55</v>
      </c>
      <c r="Y76" s="215" t="str">
        <f>IF(A76="new.cod","NEWCOD",IF(AND((Z76=""),ISTEXT(A76)),A76,IF(Z76="","",INDEX('[1]liste reference'!$A$8:$A$904,Z76))))</f>
        <v/>
      </c>
      <c r="Z76" s="8" t="str">
        <f>IF(ISERROR(MATCH(A76,'[1]liste reference'!$A$8:$A$904,0)),IF(ISERROR(MATCH(A76,'[1]liste reference'!$B$8:$B$904,0)),"",(MATCH(A76,'[1]liste reference'!$B$8:$B$904,0))),(MATCH(A76,'[1]liste reference'!$A$8:$A$904,0)))</f>
        <v/>
      </c>
      <c r="AA76" s="216"/>
      <c r="AB76" s="217"/>
      <c r="AC76" s="217"/>
      <c r="BB76" s="8" t="str">
        <f t="shared" si="8"/>
        <v/>
      </c>
    </row>
    <row r="77" spans="1:54" ht="12.75" hidden="1">
      <c r="A77" s="218" t="s">
        <v>55</v>
      </c>
      <c r="B77" s="219"/>
      <c r="C77" s="220"/>
      <c r="D77" s="203" t="str">
        <f>IF(ISERROR(VLOOKUP($A77,'[1]liste reference'!$A$7:$D$904,2,0)),IF(ISERROR(VLOOKUP($A77,'[1]liste reference'!$B$7:$D$904,1,0)),"",VLOOKUP($A77,'[1]liste reference'!$B$7:$D$904,1,0)),VLOOKUP($A77,'[1]liste reference'!$A$7:$D$904,2,0))</f>
        <v/>
      </c>
      <c r="E77" s="221">
        <f>IF(D77="",,VLOOKUP(D77,D$22:D75,1,0))</f>
        <v>0</v>
      </c>
      <c r="F77" s="226">
        <f t="shared" si="1"/>
        <v>0</v>
      </c>
      <c r="G77" s="232" t="str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  <v/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 t="str">
        <f>IF(ISNUMBER(H77),IF(ISERROR(VLOOKUP($A77,'[1]liste reference'!$A$7:$P$904,3,0)),IF(ISERROR(VLOOKUP($A77,'[1]liste reference'!$B$7:$P$904,2,0)),"",VLOOKUP($A77,'[1]liste reference'!$B$7:$P$904,2,0)),VLOOKUP($A77,'[1]liste reference'!$A$7:$P$904,3,0)),"")</f>
        <v/>
      </c>
      <c r="J77" s="207" t="str">
        <f>IF(ISNUMBER(H77),IF(ISERROR(VLOOKUP($A77,'[1]liste reference'!$A$7:$P$904,4,0)),IF(ISERROR(VLOOKUP($A77,'[1]liste reference'!$B$7:$P$904,3,0)),"",VLOOKUP($A77,'[1]liste reference'!$B$7:$P$904,3,0)),VLOOKUP($A77,'[1]liste reference'!$A$7:$P$904,4,0)),"")</f>
        <v/>
      </c>
      <c r="K77" s="208" t="str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  <v/>
      </c>
      <c r="L77" s="223"/>
      <c r="M77" s="223"/>
      <c r="N77" s="223"/>
      <c r="O77" s="210"/>
      <c r="P77" s="210" t="str">
        <f>IF($A77="NEWCOD",IF($AC77="","No",$AC77),IF(ISTEXT($E77),"DEJA SAISI !",IF($A77="","",IF(ISERROR(VLOOKUP($A77,'[1]liste reference'!A$1:S$65536,19,FALSE)),IF(ISERROR(VLOOKUP($A77,'[1]liste reference'!B$1:S$65536,19,FALSE)),"",VLOOKUP($A77,'[1]liste reference'!B$1:S$65536,19,FALSE)),VLOOKUP($A77,'[1]liste reference'!A$1:S$65536,19,FALSE)))))</f>
        <v/>
      </c>
      <c r="Q77" s="211" t="str">
        <f t="shared" si="2"/>
        <v/>
      </c>
      <c r="R77" s="212" t="str">
        <f t="shared" si="3"/>
        <v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 t="str">
        <f t="shared" si="7"/>
        <v/>
      </c>
      <c r="W77" s="214" t="s">
        <v>55</v>
      </c>
      <c r="Y77" s="215" t="str">
        <f>IF(A77="new.cod","NEWCOD",IF(AND((Z77=""),ISTEXT(A77)),A77,IF(Z77="","",INDEX('[1]liste reference'!$A$8:$A$904,Z77))))</f>
        <v/>
      </c>
      <c r="Z77" s="8" t="str">
        <f>IF(ISERROR(MATCH(A77,'[1]liste reference'!$A$8:$A$904,0)),IF(ISERROR(MATCH(A77,'[1]liste reference'!$B$8:$B$904,0)),"",(MATCH(A77,'[1]liste reference'!$B$8:$B$904,0))),(MATCH(A77,'[1]liste reference'!$A$8:$A$904,0)))</f>
        <v/>
      </c>
      <c r="AA77" s="216"/>
      <c r="AB77" s="217"/>
      <c r="AC77" s="217"/>
      <c r="BB77" s="8" t="str">
        <f t="shared" si="8"/>
        <v/>
      </c>
    </row>
    <row r="78" spans="1:54" ht="12.75" hidden="1">
      <c r="A78" s="218" t="s">
        <v>55</v>
      </c>
      <c r="B78" s="219"/>
      <c r="C78" s="220"/>
      <c r="D78" s="203" t="str">
        <f>IF(ISERROR(VLOOKUP($A78,'[1]liste reference'!$A$7:$D$904,2,0)),IF(ISERROR(VLOOKUP($A78,'[1]liste reference'!$B$7:$D$904,1,0)),"",VLOOKUP($A78,'[1]liste reference'!$B$7:$D$904,1,0)),VLOOKUP($A78,'[1]liste reference'!$A$7:$D$904,2,0))</f>
        <v/>
      </c>
      <c r="E78" s="221">
        <f>IF(D78="",,VLOOKUP(D78,D$22:D75,1,0))</f>
        <v>0</v>
      </c>
      <c r="F78" s="226">
        <f t="shared" si="1"/>
        <v>0</v>
      </c>
      <c r="G78" s="232" t="str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  <v/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 t="str">
        <f>IF(ISNUMBER(H78),IF(ISERROR(VLOOKUP($A78,'[1]liste reference'!$A$7:$P$904,3,0)),IF(ISERROR(VLOOKUP($A78,'[1]liste reference'!$B$7:$P$904,2,0)),"",VLOOKUP($A78,'[1]liste reference'!$B$7:$P$904,2,0)),VLOOKUP($A78,'[1]liste reference'!$A$7:$P$904,3,0)),"")</f>
        <v/>
      </c>
      <c r="J78" s="207" t="str">
        <f>IF(ISNUMBER(H78),IF(ISERROR(VLOOKUP($A78,'[1]liste reference'!$A$7:$P$904,4,0)),IF(ISERROR(VLOOKUP($A78,'[1]liste reference'!$B$7:$P$904,3,0)),"",VLOOKUP($A78,'[1]liste reference'!$B$7:$P$904,3,0)),VLOOKUP($A78,'[1]liste reference'!$A$7:$P$904,4,0)),"")</f>
        <v/>
      </c>
      <c r="K78" s="208" t="str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  <v/>
      </c>
      <c r="L78" s="223"/>
      <c r="M78" s="223"/>
      <c r="N78" s="223"/>
      <c r="O78" s="210"/>
      <c r="P78" s="210" t="str">
        <f>IF($A78="NEWCOD",IF($AC78="","No",$AC78),IF(ISTEXT($E78),"DEJA SAISI !",IF($A78="","",IF(ISERROR(VLOOKUP($A78,'[1]liste reference'!A$1:S$65536,19,FALSE)),IF(ISERROR(VLOOKUP($A78,'[1]liste reference'!B$1:S$65536,19,FALSE)),"",VLOOKUP($A78,'[1]liste reference'!B$1:S$65536,19,FALSE)),VLOOKUP($A78,'[1]liste reference'!A$1:S$65536,19,FALSE)))))</f>
        <v/>
      </c>
      <c r="Q78" s="211" t="str">
        <f t="shared" si="2"/>
        <v/>
      </c>
      <c r="R78" s="212" t="str">
        <f t="shared" si="3"/>
        <v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 t="str">
        <f t="shared" si="7"/>
        <v/>
      </c>
      <c r="W78" s="214" t="s">
        <v>55</v>
      </c>
      <c r="Y78" s="215" t="str">
        <f>IF(A78="new.cod","NEWCOD",IF(AND((Z78=""),ISTEXT(A78)),A78,IF(Z78="","",INDEX('[1]liste reference'!$A$8:$A$904,Z78))))</f>
        <v/>
      </c>
      <c r="Z78" s="8" t="str">
        <f>IF(ISERROR(MATCH(A78,'[1]liste reference'!$A$8:$A$904,0)),IF(ISERROR(MATCH(A78,'[1]liste reference'!$B$8:$B$904,0)),"",(MATCH(A78,'[1]liste reference'!$B$8:$B$904,0))),(MATCH(A78,'[1]liste reference'!$A$8:$A$904,0)))</f>
        <v/>
      </c>
      <c r="AA78" s="216"/>
      <c r="AB78" s="217"/>
      <c r="AC78" s="217"/>
      <c r="BB78" s="8" t="str">
        <f t="shared" si="8"/>
        <v/>
      </c>
    </row>
    <row r="79" spans="1:54" ht="12.75" hidden="1">
      <c r="A79" s="218" t="s">
        <v>55</v>
      </c>
      <c r="B79" s="219"/>
      <c r="C79" s="220"/>
      <c r="D79" s="203" t="str">
        <f>IF(ISERROR(VLOOKUP($A79,'[1]liste reference'!$A$7:$D$904,2,0)),IF(ISERROR(VLOOKUP($A79,'[1]liste reference'!$B$7:$D$904,1,0)),"",VLOOKUP($A79,'[1]liste reference'!$B$7:$D$904,1,0)),VLOOKUP($A79,'[1]liste reference'!$A$7:$D$904,2,0))</f>
        <v/>
      </c>
      <c r="E79" s="221">
        <f>IF(D79="",,VLOOKUP(D79,D$22:D75,1,0))</f>
        <v>0</v>
      </c>
      <c r="F79" s="226">
        <f t="shared" si="1"/>
        <v>0</v>
      </c>
      <c r="G79" s="232" t="str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  <v/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 t="str">
        <f>IF(ISNUMBER(H79),IF(ISERROR(VLOOKUP($A79,'[1]liste reference'!$A$7:$P$904,3,0)),IF(ISERROR(VLOOKUP($A79,'[1]liste reference'!$B$7:$P$904,2,0)),"",VLOOKUP($A79,'[1]liste reference'!$B$7:$P$904,2,0)),VLOOKUP($A79,'[1]liste reference'!$A$7:$P$904,3,0)),"")</f>
        <v/>
      </c>
      <c r="J79" s="207" t="str">
        <f>IF(ISNUMBER(H79),IF(ISERROR(VLOOKUP($A79,'[1]liste reference'!$A$7:$P$904,4,0)),IF(ISERROR(VLOOKUP($A79,'[1]liste reference'!$B$7:$P$904,3,0)),"",VLOOKUP($A79,'[1]liste reference'!$B$7:$P$904,3,0)),VLOOKUP($A79,'[1]liste reference'!$A$7:$P$904,4,0)),"")</f>
        <v/>
      </c>
      <c r="K79" s="208" t="str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  <v/>
      </c>
      <c r="L79" s="223"/>
      <c r="M79" s="223"/>
      <c r="N79" s="223"/>
      <c r="O79" s="210"/>
      <c r="P79" s="210" t="str">
        <f>IF($A79="NEWCOD",IF($AC79="","No",$AC79),IF(ISTEXT($E79),"DEJA SAISI !",IF($A79="","",IF(ISERROR(VLOOKUP($A79,'[1]liste reference'!A$1:S$65536,19,FALSE)),IF(ISERROR(VLOOKUP($A79,'[1]liste reference'!B$1:S$65536,19,FALSE)),"",VLOOKUP($A79,'[1]liste reference'!B$1:S$65536,19,FALSE)),VLOOKUP($A79,'[1]liste reference'!A$1:S$65536,19,FALSE)))))</f>
        <v/>
      </c>
      <c r="Q79" s="211" t="str">
        <f t="shared" si="2"/>
        <v/>
      </c>
      <c r="R79" s="212" t="str">
        <f t="shared" si="3"/>
        <v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 t="str">
        <f t="shared" si="7"/>
        <v/>
      </c>
      <c r="W79" s="214" t="s">
        <v>55</v>
      </c>
      <c r="Y79" s="215" t="str">
        <f>IF(A79="new.cod","NEWCOD",IF(AND((Z79=""),ISTEXT(A79)),A79,IF(Z79="","",INDEX('[1]liste reference'!$A$8:$A$904,Z79))))</f>
        <v/>
      </c>
      <c r="Z79" s="8" t="str">
        <f>IF(ISERROR(MATCH(A79,'[1]liste reference'!$A$8:$A$904,0)),IF(ISERROR(MATCH(A79,'[1]liste reference'!$B$8:$B$904,0)),"",(MATCH(A79,'[1]liste reference'!$B$8:$B$904,0))),(MATCH(A79,'[1]liste reference'!$A$8:$A$904,0)))</f>
        <v/>
      </c>
      <c r="AA79" s="216"/>
      <c r="AB79" s="217"/>
      <c r="AC79" s="217"/>
      <c r="BB79" s="8" t="str">
        <f t="shared" si="8"/>
        <v/>
      </c>
    </row>
    <row r="80" spans="1:54" ht="12.75" hidden="1">
      <c r="A80" s="218" t="s">
        <v>55</v>
      </c>
      <c r="B80" s="219"/>
      <c r="C80" s="220"/>
      <c r="D80" s="203" t="str">
        <f>IF(ISERROR(VLOOKUP($A80,'[1]liste reference'!$A$7:$D$904,2,0)),IF(ISERROR(VLOOKUP($A80,'[1]liste reference'!$B$7:$D$904,1,0)),"",VLOOKUP($A80,'[1]liste reference'!$B$7:$D$904,1,0)),VLOOKUP($A80,'[1]liste reference'!$A$7:$D$904,2,0))</f>
        <v/>
      </c>
      <c r="E80" s="221">
        <f>IF(D80="",,VLOOKUP(D80,D$22:D79,1,0))</f>
        <v>0</v>
      </c>
      <c r="F80" s="226">
        <f t="shared" si="1"/>
        <v>0</v>
      </c>
      <c r="G80" s="232" t="str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  <v/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 t="str">
        <f>IF(ISNUMBER(H80),IF(ISERROR(VLOOKUP($A80,'[1]liste reference'!$A$7:$P$904,3,0)),IF(ISERROR(VLOOKUP($A80,'[1]liste reference'!$B$7:$P$904,2,0)),"",VLOOKUP($A80,'[1]liste reference'!$B$7:$P$904,2,0)),VLOOKUP($A80,'[1]liste reference'!$A$7:$P$904,3,0)),"")</f>
        <v/>
      </c>
      <c r="J80" s="207" t="str">
        <f>IF(ISNUMBER(H80),IF(ISERROR(VLOOKUP($A80,'[1]liste reference'!$A$7:$P$904,4,0)),IF(ISERROR(VLOOKUP($A80,'[1]liste reference'!$B$7:$P$904,3,0)),"",VLOOKUP($A80,'[1]liste reference'!$B$7:$P$904,3,0)),VLOOKUP($A80,'[1]liste reference'!$A$7:$P$904,4,0)),"")</f>
        <v/>
      </c>
      <c r="K80" s="208" t="str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  <v/>
      </c>
      <c r="L80" s="223"/>
      <c r="M80" s="223"/>
      <c r="N80" s="223"/>
      <c r="O80" s="210"/>
      <c r="P80" s="210" t="str">
        <f>IF($A80="NEWCOD",IF($AC80="","No",$AC80),IF(ISTEXT($E80),"DEJA SAISI !",IF($A80="","",IF(ISERROR(VLOOKUP($A80,'[1]liste reference'!A$1:S$65536,19,FALSE)),IF(ISERROR(VLOOKUP($A80,'[1]liste reference'!B$1:S$65536,19,FALSE)),"",VLOOKUP($A80,'[1]liste reference'!B$1:S$65536,19,FALSE)),VLOOKUP($A80,'[1]liste reference'!A$1:S$65536,19,FALSE)))))</f>
        <v/>
      </c>
      <c r="Q80" s="211" t="str">
        <f t="shared" si="2"/>
        <v/>
      </c>
      <c r="R80" s="212" t="str">
        <f t="shared" si="3"/>
        <v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 t="str">
        <f t="shared" si="7"/>
        <v/>
      </c>
      <c r="W80" s="214" t="s">
        <v>55</v>
      </c>
      <c r="Y80" s="215" t="str">
        <f>IF(A80="new.cod","NEWCOD",IF(AND((Z80=""),ISTEXT(A80)),A80,IF(Z80="","",INDEX('[1]liste reference'!$A$8:$A$904,Z80))))</f>
        <v/>
      </c>
      <c r="Z80" s="8" t="str">
        <f>IF(ISERROR(MATCH(A80,'[1]liste reference'!$A$8:$A$904,0)),IF(ISERROR(MATCH(A80,'[1]liste reference'!$B$8:$B$904,0)),"",(MATCH(A80,'[1]liste reference'!$B$8:$B$904,0))),(MATCH(A80,'[1]liste reference'!$A$8:$A$904,0)))</f>
        <v/>
      </c>
      <c r="AA80" s="216"/>
      <c r="AB80" s="217"/>
      <c r="AC80" s="217"/>
      <c r="BB80" s="8" t="str">
        <f t="shared" si="8"/>
        <v/>
      </c>
    </row>
    <row r="81" spans="1:54" ht="12.75" hidden="1">
      <c r="A81" s="218" t="s">
        <v>55</v>
      </c>
      <c r="B81" s="219"/>
      <c r="C81" s="220"/>
      <c r="D81" s="203" t="str">
        <f>IF(ISERROR(VLOOKUP($A81,'[1]liste reference'!$A$7:$D$904,2,0)),IF(ISERROR(VLOOKUP($A81,'[1]liste reference'!$B$7:$D$904,1,0)),"",VLOOKUP($A81,'[1]liste reference'!$B$7:$D$904,1,0)),VLOOKUP($A81,'[1]liste reference'!$A$7:$D$904,2,0))</f>
        <v/>
      </c>
      <c r="E81" s="221">
        <f>IF(D81="",,VLOOKUP(D81,D$21:D80,1,0))</f>
        <v>0</v>
      </c>
      <c r="F81" s="226">
        <f t="shared" si="1"/>
        <v>0</v>
      </c>
      <c r="G81" s="232" t="str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  <v/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 t="str">
        <f>IF(ISNUMBER(H81),IF(ISERROR(VLOOKUP($A81,'[1]liste reference'!$A$7:$P$904,3,0)),IF(ISERROR(VLOOKUP($A81,'[1]liste reference'!$B$7:$P$904,2,0)),"",VLOOKUP($A81,'[1]liste reference'!$B$7:$P$904,2,0)),VLOOKUP($A81,'[1]liste reference'!$A$7:$P$904,3,0)),"")</f>
        <v/>
      </c>
      <c r="J81" s="207" t="str">
        <f>IF(ISNUMBER(H81),IF(ISERROR(VLOOKUP($A81,'[1]liste reference'!$A$7:$P$904,4,0)),IF(ISERROR(VLOOKUP($A81,'[1]liste reference'!$B$7:$P$904,3,0)),"",VLOOKUP($A81,'[1]liste reference'!$B$7:$P$904,3,0)),VLOOKUP($A81,'[1]liste reference'!$A$7:$P$904,4,0)),"")</f>
        <v/>
      </c>
      <c r="K81" s="208" t="str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  <v/>
      </c>
      <c r="L81" s="228"/>
      <c r="M81" s="228"/>
      <c r="N81" s="228"/>
      <c r="O81" s="210"/>
      <c r="P81" s="210" t="str">
        <f>IF($A81="NEWCOD",IF($AC81="","No",$AC81),IF(ISTEXT($E81),"DEJA SAISI !",IF($A81="","",IF(ISERROR(VLOOKUP($A81,'[1]liste reference'!A$1:S$65536,19,FALSE)),IF(ISERROR(VLOOKUP($A81,'[1]liste reference'!B$1:S$65536,19,FALSE)),"",VLOOKUP($A81,'[1]liste reference'!B$1:S$65536,19,FALSE)),VLOOKUP($A81,'[1]liste reference'!A$1:S$65536,19,FALSE)))))</f>
        <v/>
      </c>
      <c r="Q81" s="211" t="str">
        <f t="shared" si="2"/>
        <v/>
      </c>
      <c r="R81" s="212" t="str">
        <f t="shared" si="3"/>
        <v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 t="str">
        <f t="shared" si="7"/>
        <v/>
      </c>
      <c r="W81" s="214" t="s">
        <v>55</v>
      </c>
      <c r="X81" s="234"/>
      <c r="Y81" s="215" t="str">
        <f>IF(A81="new.cod","NEWCOD",IF(AND((Z81=""),ISTEXT(A81)),A81,IF(Z81="","",INDEX('[1]liste reference'!$A$8:$A$904,Z81))))</f>
        <v/>
      </c>
      <c r="Z81" s="8" t="str">
        <f>IF(ISERROR(MATCH(A81,'[1]liste reference'!$A$8:$A$904,0)),IF(ISERROR(MATCH(A81,'[1]liste reference'!$B$8:$B$904,0)),"",(MATCH(A81,'[1]liste reference'!$B$8:$B$904,0))),(MATCH(A81,'[1]liste reference'!$A$8:$A$904,0)))</f>
        <v/>
      </c>
      <c r="AA81" s="216"/>
      <c r="AB81" s="217"/>
      <c r="AC81" s="217"/>
      <c r="BB81" s="8" t="str">
        <f t="shared" si="8"/>
        <v/>
      </c>
    </row>
    <row r="82" spans="1:54" ht="12.75" hidden="1">
      <c r="A82" s="235" t="s">
        <v>55</v>
      </c>
      <c r="B82" s="236"/>
      <c r="C82" s="237"/>
      <c r="D82" s="238" t="str">
        <f>IF(ISERROR(VLOOKUP($A82,'[1]liste reference'!$A$7:$D$904,2,0)),IF(ISERROR(VLOOKUP($A82,'[1]liste reference'!$B$7:$D$904,1,0)),"",VLOOKUP($A82,'[1]liste reference'!$B$7:$D$904,1,0)),VLOOKUP($A82,'[1]liste reference'!$A$7:$D$904,2,0))</f>
        <v/>
      </c>
      <c r="E82" s="239">
        <f>IF(D82="",,VLOOKUP(D82,D$20:D80,1,0))</f>
        <v>0</v>
      </c>
      <c r="F82" s="240">
        <f t="shared" si="1"/>
        <v>0</v>
      </c>
      <c r="G82" s="241" t="str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  <v/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 t="str">
        <f>IF(ISNUMBER(H82),IF(ISERROR(VLOOKUP($A82,'[1]liste reference'!$A$7:$P$904,3,0)),IF(ISERROR(VLOOKUP($A82,'[1]liste reference'!$B$7:$P$904,2,0)),"",VLOOKUP($A82,'[1]liste reference'!$B$7:$P$904,2,0)),VLOOKUP($A82,'[1]liste reference'!$A$7:$P$904,3,0)),"")</f>
        <v/>
      </c>
      <c r="J82" s="207" t="str">
        <f>IF(ISNUMBER(H82),IF(ISERROR(VLOOKUP($A82,'[1]liste reference'!$A$7:$P$904,4,0)),IF(ISERROR(VLOOKUP($A82,'[1]liste reference'!$B$7:$P$904,3,0)),"",VLOOKUP($A82,'[1]liste reference'!$B$7:$P$904,3,0)),VLOOKUP($A82,'[1]liste reference'!$A$7:$P$904,4,0)),"")</f>
        <v/>
      </c>
      <c r="K82" s="243" t="str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  <v/>
      </c>
      <c r="L82" s="244"/>
      <c r="M82" s="244"/>
      <c r="N82" s="244"/>
      <c r="O82" s="245"/>
      <c r="P82" s="246" t="str">
        <f>IF($A82="NEWCOD",IF($AC82="","No",$AC82),IF(ISTEXT($E82),"DEJA SAISI !",IF($A82="","",IF(ISERROR(VLOOKUP($A82,'[1]liste reference'!A$1:S$65536,19,FALSE)),IF(ISERROR(VLOOKUP($A82,'[1]liste reference'!B$1:S$65536,19,FALSE)),"",VLOOKUP($A82,'[1]liste reference'!B$1:S$65536,19,FALSE)),VLOOKUP($A82,'[1]liste reference'!A$1:S$65536,19,FALSE)))))</f>
        <v/>
      </c>
      <c r="Q82" s="211" t="str">
        <f t="shared" si="2"/>
        <v/>
      </c>
      <c r="R82" s="212" t="str">
        <f t="shared" si="3"/>
        <v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 t="str">
        <f t="shared" si="7"/>
        <v/>
      </c>
      <c r="W82" s="247" t="s">
        <v>55</v>
      </c>
      <c r="X82" s="248"/>
      <c r="Y82" s="215" t="str">
        <f>IF(A82="new.cod","NEWCOD",IF(AND((Z82=""),ISTEXT(A82)),A82,IF(Z82="","",INDEX('[1]liste reference'!$A$8:$A$904,Z82))))</f>
        <v/>
      </c>
      <c r="Z82" s="8" t="str">
        <f>IF(ISERROR(MATCH(A82,'[1]liste reference'!$A$8:$A$904,0)),IF(ISERROR(MATCH(A82,'[1]liste reference'!$B$8:$B$904,0)),"",(MATCH(A82,'[1]liste reference'!$B$8:$B$904,0))),(MATCH(A82,'[1]liste reference'!$A$8:$A$904,0)))</f>
        <v/>
      </c>
      <c r="AA82" s="216"/>
      <c r="AB82" s="217"/>
      <c r="AC82" s="217"/>
      <c r="BB82" s="8" t="str">
        <f t="shared" si="8"/>
        <v/>
      </c>
    </row>
    <row r="83" spans="1:30" ht="15" hidden="1">
      <c r="A83" s="249" t="s">
        <v>88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CANCE</v>
      </c>
      <c r="B84" s="254" t="str">
        <f>C3</f>
        <v>Cance à Sarras</v>
      </c>
      <c r="C84" s="255">
        <f>A4</f>
        <v>41445</v>
      </c>
      <c r="D84" s="256">
        <f>IF(ISERROR(SUM($T$23:$T$82)/SUM($U$23:$U$82)),"",SUM($T$23:$T$82)/SUM($U$23:$U$82))</f>
        <v>14.772727272727273</v>
      </c>
      <c r="E84" s="257">
        <f>N13</f>
        <v>9</v>
      </c>
      <c r="F84" s="254">
        <f>N14</f>
        <v>6</v>
      </c>
      <c r="G84" s="254">
        <f>N15</f>
        <v>3</v>
      </c>
      <c r="H84" s="254">
        <f>N16</f>
        <v>2</v>
      </c>
      <c r="I84" s="254">
        <f>N17</f>
        <v>1</v>
      </c>
      <c r="J84" s="258">
        <f>N8</f>
        <v>12.833333333333334</v>
      </c>
      <c r="K84" s="256">
        <f>N9</f>
        <v>2.544056253745625</v>
      </c>
      <c r="L84" s="257">
        <f>N10</f>
        <v>10</v>
      </c>
      <c r="M84" s="257">
        <f>N11</f>
        <v>17</v>
      </c>
      <c r="N84" s="256">
        <f>O8</f>
        <v>1.6666666666666667</v>
      </c>
      <c r="O84" s="256">
        <f>O9</f>
        <v>0.7453559924999299</v>
      </c>
      <c r="P84" s="257">
        <f>O10</f>
        <v>1</v>
      </c>
      <c r="Q84" s="257">
        <f>O11</f>
        <v>3</v>
      </c>
      <c r="R84" s="257">
        <f>F21</f>
        <v>21.406</v>
      </c>
      <c r="S84" s="257">
        <f>K11</f>
        <v>0</v>
      </c>
      <c r="T84" s="257">
        <f>K12</f>
        <v>1</v>
      </c>
      <c r="U84" s="257">
        <f>K13</f>
        <v>4</v>
      </c>
      <c r="V84" s="259">
        <f>K14</f>
        <v>0</v>
      </c>
      <c r="W84" s="260">
        <f>K15</f>
        <v>2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89</v>
      </c>
      <c r="R86" s="8"/>
      <c r="S86" s="213"/>
      <c r="T86" s="8"/>
      <c r="U86" s="8"/>
      <c r="V86" s="8"/>
    </row>
    <row r="87" spans="16:22" ht="12.75" hidden="1">
      <c r="P87" s="8"/>
      <c r="Q87" s="8" t="s">
        <v>90</v>
      </c>
      <c r="R87" s="8"/>
      <c r="S87" s="213">
        <f>VLOOKUP(MAX($S$23:$S$82),($S$23:$U$82),1,0)</f>
        <v>51</v>
      </c>
      <c r="T87" s="8"/>
      <c r="U87" s="8"/>
      <c r="V87" s="8"/>
    </row>
    <row r="88" spans="16:22" ht="12.75" hidden="1">
      <c r="P88" s="8"/>
      <c r="Q88" s="8" t="s">
        <v>91</v>
      </c>
      <c r="R88" s="8"/>
      <c r="S88" s="213">
        <f>VLOOKUP((S87),($S$23:$U$82),2,0)</f>
        <v>153</v>
      </c>
      <c r="T88" s="8"/>
      <c r="U88" s="8"/>
      <c r="V88" s="8"/>
    </row>
    <row r="89" spans="17:20" ht="12.75" hidden="1">
      <c r="Q89" s="8" t="s">
        <v>92</v>
      </c>
      <c r="R89" s="8"/>
      <c r="S89" s="213">
        <f>VLOOKUP((S87),($S$23:$U$82),3,0)</f>
        <v>9</v>
      </c>
      <c r="T89" s="8"/>
    </row>
    <row r="90" spans="17:20" ht="12.75">
      <c r="Q90" s="8" t="s">
        <v>93</v>
      </c>
      <c r="R90" s="8"/>
      <c r="S90" s="263">
        <f>IF(ISERROR(SUM($T$23:$T$82)/SUM($U$23:$U$82)),"",(SUM($T$23:$T$82)-S88)/(SUM($U$23:$U$82)-S89))</f>
        <v>13.23076923076923</v>
      </c>
      <c r="T90" s="8"/>
    </row>
    <row r="91" spans="17:21" ht="12.75">
      <c r="Q91" s="212" t="s">
        <v>94</v>
      </c>
      <c r="R91" s="212"/>
      <c r="S91" s="212" t="str">
        <f>INDEX('[1]liste reference'!$A$8:$A$904,$T$91)</f>
        <v>SCAUND</v>
      </c>
      <c r="T91" s="8">
        <f>IF(ISERROR(MATCH($S$93,'[1]liste reference'!$A$8:$A$904,0)),MATCH($S$93,'[1]liste reference'!$B$8:$B$904,0),(MATCH($S$93,'[1]liste reference'!$A$8:$A$904,0)))</f>
        <v>144</v>
      </c>
      <c r="U91" s="252"/>
    </row>
    <row r="92" spans="17:20" ht="12.75">
      <c r="Q92" s="8" t="s">
        <v>95</v>
      </c>
      <c r="R92" s="8"/>
      <c r="S92" s="8">
        <f>MATCH(S87,$S$23:$S$82,0)</f>
        <v>2</v>
      </c>
      <c r="T92" s="8"/>
    </row>
    <row r="93" spans="17:20" ht="12.75">
      <c r="Q93" s="212" t="s">
        <v>96</v>
      </c>
      <c r="R93" s="8"/>
      <c r="S93" s="212" t="str">
        <f>INDEX($A$23:$A$82,$S$92)</f>
        <v>SCAUND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10">
    <dataValidation type="list" showInputMessage="1" showErrorMessage="1" errorTitle="ATTENTION" error="Veuillez sélectionner Cf. dans la liste déroulante" sqref="AA23:AA82">
      <formula1>Cf.</formula1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showInputMessage="1" error="saisir un nombre entier compris entre 0 et 100 %" sqref="E20"/>
    <dataValidation allowBlank="1" showInputMessage="1" error="saisir un nombre compris entre 0 et 100 %" sqref="E18"/>
    <dataValidation type="list" allowBlank="1" showInputMessage="1" showErrorMessage="1" error="saisir un nombre compris entre 0 et 100 %" sqref="B10:C10">
      <formula1>periphyton</formula1>
    </dataValidation>
    <dataValidation type="list" allowBlank="1" showInputMessage="1" sqref="A23:A82">
      <formula1>noms_taxons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6"/>
  <headerFooter alignWithMargins="0">
    <oddFooter>&amp;L&amp;8&amp;F - &amp;A / &amp;D</oddFooter>
  </headerFooter>
  <drawing r:id="rId45"/>
  <legacyDrawing r:id="rId44"/>
  <controls>
    <control shapeId="1025" r:id="rId1" name="Affichage"/>
    <control shapeId="1026" r:id="rId2" name="Retournotice"/>
    <control shapeId="1027" r:id="rId3" name="Newfeuille"/>
    <control shapeId="1028" r:id="rId32" name="Recapitu"/>
    <control shapeId="1029" r:id="rId33" name="Calcul"/>
    <control shapeId="1030" r:id="rId34" name="robust"/>
    <control shapeId="1031" r:id="rId35" name="Trinom"/>
    <control shapeId="1032" r:id="rId36" name="Trigroupe"/>
    <control shapeId="1033" r:id="rId37" name="TriCSi"/>
    <control shapeId="1034" r:id="rId38" name="TriEi"/>
    <control shapeId="1035" r:id="rId39" name="ajout"/>
    <control shapeId="1036" r:id="rId40" name="supprime"/>
    <control shapeId="1037" r:id="rId41" name="ArchivageSandre"/>
    <control shapeId="1038" r:id="rId42" name="ArchivageSansCdSandre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2014-05-26T12:01:23Z</dcterms:created>
  <dcterms:modified xsi:type="dcterms:W3CDTF">2014-05-26T13:50:07Z</dcterms:modified>
  <cp:category/>
  <cp:version/>
  <cp:contentType/>
  <cp:contentStatus/>
</cp:coreProperties>
</file>