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Trapel à Villemoustaussou"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3">'notice'!$A$5:$L$126</definedName>
    <definedName name="_xlnm.Print_Area" localSheetId="4">'Trapel à Villemoustaussou'!$A$1:$O$82</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 CHAUVIN</author>
    <author>Christophe Laplace-Treyture</author>
    <author> C Chauvin</author>
  </authors>
  <commentList>
    <comment ref="A2" authorId="0">
      <text>
        <r>
          <rPr>
            <sz val="8"/>
            <rFont val="Tahoma"/>
            <family val="2"/>
          </rPr>
          <t>Renseigner éventuellement l'organisme qui a réalisé le relevé (pour édition ou archivage).</t>
        </r>
      </text>
    </comment>
    <comment ref="A3" authorId="1">
      <text>
        <r>
          <rPr>
            <sz val="8"/>
            <rFont val="Tahoma"/>
            <family val="2"/>
          </rPr>
          <t>Cours d'eau</t>
        </r>
      </text>
    </comment>
    <comment ref="C3" authorId="2">
      <text>
        <r>
          <rPr>
            <sz val="8"/>
            <rFont val="Tahoma"/>
            <family val="2"/>
          </rPr>
          <t>Nom de la station</t>
        </r>
      </text>
    </comment>
    <comment ref="K3" authorId="2">
      <text>
        <r>
          <rPr>
            <sz val="8"/>
            <rFont val="Tahoma"/>
            <family val="2"/>
          </rPr>
          <t xml:space="preserve">N° de code de la station, code RNB de préférence.
</t>
        </r>
      </text>
    </comment>
    <comment ref="A4" authorId="1">
      <text>
        <r>
          <rPr>
            <sz val="8"/>
            <rFont val="Tahoma"/>
            <family val="2"/>
          </rPr>
          <t>date du relevé</t>
        </r>
      </text>
    </comment>
    <comment ref="B6" authorId="1">
      <text>
        <r>
          <rPr>
            <sz val="8"/>
            <rFont val="Tahoma"/>
            <family val="2"/>
          </rPr>
          <t>Type de faciès:
- ch. lotique
- plat courant
- radier
- rapide
- cascade
- autre</t>
        </r>
      </text>
    </comment>
    <comment ref="C6" authorId="1">
      <text>
        <r>
          <rPr>
            <sz val="8"/>
            <rFont val="Tahoma"/>
            <family val="2"/>
          </rPr>
          <t>Type de faciès:
- ch. lotique
- plat courant
- radier
- rapide
- cascade
- autre</t>
        </r>
      </text>
    </comment>
    <comment ref="B7" authorId="1">
      <text>
        <r>
          <rPr>
            <sz val="8"/>
            <rFont val="Tahoma"/>
            <family val="2"/>
          </rPr>
          <t>part du faciès courant sur la station.</t>
        </r>
      </text>
    </comment>
    <comment ref="C7" authorId="1">
      <text>
        <r>
          <rPr>
            <sz val="8"/>
            <rFont val="Tahoma"/>
            <family val="2"/>
          </rPr>
          <t>part du faciès lent
sur la station.</t>
        </r>
      </text>
    </comment>
    <comment ref="C2" authorId="2">
      <text>
        <r>
          <rPr>
            <sz val="8"/>
            <rFont val="Tahoma"/>
            <family val="2"/>
          </rPr>
          <t xml:space="preserve">personnes ayant réalisées le relevé
</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<sst xmlns="http://schemas.openxmlformats.org/spreadsheetml/2006/main" count="9447" uniqueCount="2729">
  <si>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</si>
  <si>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</si>
  <si>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</si>
  <si>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</si>
  <si>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</si>
  <si>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</si>
  <si>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</si>
  <si>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</si>
  <si>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</si>
  <si>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</si>
  <si>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</si>
  <si>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</si>
  <si>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</si>
  <si>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</si>
  <si>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</si>
  <si>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</si>
  <si>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</si>
  <si>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</si>
  <si>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</si>
  <si>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</si>
  <si>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</si>
  <si>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</si>
  <si>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</si>
  <si>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</si>
  <si>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</si>
  <si>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</si>
  <si>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</si>
  <si>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</si>
  <si>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</si>
  <si>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</si>
  <si>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</si>
  <si>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</si>
  <si>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</si>
  <si>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</si>
  <si>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</si>
  <si>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</si>
  <si>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</si>
  <si>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</si>
  <si>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</si>
  <si>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</si>
  <si>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</si>
  <si>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</si>
  <si>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</si>
  <si>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</si>
  <si>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</si>
  <si>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</si>
  <si>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</si>
  <si>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</si>
  <si>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</si>
  <si>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</si>
  <si>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</si>
  <si>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</si>
  <si>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</si>
  <si>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</si>
  <si>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</si>
  <si>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</si>
  <si>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</si>
  <si>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</si>
  <si>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</si>
  <si>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</si>
  <si>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</si>
  <si>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</si>
  <si>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</si>
  <si>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</si>
  <si>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</si>
  <si>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</si>
  <si>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</si>
  <si>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</si>
  <si>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</si>
  <si>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</si>
  <si>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</si>
  <si>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</si>
  <si>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</si>
  <si>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</si>
  <si>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</si>
  <si>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</si>
  <si>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</si>
  <si>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</si>
  <si>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</si>
  <si>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</si>
  <si>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</si>
  <si>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</si>
  <si>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</si>
  <si>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</si>
  <si>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</si>
  <si>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</si>
  <si>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</si>
  <si>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</si>
  <si>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</si>
  <si>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</si>
  <si>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</si>
  <si>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</si>
  <si>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</si>
  <si>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</si>
  <si>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</si>
  <si>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</si>
  <si>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</si>
  <si>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</si>
  <si>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</si>
  <si>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</si>
  <si>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</si>
  <si>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</si>
  <si>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</si>
  <si>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</si>
  <si>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</si>
  <si>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</si>
  <si>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</si>
  <si>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</si>
  <si>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</si>
  <si>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</si>
  <si>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</si>
  <si>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</si>
  <si>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</si>
  <si>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</si>
  <si>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</si>
  <si>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</si>
  <si>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</si>
  <si>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</si>
  <si>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</si>
  <si>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</si>
  <si>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</si>
  <si>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</si>
  <si>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</si>
  <si>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</si>
  <si>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</si>
  <si>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</si>
  <si>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</si>
  <si>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</si>
  <si>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</si>
  <si>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</si>
  <si>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</si>
  <si>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</si>
  <si>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</si>
  <si>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</si>
  <si>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</si>
  <si>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</si>
  <si>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</si>
  <si>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</si>
  <si>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</si>
  <si>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</si>
  <si>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</si>
  <si>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</si>
  <si>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</si>
  <si>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</si>
  <si>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</si>
  <si>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</si>
  <si>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</si>
  <si>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</si>
  <si>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</si>
  <si>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</si>
  <si>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</si>
  <si>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</si>
  <si>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</si>
  <si>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</si>
  <si>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</si>
  <si>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</si>
  <si>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</si>
  <si>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</si>
  <si>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</si>
  <si>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</si>
  <si>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</si>
  <si>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</si>
  <si>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</si>
  <si>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</si>
  <si>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</si>
  <si>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</si>
  <si>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</si>
  <si>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</si>
  <si>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</si>
  <si>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</si>
  <si>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</si>
  <si>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</si>
  <si>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</si>
  <si>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</si>
  <si>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</si>
  <si>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</si>
  <si>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</si>
  <si>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</si>
  <si>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</si>
  <si>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</si>
  <si>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</si>
  <si>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</si>
  <si>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</si>
  <si>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</si>
  <si>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</si>
  <si>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</si>
  <si>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</si>
  <si>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</si>
  <si>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</si>
  <si>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</si>
  <si>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</si>
  <si>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</si>
  <si>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</si>
  <si>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</si>
  <si>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</si>
  <si>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</si>
  <si>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</si>
  <si>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</si>
  <si>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</si>
  <si>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</si>
  <si>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</si>
  <si>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</si>
  <si>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</si>
  <si>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</si>
  <si>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</si>
  <si>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</si>
  <si>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</si>
  <si>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</si>
  <si>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</si>
  <si>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</si>
  <si>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</si>
  <si>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</si>
  <si>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</si>
  <si>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</si>
  <si>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</si>
  <si>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</si>
  <si>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</si>
  <si>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</si>
  <si>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</si>
  <si>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</si>
  <si>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</si>
  <si>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</si>
  <si>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</si>
  <si>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</si>
  <si>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</si>
  <si>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</si>
  <si>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</si>
  <si>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</si>
  <si>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</si>
  <si>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</si>
  <si>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</si>
  <si>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</si>
  <si>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</si>
  <si>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</si>
  <si>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</si>
  <si>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</si>
  <si>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</si>
  <si>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</si>
  <si>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</si>
  <si>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</si>
  <si>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</si>
  <si>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</si>
  <si>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</si>
  <si>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</si>
  <si>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</si>
  <si>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</si>
  <si>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</si>
  <si>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</si>
  <si>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</si>
  <si>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</si>
  <si>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</si>
  <si>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</si>
  <si>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</si>
  <si>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</si>
  <si>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</si>
  <si>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</si>
  <si>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</si>
  <si>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</si>
  <si>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</si>
  <si>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</si>
  <si>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</si>
  <si>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</si>
  <si>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</si>
  <si>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</si>
  <si>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</si>
  <si>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</si>
  <si>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</si>
  <si>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</si>
  <si>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</si>
  <si>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</si>
  <si>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</si>
  <si>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</si>
  <si>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</si>
  <si>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</si>
  <si>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</si>
  <si>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</si>
  <si>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</si>
  <si>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</si>
  <si>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</si>
  <si>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</si>
  <si>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</si>
  <si>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</si>
  <si>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</si>
  <si>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</si>
  <si>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</si>
  <si>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</si>
  <si>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</si>
  <si>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</si>
  <si>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</si>
  <si>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</si>
  <si>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</si>
  <si>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</si>
  <si>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</si>
  <si>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</si>
  <si>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</si>
  <si>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</si>
  <si>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</si>
  <si>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</si>
  <si>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</si>
  <si>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</si>
  <si>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</si>
  <si>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</si>
  <si>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</si>
  <si>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</si>
  <si>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</si>
  <si>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</si>
  <si>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</si>
  <si>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</si>
  <si>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</si>
  <si>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</si>
  <si>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</si>
  <si>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</si>
  <si>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</si>
  <si>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</si>
  <si>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</si>
  <si>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</si>
  <si>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</si>
  <si>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</si>
  <si>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</si>
  <si>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</si>
  <si>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</si>
  <si>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</si>
  <si>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</si>
  <si>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</si>
  <si>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</si>
  <si>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</si>
  <si>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</si>
  <si>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</si>
  <si>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</si>
  <si>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</si>
  <si>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</si>
  <si>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</si>
  <si>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</si>
  <si>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</si>
  <si>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</si>
  <si>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</si>
  <si>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</si>
  <si>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</si>
  <si>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</si>
  <si>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</si>
  <si>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</si>
  <si>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</si>
  <si>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</si>
  <si>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</si>
  <si>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</si>
  <si>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</si>
  <si>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</si>
  <si>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</si>
  <si>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</si>
  <si>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</si>
  <si>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</si>
  <si>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</si>
  <si>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</si>
  <si>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</si>
  <si>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</si>
  <si>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</si>
  <si>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</si>
  <si>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</si>
  <si>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</si>
  <si>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</si>
  <si>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</si>
  <si>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</si>
  <si>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</si>
  <si>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</si>
  <si>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</si>
  <si>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</si>
  <si>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</si>
  <si>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</si>
  <si>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</si>
  <si>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</si>
  <si>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</si>
  <si>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</si>
  <si>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</si>
  <si>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</si>
  <si>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</si>
  <si>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</si>
  <si>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</si>
  <si>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</si>
  <si>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</si>
  <si>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</si>
  <si>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</si>
  <si>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</si>
  <si>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</si>
  <si>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</si>
  <si>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</si>
  <si>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</si>
  <si>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</si>
  <si>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</si>
  <si>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</si>
  <si>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</si>
  <si>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</si>
  <si>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</si>
  <si>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</si>
  <si>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</si>
  <si>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</si>
  <si>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</si>
  <si>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</si>
  <si>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</si>
  <si>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</si>
  <si>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</si>
  <si>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</si>
  <si>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</si>
  <si>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</si>
  <si>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</si>
  <si>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</si>
  <si>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</si>
  <si>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</si>
  <si>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</si>
  <si>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</si>
  <si>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</si>
  <si>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</si>
  <si>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</si>
  <si>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</si>
  <si>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</si>
  <si>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</si>
  <si>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</si>
  <si>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</si>
  <si>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</si>
  <si>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</si>
  <si>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</si>
  <si>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</si>
  <si>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</si>
  <si>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</si>
  <si>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</si>
  <si>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</si>
  <si>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</si>
  <si>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</si>
  <si>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</si>
  <si>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</si>
  <si>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</si>
  <si>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</si>
  <si>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</si>
  <si>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</si>
  <si>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</si>
  <si>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</si>
  <si>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</si>
  <si>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</si>
  <si>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</si>
  <si>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</si>
  <si>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</si>
  <si>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</si>
  <si>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</si>
  <si>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</si>
  <si>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</si>
  <si>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</si>
  <si>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</si>
  <si>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</si>
  <si>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</si>
  <si>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</si>
  <si>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</si>
  <si>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</si>
  <si>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</si>
  <si>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</si>
  <si>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</si>
  <si>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</si>
  <si>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</si>
  <si>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</si>
  <si>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</si>
  <si>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</si>
  <si>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</si>
  <si>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</si>
  <si>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</si>
  <si>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</si>
  <si>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</si>
  <si>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</si>
  <si>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</si>
  <si>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</si>
  <si>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</si>
  <si>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</si>
  <si>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</si>
  <si>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</si>
  <si>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</si>
  <si>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</si>
  <si>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</si>
  <si>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</si>
  <si>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</si>
  <si>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</si>
  <si>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</si>
  <si>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</si>
  <si>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</si>
  <si>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</si>
  <si>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</si>
  <si>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</si>
  <si>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</si>
  <si>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</si>
  <si>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</si>
  <si>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</si>
  <si>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</si>
  <si>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</si>
  <si>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</si>
  <si>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</si>
  <si>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</si>
  <si>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</si>
  <si>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</si>
  <si>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</si>
  <si>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</si>
  <si>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</si>
  <si>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</si>
  <si>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</si>
  <si>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</si>
  <si>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</si>
  <si>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</si>
  <si>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</si>
  <si>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</si>
  <si>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</si>
  <si>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</si>
  <si>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</si>
  <si>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</si>
  <si>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</si>
  <si>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</si>
  <si>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</si>
  <si>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</si>
  <si>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</si>
  <si>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</si>
  <si>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</si>
  <si>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</si>
  <si>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</si>
  <si>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</si>
  <si>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</si>
  <si>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</si>
  <si>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</si>
  <si>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</si>
  <si>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</si>
  <si>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</si>
  <si>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</si>
  <si>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</si>
  <si>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</si>
  <si>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</si>
  <si>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</si>
  <si>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</si>
  <si>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</si>
  <si>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</si>
  <si>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</si>
  <si>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</si>
  <si>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</si>
  <si>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</si>
  <si>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</si>
  <si>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</si>
  <si>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</si>
  <si>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</si>
  <si>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</si>
  <si>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</si>
  <si>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</si>
  <si>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</si>
  <si>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</si>
  <si>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</si>
  <si>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</si>
  <si>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</si>
  <si>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</si>
  <si>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</si>
  <si>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</si>
  <si>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</si>
  <si>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</si>
  <si>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</si>
  <si>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</si>
  <si>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</si>
  <si>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</si>
  <si>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</si>
  <si>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</si>
  <si>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</si>
  <si>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</si>
  <si>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</si>
  <si>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</si>
  <si>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</si>
  <si>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</si>
  <si>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</si>
  <si>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</si>
  <si>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</si>
  <si>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</si>
  <si>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</si>
  <si>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</si>
  <si>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</si>
  <si>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</si>
  <si>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</si>
  <si>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</si>
  <si>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</si>
  <si>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</si>
  <si>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</si>
  <si>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</si>
  <si>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</si>
  <si>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</si>
  <si>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</si>
  <si>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</si>
  <si>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</si>
  <si>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</si>
  <si>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</si>
  <si>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</si>
  <si>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</si>
  <si>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</si>
  <si>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</si>
  <si>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</si>
  <si>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</si>
  <si>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</si>
  <si>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</si>
  <si>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</si>
  <si>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</si>
  <si>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</si>
  <si>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</si>
  <si>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</si>
  <si>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</si>
  <si>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</si>
  <si>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</si>
  <si>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</si>
  <si>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</si>
  <si>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</si>
  <si>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</si>
  <si>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</si>
  <si>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</si>
  <si>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</si>
  <si>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</si>
  <si>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</si>
  <si>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</si>
  <si>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</si>
  <si>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</si>
  <si>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</si>
  <si>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</si>
  <si>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</si>
  <si>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</si>
  <si>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</si>
  <si>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</si>
  <si>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</si>
  <si>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</si>
  <si>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</si>
  <si>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</si>
  <si>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</si>
  <si>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</si>
  <si>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</si>
  <si>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</si>
  <si>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</si>
  <si>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</si>
  <si>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</si>
  <si>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</si>
  <si>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</si>
  <si>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</si>
  <si>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</si>
  <si>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</si>
  <si>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</si>
  <si>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</si>
  <si>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</si>
  <si>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</si>
  <si>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</si>
  <si>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</si>
  <si>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</si>
  <si>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</si>
  <si>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</si>
  <si>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</si>
  <si>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</si>
  <si>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</si>
  <si>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</si>
  <si>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</si>
  <si>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</si>
  <si>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</si>
  <si>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</si>
  <si>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</si>
  <si>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</si>
  <si>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</si>
  <si>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</si>
  <si>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</si>
  <si>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</si>
  <si>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</si>
  <si>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</si>
  <si>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</si>
  <si>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</si>
  <si>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</si>
  <si>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</si>
  <si>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</si>
  <si>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</si>
  <si>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</si>
  <si>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</si>
  <si>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</si>
  <si>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</si>
  <si>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</si>
  <si>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</si>
  <si>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</si>
  <si>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</si>
  <si>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</si>
  <si>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</si>
  <si>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</si>
  <si>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</si>
  <si>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</si>
  <si>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</si>
  <si>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</si>
  <si>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</si>
  <si>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</si>
  <si>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</si>
  <si>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</si>
  <si>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</si>
  <si>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</si>
  <si>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</si>
  <si>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</si>
  <si>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</si>
  <si>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</si>
  <si>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</si>
  <si>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</si>
  <si>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</si>
  <si>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</si>
  <si>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</si>
  <si>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</si>
  <si>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</si>
  <si>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</si>
  <si>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</si>
  <si>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</si>
  <si>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</si>
  <si>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</si>
  <si>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</si>
  <si>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</si>
  <si>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</si>
  <si>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</si>
  <si>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</si>
  <si>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</si>
  <si>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</si>
  <si>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</si>
  <si>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</si>
  <si>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</si>
  <si>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</si>
  <si>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</si>
  <si>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</si>
  <si>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</si>
  <si>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</si>
  <si>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</si>
  <si>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</si>
  <si>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</si>
  <si>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</si>
  <si>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</si>
  <si>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</si>
  <si>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</si>
  <si>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</si>
  <si>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</si>
  <si>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</si>
  <si>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</si>
  <si>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</si>
  <si>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</si>
  <si>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</si>
  <si>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</si>
  <si>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</si>
  <si>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</si>
  <si>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</si>
  <si>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</si>
  <si>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</si>
  <si>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</si>
  <si>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</si>
  <si>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</si>
  <si>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</si>
  <si>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</si>
  <si>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</si>
  <si>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</si>
  <si>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</si>
  <si>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</si>
  <si>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</si>
  <si>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</si>
  <si>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</si>
  <si>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</si>
  <si>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</si>
  <si>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</si>
  <si>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</si>
  <si>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</si>
  <si>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</si>
  <si>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</si>
  <si>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</si>
  <si>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</si>
  <si>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</si>
  <si>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</si>
  <si>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</si>
  <si>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</si>
  <si>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</si>
  <si>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</si>
  <si>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</si>
  <si>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</si>
  <si>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</si>
  <si>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</si>
  <si>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</si>
  <si>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</si>
  <si>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</si>
  <si>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</si>
  <si>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</si>
  <si>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</si>
  <si>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</si>
  <si>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</si>
  <si>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</si>
  <si>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</si>
  <si>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</si>
  <si>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</si>
  <si>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</si>
  <si>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</si>
  <si>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</si>
  <si>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</si>
  <si>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</si>
  <si>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</si>
  <si>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</si>
  <si>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</si>
  <si>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</si>
  <si>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</si>
  <si>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</si>
  <si>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</si>
  <si>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</si>
  <si>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</si>
  <si>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</si>
  <si>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</si>
  <si>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</si>
  <si>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</si>
  <si>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</si>
  <si>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</si>
  <si>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</si>
  <si>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</si>
  <si>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</si>
  <si>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</si>
  <si>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</si>
  <si>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</si>
  <si>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</si>
  <si>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</si>
  <si>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</si>
  <si>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</si>
  <si>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</si>
  <si>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</si>
  <si>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</si>
  <si>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</si>
  <si>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</si>
  <si>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</si>
  <si>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</si>
  <si>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</si>
  <si>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</si>
  <si>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</si>
  <si>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</si>
  <si>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</si>
  <si>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</si>
  <si>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</si>
  <si>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</si>
  <si>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</si>
  <si>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</si>
  <si>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</si>
  <si>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</si>
  <si>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</si>
  <si>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</si>
  <si>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</si>
  <si>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</si>
  <si>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</si>
  <si>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</si>
  <si>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</si>
  <si>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</si>
  <si>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</si>
  <si>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</si>
  <si>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</si>
  <si>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</si>
  <si>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</si>
  <si>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</si>
  <si>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</si>
  <si>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</si>
  <si>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</si>
  <si>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</si>
  <si>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</si>
  <si>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</si>
  <si>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</si>
  <si>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</si>
  <si>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</si>
  <si>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</si>
  <si>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</si>
  <si>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</si>
  <si>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</si>
  <si>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</si>
  <si>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</si>
  <si>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</si>
  <si>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</si>
  <si>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</si>
  <si>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</si>
  <si>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</si>
  <si>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</si>
  <si>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</si>
  <si>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</si>
  <si>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</si>
  <si>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</si>
  <si>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</si>
  <si>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</si>
  <si>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</si>
  <si>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</si>
  <si>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</si>
  <si>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</si>
  <si>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</si>
  <si>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</si>
  <si>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</si>
  <si>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</si>
  <si>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</si>
  <si>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</si>
  <si>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</si>
  <si>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</si>
  <si>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</si>
  <si>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</si>
  <si>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</si>
  <si>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</si>
  <si>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</si>
  <si>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</si>
  <si>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</si>
  <si>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</si>
  <si>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</si>
  <si>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</si>
  <si>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</si>
  <si>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</si>
  <si>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</si>
  <si>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</si>
  <si>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</si>
  <si>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</si>
  <si>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</si>
  <si>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</si>
  <si>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</si>
  <si>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</si>
  <si>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</si>
  <si>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</si>
  <si>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</si>
  <si>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</si>
  <si>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</si>
  <si>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</si>
  <si>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</si>
  <si>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</si>
  <si>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</si>
  <si>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</si>
  <si>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</si>
  <si>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</si>
  <si>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</si>
  <si>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</si>
  <si>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</si>
  <si>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</si>
  <si>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</si>
  <si>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</si>
  <si>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</si>
  <si>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</si>
  <si>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</si>
  <si>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</si>
  <si>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</si>
  <si>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</si>
  <si>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</si>
  <si>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</si>
  <si>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</si>
  <si>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</si>
  <si>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</si>
  <si>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</si>
  <si>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</si>
  <si>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</si>
  <si>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</si>
  <si>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</si>
  <si>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</si>
  <si>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</si>
  <si>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</si>
  <si>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</si>
  <si>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</si>
  <si>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</si>
  <si>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</si>
  <si>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</si>
  <si>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</si>
  <si>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</si>
  <si>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</si>
  <si>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</si>
  <si>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</si>
  <si>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</si>
  <si>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</si>
  <si>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</si>
  <si>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</si>
  <si>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</si>
  <si>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</si>
  <si>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</si>
  <si>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</si>
  <si>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</si>
  <si>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</si>
  <si>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</si>
  <si>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</si>
  <si>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</si>
  <si>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</si>
  <si>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</si>
  <si>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</si>
  <si>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</si>
  <si>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</si>
  <si>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</si>
  <si>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</si>
  <si>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</si>
  <si>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</si>
  <si>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</si>
  <si>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</si>
  <si>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</si>
  <si>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</si>
  <si>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</si>
  <si>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</si>
  <si>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</si>
  <si>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</si>
  <si>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</si>
  <si>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</si>
  <si>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</si>
  <si>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</si>
  <si>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</si>
  <si>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</si>
  <si>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</si>
  <si>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</si>
  <si>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</si>
  <si>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</si>
  <si>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</si>
  <si>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</si>
  <si>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</si>
  <si>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</si>
  <si>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</si>
  <si>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</si>
  <si>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</si>
  <si>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</si>
  <si>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</si>
  <si>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</si>
  <si>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</si>
  <si>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</si>
  <si>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</si>
  <si>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</si>
  <si>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</si>
  <si>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</si>
  <si>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</si>
  <si>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</si>
  <si>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</si>
  <si>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</si>
  <si>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</si>
  <si>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</si>
  <si>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</si>
  <si>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</si>
  <si>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</si>
  <si>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</si>
  <si>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</si>
  <si>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</si>
  <si>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</si>
  <si>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</si>
  <si>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</si>
  <si>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</si>
  <si>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</si>
  <si>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</si>
  <si>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</si>
  <si>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</si>
  <si>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</si>
  <si>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</si>
  <si>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</si>
  <si>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</si>
  <si>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</si>
  <si>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</si>
  <si>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</si>
  <si>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</si>
  <si>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</si>
  <si>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</si>
  <si>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</si>
  <si>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</si>
  <si>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</si>
  <si>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</si>
  <si>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</si>
  <si>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</si>
  <si>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</si>
  <si>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</si>
  <si>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</si>
  <si>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</si>
  <si>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</si>
  <si>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</si>
  <si>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</si>
  <si>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</si>
  <si>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</si>
  <si>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</si>
  <si>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</si>
  <si>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</si>
  <si>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</si>
  <si>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</si>
  <si>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</si>
  <si>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</si>
  <si>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</si>
  <si>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</si>
  <si>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</si>
  <si>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</si>
  <si>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</si>
  <si>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</si>
  <si>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</si>
  <si>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</si>
  <si>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</si>
  <si>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</si>
  <si>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</si>
  <si>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</si>
  <si>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</si>
  <si>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</si>
  <si>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</si>
  <si>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</si>
  <si>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</si>
  <si>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</si>
  <si>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</si>
  <si>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</si>
  <si>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</si>
  <si>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</si>
  <si>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</si>
  <si>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</si>
  <si>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</si>
  <si>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</si>
  <si>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</si>
  <si>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</si>
  <si>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</si>
  <si>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</si>
  <si>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</si>
  <si>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</si>
  <si>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</si>
  <si>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</si>
  <si>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</si>
  <si>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</si>
  <si>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</si>
  <si>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</si>
  <si>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</si>
  <si>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</si>
  <si>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</si>
  <si>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</si>
  <si>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</si>
  <si>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</si>
  <si>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</si>
  <si>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</si>
  <si>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</si>
  <si>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</si>
  <si>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</si>
  <si>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</si>
  <si>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</si>
  <si>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</si>
  <si>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</si>
  <si>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</si>
  <si>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</si>
  <si>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</si>
  <si>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</si>
  <si>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</si>
  <si>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</si>
  <si>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</si>
  <si>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</si>
  <si>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</si>
  <si>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</si>
  <si>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</si>
  <si>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</si>
  <si>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</si>
  <si>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</si>
  <si>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</si>
  <si>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</si>
  <si>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</si>
  <si>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</si>
  <si>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</si>
  <si>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</si>
  <si>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</si>
  <si>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</si>
  <si>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</si>
  <si>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</si>
  <si>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</si>
  <si>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</si>
  <si>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</si>
  <si>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</si>
  <si>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</si>
  <si>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</si>
  <si>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</si>
  <si>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</si>
  <si>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</si>
  <si>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</si>
  <si>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</si>
  <si>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</si>
  <si>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</si>
  <si>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</si>
  <si>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</si>
  <si>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</si>
  <si>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</si>
  <si>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</si>
  <si>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</si>
  <si>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</si>
  <si>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</si>
  <si>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</si>
  <si>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</si>
  <si>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</si>
  <si>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</si>
  <si>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</si>
  <si>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</si>
  <si>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</si>
  <si>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</si>
  <si>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</si>
  <si>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</si>
  <si>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</si>
  <si>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</si>
  <si>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</si>
  <si>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</si>
  <si>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</si>
  <si>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</si>
  <si>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</si>
  <si>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</si>
  <si>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</si>
  <si>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</si>
  <si>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</si>
  <si>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</si>
  <si>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</si>
  <si>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</si>
  <si>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</si>
  <si>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</si>
  <si>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</si>
  <si>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</si>
  <si>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</si>
  <si>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</si>
  <si>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</si>
  <si>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</si>
  <si>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</si>
  <si>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</si>
  <si>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</si>
  <si>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</si>
  <si>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</si>
  <si>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</si>
  <si>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</si>
  <si>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</si>
  <si>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</si>
  <si>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</si>
  <si>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</si>
  <si>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</si>
  <si>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</si>
  <si>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</si>
  <si>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</si>
  <si>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</si>
  <si>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</si>
  <si>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</si>
  <si>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</si>
  <si>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</si>
  <si>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</si>
  <si>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</si>
  <si>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</si>
  <si>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</si>
  <si>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</si>
  <si>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</si>
  <si>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</si>
  <si>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</si>
  <si>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</si>
  <si>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</si>
  <si>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</si>
  <si>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</si>
  <si>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</si>
  <si>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</si>
  <si>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</si>
  <si>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</si>
  <si>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</si>
  <si>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</si>
  <si>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</si>
  <si>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</si>
  <si>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</si>
  <si>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</si>
  <si>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</si>
  <si>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</si>
  <si>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</si>
  <si>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</si>
  <si>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</si>
  <si>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</si>
  <si>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</si>
  <si>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</si>
  <si>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</si>
  <si>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</si>
  <si>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</si>
  <si>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</si>
  <si>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</si>
  <si>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</si>
  <si>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</si>
  <si>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</si>
  <si>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</si>
  <si>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</si>
  <si>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</si>
  <si>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</si>
  <si>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</si>
  <si>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</si>
  <si>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</si>
  <si>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</si>
  <si>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</si>
  <si>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</si>
  <si>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</si>
  <si>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</si>
  <si>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</si>
  <si>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</si>
  <si>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</si>
  <si>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</si>
  <si>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</si>
  <si>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</si>
  <si>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</si>
  <si>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</si>
  <si>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</si>
  <si>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</si>
  <si>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</si>
  <si>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</si>
  <si>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</si>
  <si>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</si>
  <si>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</si>
  <si>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</si>
  <si>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</si>
  <si>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</si>
  <si>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</si>
  <si>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</si>
  <si>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</si>
  <si>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</si>
  <si>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</si>
  <si>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</si>
  <si>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</si>
  <si>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</si>
  <si>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</si>
  <si>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</si>
  <si>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</si>
  <si>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</si>
  <si>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</si>
  <si>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</si>
  <si>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</si>
  <si>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</si>
  <si>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</si>
  <si>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</si>
  <si>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</si>
  <si>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</si>
  <si>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</si>
  <si>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</si>
  <si>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</si>
  <si>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</si>
  <si>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</si>
  <si>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</si>
  <si>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</si>
  <si>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</si>
  <si>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</si>
  <si>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</si>
  <si>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</si>
  <si>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</si>
  <si>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</si>
  <si>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</si>
  <si>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</si>
  <si>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</si>
  <si>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</si>
  <si>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</si>
  <si>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</si>
  <si>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</si>
  <si>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</si>
  <si>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</si>
  <si>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</si>
  <si>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</si>
  <si>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</si>
  <si>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</si>
  <si>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</si>
  <si>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</si>
  <si>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</si>
  <si>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</si>
  <si>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</si>
  <si>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</si>
  <si>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</si>
  <si>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</si>
  <si>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</si>
  <si>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</si>
  <si>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</si>
  <si>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</si>
  <si>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</si>
  <si>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</si>
  <si>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</si>
  <si>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</si>
  <si>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</si>
  <si>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</si>
  <si>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</si>
  <si>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</si>
  <si>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</si>
  <si>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</si>
  <si>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</si>
  <si>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</si>
  <si>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</si>
  <si>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</si>
  <si>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</si>
  <si>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</si>
  <si>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</si>
  <si>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</si>
  <si>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</si>
  <si>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</si>
  <si>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</si>
  <si>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</si>
  <si>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</si>
  <si>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</si>
  <si>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</si>
  <si>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</si>
  <si>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</si>
  <si>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</si>
  <si>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</si>
  <si>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</si>
  <si>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</si>
  <si>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</si>
  <si>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</si>
  <si>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</si>
  <si>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</si>
  <si>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</si>
  <si>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</si>
  <si>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</si>
  <si>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</si>
  <si>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</si>
  <si>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</si>
  <si>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</si>
  <si>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</si>
  <si>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</si>
  <si>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</si>
  <si>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</si>
  <si>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</si>
  <si>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</si>
  <si>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</si>
  <si>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</si>
  <si>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</si>
  <si>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</si>
  <si>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</si>
  <si>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</si>
  <si>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</si>
  <si>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</si>
  <si>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</si>
  <si>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</si>
  <si>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</si>
  <si>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</si>
  <si>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</si>
  <si>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</si>
  <si>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</si>
  <si>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</si>
  <si>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</si>
  <si>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</si>
  <si>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</si>
  <si>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</si>
  <si>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</si>
  <si>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</si>
  <si>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</si>
  <si>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</si>
  <si>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</si>
  <si>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</si>
  <si>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</si>
  <si>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</si>
  <si>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</si>
  <si>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</si>
  <si>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</si>
  <si>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</si>
  <si>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</si>
  <si>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</si>
  <si>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</si>
  <si>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</si>
  <si>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</si>
  <si>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</si>
  <si>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</si>
  <si>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</si>
  <si>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</si>
  <si>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</si>
  <si>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</si>
  <si>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</si>
  <si>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</si>
  <si>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</si>
  <si>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</si>
  <si>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</si>
  <si>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</si>
  <si>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</si>
  <si>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</si>
  <si>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</si>
  <si>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</si>
  <si>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</si>
  <si>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</si>
  <si>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</si>
  <si>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</si>
  <si>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</si>
  <si>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</si>
  <si>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</si>
  <si>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</si>
  <si>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</si>
  <si>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</si>
  <si>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</si>
  <si>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</si>
  <si>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</si>
  <si>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</si>
  <si>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</si>
  <si>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</si>
  <si>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</si>
  <si>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</si>
  <si>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</si>
  <si>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</si>
  <si>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</si>
  <si>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</si>
  <si>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</si>
  <si>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</si>
  <si>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</si>
  <si>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</si>
  <si>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</si>
  <si>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</si>
  <si>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</si>
  <si>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</si>
  <si>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</si>
  <si>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</si>
  <si>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</si>
  <si>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</si>
  <si>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</si>
  <si>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</si>
  <si>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</si>
  <si>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</si>
  <si>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</si>
  <si>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</si>
  <si>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</si>
  <si>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</si>
  <si>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</si>
  <si>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</si>
  <si>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</si>
  <si>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</si>
  <si>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</si>
  <si>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</si>
  <si>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</si>
  <si>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</si>
  <si>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</si>
  <si>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</si>
  <si>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</si>
  <si>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</si>
  <si>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</si>
  <si>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</si>
  <si>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</si>
  <si>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</si>
  <si>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</si>
  <si>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</si>
  <si>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</si>
  <si>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</si>
  <si>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</si>
  <si>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</si>
  <si>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</si>
  <si>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</si>
  <si>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</si>
  <si>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</si>
  <si>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</si>
  <si>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</si>
  <si>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</si>
  <si>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</si>
  <si>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</si>
  <si>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</si>
  <si>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</si>
  <si>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</si>
  <si>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</si>
  <si>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</si>
  <si>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</si>
  <si>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</si>
  <si>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</si>
  <si>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</si>
  <si>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</si>
  <si>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</si>
  <si>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</si>
  <si>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</si>
  <si>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</si>
  <si>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</si>
  <si>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</si>
  <si>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</si>
  <si>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</si>
  <si>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</si>
  <si>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</si>
  <si>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</si>
  <si>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</si>
  <si>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</si>
  <si>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</si>
  <si>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</si>
  <si>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</si>
  <si>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</si>
  <si>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</si>
  <si>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</si>
  <si>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</si>
  <si>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</si>
  <si>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</si>
  <si>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</si>
  <si>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</si>
  <si>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</si>
  <si>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</si>
  <si>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</si>
  <si>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</si>
  <si>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</si>
  <si>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</si>
  <si>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</si>
  <si>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</si>
  <si>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</si>
  <si>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</si>
  <si>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</si>
  <si>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</si>
  <si>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</si>
  <si>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</si>
  <si>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</si>
  <si>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</si>
  <si>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</si>
  <si>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</si>
  <si>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</si>
  <si>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</si>
  <si>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</si>
  <si>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</si>
  <si>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</si>
  <si>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</si>
  <si>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</si>
  <si>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</si>
  <si>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</si>
  <si>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</si>
  <si>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</si>
  <si>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</si>
  <si>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</si>
  <si>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</si>
  <si>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</si>
  <si>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</si>
  <si>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</si>
  <si>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</si>
  <si>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</si>
  <si>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</si>
  <si>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</si>
  <si>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</si>
  <si>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</si>
  <si>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</si>
  <si>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</si>
  <si>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</si>
  <si>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</si>
  <si>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</si>
  <si>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</si>
  <si>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</si>
  <si>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</si>
  <si>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</si>
  <si>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</si>
  <si>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</si>
  <si>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</si>
  <si>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</si>
  <si>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</si>
  <si>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</si>
  <si>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</si>
  <si>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</si>
  <si>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</si>
  <si>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</si>
  <si>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</si>
  <si>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</si>
  <si>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</si>
  <si>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</si>
  <si>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</si>
  <si>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</si>
  <si>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</si>
  <si>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</si>
  <si>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</si>
  <si>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</si>
  <si>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</si>
  <si>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</si>
  <si>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</si>
  <si>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</si>
  <si>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</si>
  <si>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</si>
  <si>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</si>
  <si>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</si>
  <si>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</si>
  <si>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</si>
  <si>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</si>
  <si>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</si>
  <si>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</si>
  <si>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</si>
  <si>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</si>
  <si>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</si>
  <si>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</si>
  <si>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</si>
  <si>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</si>
  <si>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</si>
  <si>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</si>
  <si>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</si>
  <si>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</si>
  <si>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</si>
  <si>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</si>
  <si>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</si>
  <si>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</si>
  <si>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</si>
  <si>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</si>
  <si>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</si>
  <si>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</si>
  <si>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</si>
  <si>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</si>
  <si>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</si>
  <si>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</si>
  <si>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</si>
  <si>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</si>
  <si>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</si>
  <si>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</si>
  <si>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</si>
  <si>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</si>
  <si>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</si>
  <si>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</si>
  <si>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</si>
  <si>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</si>
  <si>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</si>
  <si>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</si>
  <si>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</si>
  <si>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</si>
  <si>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</si>
  <si>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</si>
  <si>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</si>
  <si>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</si>
  <si>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</si>
  <si>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</si>
  <si>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</si>
  <si>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</si>
  <si>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</si>
  <si>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</si>
  <si>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</si>
  <si>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</si>
  <si>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</si>
  <si>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</si>
  <si>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</si>
  <si>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</si>
  <si>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</si>
  <si>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</si>
  <si>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</si>
  <si>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</si>
  <si>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</si>
  <si>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</si>
  <si>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</si>
  <si>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</si>
  <si>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</si>
  <si>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</si>
  <si>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</si>
  <si>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</si>
  <si>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</si>
  <si>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</si>
  <si>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</si>
  <si>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</si>
  <si>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</si>
  <si>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</si>
  <si>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</si>
  <si>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</si>
  <si>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</si>
  <si>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</si>
  <si>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</si>
  <si>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</si>
  <si>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</si>
  <si>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</si>
  <si>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</si>
  <si>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</si>
  <si>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</si>
  <si>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</si>
  <si>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</si>
  <si>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</si>
  <si>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</si>
  <si>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</si>
  <si>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</si>
  <si>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</si>
  <si>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</si>
  <si>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</si>
  <si>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</si>
  <si>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</si>
  <si>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</si>
  <si>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</si>
  <si>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</si>
  <si>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</si>
  <si>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</si>
  <si>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</si>
  <si>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</si>
  <si>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</si>
  <si>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</si>
  <si>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</si>
  <si>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</si>
  <si>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</si>
  <si>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</si>
  <si>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</si>
  <si>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</si>
  <si>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</si>
  <si>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</si>
  <si>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</si>
  <si>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</si>
  <si>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</si>
  <si>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</si>
  <si>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</si>
  <si>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</si>
  <si>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</si>
  <si>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</si>
  <si>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</si>
  <si>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</si>
  <si>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</si>
  <si>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</si>
  <si>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</si>
  <si>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</si>
  <si>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</si>
  <si>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</si>
  <si>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</si>
  <si>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</si>
  <si>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</si>
  <si>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</si>
  <si>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</si>
  <si>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</si>
  <si>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</si>
  <si>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</si>
  <si>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</si>
  <si>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</si>
  <si>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</si>
  <si>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</si>
  <si>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</si>
  <si>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</si>
  <si>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</si>
  <si>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</si>
  <si>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</si>
  <si>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</si>
  <si>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</si>
  <si>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</si>
  <si>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</si>
  <si>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</si>
  <si>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</si>
  <si>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</si>
  <si>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</si>
  <si>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</si>
  <si>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</si>
  <si>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</si>
  <si>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</si>
  <si>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</si>
  <si>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</si>
  <si>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</si>
  <si>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</si>
  <si>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</si>
  <si>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</si>
  <si>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</si>
  <si>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</si>
  <si>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</si>
  <si>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</si>
  <si>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</si>
  <si>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</si>
  <si>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</si>
  <si>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</si>
  <si>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</si>
  <si>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</si>
  <si>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</si>
  <si>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</si>
  <si>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</si>
  <si>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</si>
  <si>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</si>
  <si>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</si>
  <si>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</si>
  <si>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</si>
  <si>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</si>
  <si>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</si>
  <si>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</si>
  <si>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</si>
  <si>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</si>
  <si>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</si>
  <si>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</si>
  <si>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</si>
  <si>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</si>
  <si>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</si>
  <si>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</si>
  <si>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</si>
  <si>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</si>
  <si>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</si>
  <si>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</si>
  <si>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</si>
  <si>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</si>
  <si>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</si>
  <si>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</si>
  <si>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</si>
  <si>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</si>
  <si>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</si>
  <si>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</si>
  <si>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</si>
  <si>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</si>
  <si>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</si>
  <si>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</si>
  <si>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</si>
  <si>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</si>
  <si>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</si>
  <si>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</si>
  <si>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</si>
  <si>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</si>
  <si>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</si>
  <si>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</si>
  <si>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</si>
  <si>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</si>
  <si>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</si>
  <si>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</si>
  <si>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</si>
  <si>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</si>
  <si>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</si>
  <si>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</si>
  <si>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</si>
  <si>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</si>
  <si>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</si>
  <si>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</si>
  <si>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</si>
  <si>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</si>
  <si>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</si>
  <si>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</si>
  <si>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</si>
  <si>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</si>
  <si>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</si>
  <si>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</si>
  <si>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</si>
  <si>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</si>
  <si>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</si>
  <si>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</si>
  <si>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</si>
  <si>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</si>
  <si>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</si>
  <si>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</si>
  <si>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</si>
  <si>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</si>
  <si>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</si>
  <si>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</si>
  <si>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</si>
  <si>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</si>
  <si>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</si>
  <si>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</si>
  <si>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</si>
  <si>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</si>
  <si>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</si>
  <si>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</si>
  <si>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</si>
  <si>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</si>
  <si>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</si>
  <si>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</si>
  <si>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</si>
  <si>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</si>
  <si>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</si>
  <si>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</si>
  <si>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</si>
  <si>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</si>
  <si>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</si>
  <si>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</si>
  <si>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</si>
  <si>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</si>
  <si>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</si>
  <si>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</si>
  <si>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</si>
  <si>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</si>
  <si>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</si>
  <si>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</si>
  <si>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</si>
  <si>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</si>
  <si>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</si>
  <si>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</si>
  <si>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</si>
  <si>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</si>
  <si>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</si>
  <si>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</si>
  <si>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</si>
  <si>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</si>
  <si>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</si>
  <si>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</si>
  <si>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</si>
  <si>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</si>
  <si>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</si>
  <si>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</si>
  <si>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</si>
  <si>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</si>
  <si>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</si>
  <si>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</si>
  <si>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</si>
  <si>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</si>
  <si>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</si>
  <si>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</si>
  <si>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</si>
  <si>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</si>
  <si>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</si>
  <si>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</si>
  <si>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</si>
  <si>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</si>
  <si>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</si>
  <si>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</si>
  <si>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</si>
  <si>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</si>
  <si>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</si>
  <si>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</si>
  <si>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</si>
  <si>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</si>
  <si>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</si>
  <si>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</si>
  <si>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</si>
  <si>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</si>
  <si>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</si>
  <si>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</si>
  <si>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</si>
  <si>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</si>
  <si>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</si>
  <si>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</si>
  <si>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</si>
  <si>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</si>
  <si>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</si>
  <si>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</si>
  <si>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</si>
  <si>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</si>
  <si>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</si>
  <si>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</si>
  <si>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</si>
  <si>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</si>
  <si>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</si>
  <si>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</si>
  <si>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</si>
  <si>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</si>
  <si>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</si>
  <si>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</si>
  <si>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</si>
  <si>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</si>
  <si>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</si>
  <si>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</si>
  <si>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</si>
  <si>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</si>
  <si>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</si>
  <si>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</si>
  <si>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</si>
  <si>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</si>
  <si>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</si>
  <si>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</si>
  <si>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</si>
  <si>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</si>
  <si>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</si>
  <si>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</si>
  <si>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</si>
  <si>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</si>
  <si>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</si>
  <si>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</si>
  <si>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</si>
  <si>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</si>
  <si>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</si>
  <si>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</si>
  <si>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</si>
  <si>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</si>
  <si>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</si>
  <si>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</si>
  <si>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</si>
  <si>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</si>
  <si>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</si>
  <si>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</si>
  <si>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</si>
  <si>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</si>
  <si>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</si>
  <si>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</si>
  <si>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</si>
  <si>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</si>
  <si>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</si>
  <si>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</si>
  <si>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</si>
  <si>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</si>
  <si>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</si>
  <si>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</si>
  <si>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</si>
  <si>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</si>
  <si>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</si>
  <si>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</si>
  <si>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</si>
  <si>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</si>
  <si>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</si>
  <si>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</si>
  <si>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</si>
  <si>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</si>
  <si>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</si>
  <si>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</si>
  <si>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</si>
  <si>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</si>
  <si>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</si>
  <si>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</si>
  <si>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</si>
  <si>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</si>
  <si>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</si>
  <si>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</si>
  <si>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</si>
  <si>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</si>
  <si>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</si>
  <si>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</si>
  <si>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</si>
  <si>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</si>
  <si>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</si>
  <si>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</si>
  <si>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</si>
  <si>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</si>
  <si>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</si>
  <si>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</si>
  <si>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</si>
  <si>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</si>
  <si>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</si>
  <si>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</si>
  <si>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</si>
  <si>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</si>
  <si>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</si>
  <si>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</si>
  <si>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</si>
  <si>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</si>
  <si>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</si>
  <si>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</si>
  <si>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</si>
  <si>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</si>
  <si>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</si>
  <si>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</si>
  <si>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</si>
  <si>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</si>
  <si>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</si>
  <si>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</si>
  <si>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</si>
  <si>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</si>
  <si>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</si>
  <si>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</si>
  <si>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</si>
  <si>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</si>
  <si>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</si>
  <si>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</si>
  <si>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</si>
  <si>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</si>
  <si>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</si>
  <si>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</si>
  <si>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</si>
  <si>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</si>
  <si>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</si>
  <si>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</si>
  <si>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</si>
  <si>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</si>
  <si>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</si>
  <si>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</si>
  <si>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</si>
  <si>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</si>
  <si>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</si>
  <si>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</si>
  <si>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</si>
  <si>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</si>
  <si>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</si>
  <si>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</si>
  <si>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</si>
  <si>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</si>
  <si>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</si>
  <si>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</si>
  <si>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</si>
  <si>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</si>
  <si>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</si>
  <si>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</si>
  <si>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</si>
  <si>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</si>
  <si>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</si>
  <si>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</si>
  <si>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</si>
  <si>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</si>
  <si>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</si>
  <si>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</si>
  <si>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</si>
  <si>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</si>
  <si>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</si>
  <si>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</si>
  <si>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</si>
  <si>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</si>
  <si>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</si>
  <si>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</si>
  <si>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</si>
  <si>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</si>
  <si>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</si>
  <si>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</si>
  <si>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</si>
  <si>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</si>
  <si>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</si>
  <si>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</si>
  <si>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</si>
  <si>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</si>
  <si>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</si>
  <si>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</si>
  <si>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</si>
  <si>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</si>
  <si>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</si>
  <si>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</si>
  <si>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</si>
  <si>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</si>
  <si>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</si>
  <si>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</si>
  <si>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</si>
  <si>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</si>
  <si>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</si>
  <si>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</si>
  <si>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</si>
  <si>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</si>
  <si>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</si>
  <si>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</si>
  <si>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</si>
  <si>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</si>
  <si>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</si>
  <si>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</si>
  <si>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</si>
  <si>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</si>
  <si>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</si>
  <si>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</si>
  <si>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</si>
  <si>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</si>
  <si>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</si>
  <si>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</si>
  <si>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</si>
  <si>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</si>
  <si>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</si>
  <si>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</si>
  <si>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</si>
  <si>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</si>
  <si>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</si>
  <si>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</si>
  <si>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</si>
  <si>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</si>
  <si>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</si>
  <si>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</si>
  <si>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</si>
  <si>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</si>
  <si>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</si>
  <si>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</si>
  <si>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</si>
  <si>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</si>
  <si>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</si>
  <si>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</si>
  <si>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</si>
  <si>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</si>
  <si>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</si>
  <si>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</si>
  <si>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</si>
  <si>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</si>
  <si>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</si>
  <si>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</si>
  <si>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</si>
  <si>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</si>
  <si>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</si>
  <si>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</si>
  <si>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</si>
  <si>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</si>
  <si>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</si>
  <si>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</si>
  <si>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</si>
  <si>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</si>
  <si>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</si>
  <si>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</si>
  <si>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</si>
  <si>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</si>
  <si>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</si>
  <si>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</si>
  <si>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</si>
  <si>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</si>
  <si>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</si>
  <si>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</si>
  <si>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</si>
  <si>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</si>
  <si>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</si>
  <si>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</si>
  <si>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</si>
  <si>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</si>
  <si>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</si>
  <si>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</si>
  <si>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</si>
  <si>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</si>
  <si>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</si>
  <si>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</si>
  <si>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</si>
  <si>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</si>
  <si>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</si>
  <si>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</si>
  <si>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</si>
  <si>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</si>
  <si>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</si>
  <si>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</si>
  <si>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</si>
  <si>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</si>
  <si>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</si>
  <si>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</si>
  <si>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</si>
  <si>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</si>
  <si>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</si>
  <si>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</si>
  <si>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</si>
  <si>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</si>
  <si>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</si>
  <si>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</si>
  <si>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</si>
  <si>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</si>
  <si>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</si>
  <si>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</si>
  <si>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</si>
  <si>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</si>
  <si>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</si>
  <si>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</si>
  <si>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</si>
  <si>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</si>
  <si>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</si>
  <si>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</si>
  <si>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</si>
  <si>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</si>
  <si>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</si>
  <si>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</si>
  <si>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</si>
  <si>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</si>
  <si>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</si>
  <si>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</si>
  <si>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</si>
  <si>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</si>
  <si>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</si>
  <si>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</si>
  <si>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</si>
  <si>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</si>
  <si>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</si>
  <si>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</si>
  <si>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</si>
  <si>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</si>
  <si>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</si>
  <si>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</si>
  <si>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</si>
  <si>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</si>
  <si>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</si>
  <si>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</si>
  <si>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</si>
  <si>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</si>
  <si>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</si>
  <si>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</si>
  <si>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</si>
  <si>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</si>
  <si>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</si>
  <si>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</si>
  <si>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</si>
  <si>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</si>
  <si>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</si>
  <si>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</si>
  <si>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</si>
  <si>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</si>
  <si>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</si>
  <si>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</si>
  <si>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</si>
  <si>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</si>
  <si>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</si>
  <si>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</si>
  <si>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</si>
  <si>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</si>
  <si>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</si>
  <si>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</si>
  <si>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</si>
  <si>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</si>
  <si>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</si>
  <si>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</si>
  <si>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</si>
  <si>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</si>
  <si>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</si>
  <si>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</si>
  <si>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</si>
  <si>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</si>
  <si>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</si>
  <si>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</si>
  <si>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</si>
  <si>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</si>
  <si>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</si>
  <si>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</si>
  <si>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</si>
  <si>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</si>
  <si>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</si>
  <si>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</si>
  <si>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</si>
  <si>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</si>
  <si>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</si>
  <si>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</si>
  <si>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</si>
  <si>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</si>
  <si>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</si>
  <si>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</si>
  <si>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</si>
  <si>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</si>
  <si>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</si>
  <si>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</si>
  <si>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</si>
  <si>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</si>
  <si>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</si>
  <si>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</si>
  <si>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</si>
  <si>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</si>
  <si>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</si>
  <si>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</si>
  <si>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</si>
  <si>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</si>
  <si>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</si>
  <si>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</si>
  <si>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</si>
  <si>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</si>
  <si>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</si>
  <si>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</si>
  <si>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</si>
  <si>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</si>
  <si>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</si>
  <si>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</si>
  <si>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</si>
  <si>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</si>
  <si>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</si>
  <si>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</si>
  <si>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</si>
  <si>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</si>
  <si>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</si>
  <si>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</si>
  <si>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</si>
  <si>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</si>
  <si>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</si>
  <si>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</si>
  <si>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</si>
  <si>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</si>
  <si>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</si>
  <si>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</si>
  <si>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</si>
  <si>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</si>
  <si>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</si>
  <si>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</si>
  <si>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</si>
  <si>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</si>
  <si>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</si>
  <si>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</si>
  <si>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</si>
  <si>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</si>
  <si>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</si>
  <si>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</si>
  <si>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</si>
  <si>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</si>
  <si>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</si>
  <si>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</si>
  <si>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</si>
  <si>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</si>
  <si>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</si>
  <si>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</si>
  <si>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</si>
  <si>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</si>
  <si>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</si>
  <si>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</si>
  <si>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</si>
  <si>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</si>
  <si>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</si>
  <si>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</si>
  <si>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</si>
  <si>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</si>
  <si>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</si>
  <si>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</si>
  <si>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</si>
  <si>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</si>
  <si>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</si>
  <si>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</si>
  <si>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</si>
  <si>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</si>
  <si>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</si>
  <si>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</si>
  <si>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</si>
  <si>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</si>
  <si>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</si>
  <si>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</si>
  <si>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</si>
  <si>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</si>
  <si>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</si>
  <si>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</si>
  <si>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</si>
  <si>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</si>
  <si>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</si>
  <si>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</si>
  <si>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</si>
  <si>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</si>
  <si>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</si>
  <si>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</si>
  <si>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</si>
  <si>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</si>
  <si>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</si>
  <si>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</si>
  <si>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</si>
  <si>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</si>
  <si>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</si>
  <si>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</si>
  <si>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</si>
  <si>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</si>
  <si>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</si>
  <si>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</si>
  <si>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</si>
  <si>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</si>
  <si>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</si>
  <si>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</si>
  <si>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</si>
  <si>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</si>
  <si>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</si>
  <si>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</si>
  <si>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</si>
  <si>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</si>
  <si>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</si>
  <si>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</si>
  <si>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</si>
  <si>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</si>
  <si>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</si>
  <si>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</si>
  <si>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</si>
  <si>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</si>
  <si>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</si>
  <si>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</si>
  <si>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</si>
  <si>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</si>
  <si>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</si>
  <si>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</si>
  <si>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</si>
  <si>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</si>
  <si>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</si>
  <si>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</si>
  <si>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</si>
  <si>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</si>
  <si>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</si>
  <si>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</si>
  <si>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</si>
  <si>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</si>
  <si>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</si>
  <si>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</si>
  <si>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</si>
  <si>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</si>
  <si>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</si>
  <si>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</si>
  <si>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</si>
  <si>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</si>
  <si>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</si>
  <si>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</si>
  <si>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</si>
  <si>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</si>
  <si>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</si>
  <si>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</si>
  <si>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</si>
  <si>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</si>
  <si>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</si>
  <si>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</si>
  <si>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</si>
  <si>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</si>
  <si>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</si>
  <si>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</si>
  <si>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</si>
  <si>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</si>
  <si>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</si>
  <si>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</si>
  <si>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</si>
  <si>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</si>
  <si>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</si>
  <si>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</si>
  <si>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</si>
  <si>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</si>
  <si>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</si>
  <si>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</si>
  <si>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</si>
  <si>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</si>
  <si>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</si>
  <si>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</si>
  <si>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</si>
  <si>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</si>
  <si>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</si>
  <si>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</si>
  <si>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</si>
  <si>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</si>
  <si>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</si>
  <si>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</si>
  <si>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</si>
  <si>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</si>
  <si>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</si>
  <si>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</si>
  <si>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</si>
  <si>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</si>
  <si>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</si>
  <si>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</si>
  <si>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</si>
  <si>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</si>
  <si>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</si>
  <si>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</si>
  <si>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</si>
  <si>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</si>
  <si>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</si>
  <si>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</si>
  <si>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</si>
  <si>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</si>
  <si>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</si>
  <si>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</si>
  <si>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</si>
  <si>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</si>
  <si>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</si>
  <si>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</si>
  <si>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</si>
  <si>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</si>
  <si>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</si>
  <si>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</si>
  <si>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</si>
  <si>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</si>
  <si>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</si>
  <si>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</si>
  <si>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</si>
  <si>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</si>
  <si>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</si>
  <si>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</si>
  <si>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</si>
  <si>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</si>
  <si>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</si>
  <si>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</si>
  <si>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</si>
  <si>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</si>
  <si>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</si>
  <si>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</si>
  <si>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</si>
  <si>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</si>
  <si>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</si>
  <si>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</si>
  <si>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</si>
  <si>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</si>
  <si>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</si>
  <si>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</si>
  <si>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</si>
  <si>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</si>
  <si>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</si>
  <si>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</si>
  <si>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</si>
  <si>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</si>
  <si>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</si>
  <si>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</si>
  <si>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</si>
  <si>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</si>
  <si>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</si>
  <si>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</si>
  <si>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</si>
  <si>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</si>
  <si>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</si>
  <si>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</si>
  <si>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</si>
  <si>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</si>
  <si>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</si>
  <si>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</si>
  <si>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</si>
  <si>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</si>
  <si>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</si>
  <si>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</si>
  <si>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</si>
  <si>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</si>
  <si>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</si>
  <si>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</si>
  <si>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</si>
  <si>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</si>
  <si>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</si>
  <si>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</si>
  <si>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</si>
  <si>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</si>
  <si>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</si>
  <si>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</si>
  <si>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</si>
  <si>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</si>
  <si>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</si>
  <si>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</si>
  <si>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</si>
  <si>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</si>
  <si>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</si>
  <si>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</si>
  <si>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</si>
  <si>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</si>
  <si>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</si>
  <si>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</si>
  <si>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</si>
  <si>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</si>
  <si>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</si>
  <si>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</si>
  <si>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</si>
  <si>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</si>
  <si>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</si>
  <si>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</si>
  <si>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</si>
  <si>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</si>
  <si>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</si>
  <si>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</si>
  <si>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</si>
  <si>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</si>
  <si>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</si>
  <si>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</si>
  <si>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</si>
  <si>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</si>
  <si>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</si>
  <si>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</si>
  <si>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</si>
  <si>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</si>
  <si>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</si>
  <si>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</si>
  <si>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</si>
  <si>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</si>
  <si>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</si>
  <si>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</si>
  <si>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</si>
  <si>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</si>
  <si>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</si>
  <si>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</si>
  <si>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</si>
  <si>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</si>
  <si>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</si>
  <si>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</si>
  <si>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</si>
  <si>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</si>
  <si>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</si>
  <si>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</si>
  <si>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</si>
  <si>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</si>
  <si>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</si>
  <si>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</si>
  <si>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</si>
  <si>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</si>
  <si>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</si>
  <si>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</si>
  <si>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</si>
  <si>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</si>
  <si>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</si>
  <si>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</si>
  <si>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</si>
  <si>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</si>
  <si>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</si>
  <si>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</si>
  <si>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</si>
  <si>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</si>
  <si>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</si>
  <si>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</si>
  <si>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</si>
  <si>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</si>
  <si>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</si>
  <si>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</si>
  <si>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</si>
  <si>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</si>
  <si>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</si>
  <si>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</si>
  <si>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</si>
  <si>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</si>
  <si>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</si>
  <si>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</si>
  <si>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</si>
  <si>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</si>
  <si>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</si>
  <si>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</si>
  <si>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</si>
  <si>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</si>
  <si>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</si>
  <si>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</si>
  <si>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</si>
  <si>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</si>
  <si>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</si>
  <si>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</si>
  <si>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</si>
  <si>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</si>
  <si>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</si>
  <si>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</si>
  <si>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</si>
  <si>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</si>
  <si>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</si>
  <si>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</si>
  <si>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</si>
  <si>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</si>
  <si>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</si>
  <si>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</si>
  <si>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</si>
  <si>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</si>
  <si>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</si>
  <si>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</si>
  <si>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</si>
  <si>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</si>
  <si>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</si>
  <si>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</si>
  <si>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</si>
  <si>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</si>
  <si>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</si>
  <si>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</si>
  <si>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</si>
  <si>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</si>
  <si>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</si>
  <si>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Aquascop</t>
  </si>
  <si>
    <t>ATTENTION : écart entre rec. par grp (0 %) et</t>
  </si>
  <si>
    <t>Robustesse:</t>
  </si>
  <si>
    <t>RCS LR 2013</t>
  </si>
  <si>
    <t>Aurélia Marquis Alan Caro</t>
  </si>
  <si>
    <t>(moyen)</t>
  </si>
  <si>
    <t>Trapel</t>
  </si>
  <si>
    <t>Villemoustaussou</t>
  </si>
  <si>
    <t>06177988</t>
  </si>
  <si>
    <t xml:space="preserve"> rec. par taxa (0,40625 %) supérieur à 20 % !</t>
  </si>
  <si>
    <t>moyen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</si>
</sst>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b/>
      <sz val="10"/>
      <color indexed="9"/>
      <name val="Arial"/>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13"/>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0" fillId="33" borderId="31" xfId="0" applyFont="1" applyFill="1" applyBorder="1" applyAlignment="1">
      <alignment horizontal="left"/>
    </xf>
    <xf numFmtId="0" fontId="103" fillId="33" borderId="31" xfId="0" applyFont="1" applyFill="1" applyBorder="1" applyAlignment="1">
      <alignment horizontal="right"/>
    </xf>
    <xf numFmtId="0" fontId="104"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5" fillId="33" borderId="31" xfId="0" applyFont="1" applyFill="1" applyBorder="1" applyAlignment="1">
      <alignment horizontal="right"/>
    </xf>
    <xf numFmtId="0" fontId="100" fillId="33" borderId="31" xfId="0" applyFont="1" applyFill="1" applyBorder="1" applyAlignment="1">
      <alignment horizontal="left" vertical="top"/>
    </xf>
    <xf numFmtId="20" fontId="100"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0" fillId="33" borderId="35" xfId="0" applyFont="1" applyFill="1" applyBorder="1" applyAlignment="1">
      <alignment horizontal="left"/>
    </xf>
    <xf numFmtId="0" fontId="103" fillId="33" borderId="35" xfId="0" applyFont="1" applyFill="1" applyBorder="1" applyAlignment="1">
      <alignment horizontal="right"/>
    </xf>
    <xf numFmtId="0" fontId="103" fillId="33" borderId="16" xfId="0" applyFont="1" applyFill="1" applyBorder="1" applyAlignment="1">
      <alignment horizontal="right"/>
    </xf>
    <xf numFmtId="0" fontId="100" fillId="33" borderId="16" xfId="0" applyFont="1" applyFill="1" applyBorder="1" applyAlignment="1">
      <alignment horizontal="left"/>
    </xf>
    <xf numFmtId="0" fontId="100" fillId="33" borderId="93" xfId="0" applyFont="1" applyFill="1" applyBorder="1" applyAlignment="1">
      <alignment horizontal="left"/>
    </xf>
    <xf numFmtId="0" fontId="103"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3"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0" fillId="25" borderId="98" xfId="0" applyFont="1" applyFill="1" applyBorder="1" applyAlignment="1" quotePrefix="1">
      <alignment horizontal="center"/>
    </xf>
    <xf numFmtId="0" fontId="100" fillId="33" borderId="99" xfId="0" applyFont="1" applyFill="1" applyBorder="1" applyAlignment="1">
      <alignment horizontal="left"/>
    </xf>
    <xf numFmtId="0" fontId="21" fillId="33" borderId="99" xfId="0" applyFont="1" applyFill="1" applyBorder="1" applyAlignment="1">
      <alignment/>
    </xf>
    <xf numFmtId="0" fontId="103" fillId="33" borderId="99" xfId="0" applyFont="1" applyFill="1" applyBorder="1" applyAlignment="1">
      <alignment horizontal="left"/>
    </xf>
    <xf numFmtId="0" fontId="100" fillId="25" borderId="99" xfId="0" applyFont="1" applyFill="1" applyBorder="1" applyAlignment="1">
      <alignment horizontal="left"/>
    </xf>
    <xf numFmtId="0" fontId="100" fillId="25" borderId="99" xfId="0" applyFont="1" applyFill="1" applyBorder="1" applyAlignment="1" quotePrefix="1">
      <alignment horizontal="center"/>
    </xf>
    <xf numFmtId="0" fontId="104" fillId="33" borderId="99" xfId="0" applyFont="1" applyFill="1" applyBorder="1" applyAlignment="1">
      <alignment horizontal="left"/>
    </xf>
    <xf numFmtId="0" fontId="105" fillId="33" borderId="99" xfId="0" applyFont="1" applyFill="1" applyBorder="1" applyAlignment="1">
      <alignment horizontal="left"/>
    </xf>
    <xf numFmtId="0" fontId="104" fillId="25" borderId="99" xfId="0" applyFont="1" applyFill="1" applyBorder="1" applyAlignment="1">
      <alignment horizontal="left"/>
    </xf>
    <xf numFmtId="0" fontId="104" fillId="25" borderId="99" xfId="0" applyFont="1" applyFill="1" applyBorder="1" applyAlignment="1" quotePrefix="1">
      <alignment horizontal="center"/>
    </xf>
    <xf numFmtId="0" fontId="104" fillId="25" borderId="99" xfId="0" applyFont="1" applyFill="1" applyBorder="1" applyAlignment="1" quotePrefix="1">
      <alignment horizontal="left"/>
    </xf>
    <xf numFmtId="0" fontId="105" fillId="25" borderId="99" xfId="0" applyFont="1" applyFill="1" applyBorder="1" applyAlignment="1">
      <alignment/>
    </xf>
    <xf numFmtId="0" fontId="100" fillId="25" borderId="99" xfId="0" applyFont="1" applyFill="1" applyBorder="1" applyAlignment="1" quotePrefix="1">
      <alignment/>
    </xf>
    <xf numFmtId="0" fontId="100" fillId="33" borderId="99" xfId="0" applyFont="1" applyFill="1" applyBorder="1" applyAlignment="1">
      <alignment horizontal="left" vertical="top"/>
    </xf>
    <xf numFmtId="0" fontId="100" fillId="25" borderId="99" xfId="0" applyFont="1" applyFill="1" applyBorder="1" applyAlignment="1" quotePrefix="1">
      <alignment horizontal="left"/>
    </xf>
    <xf numFmtId="20" fontId="100"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0" fillId="33" borderId="98" xfId="0" applyFont="1" applyFill="1" applyBorder="1" applyAlignment="1">
      <alignment horizontal="left"/>
    </xf>
    <xf numFmtId="0" fontId="103" fillId="33" borderId="98" xfId="0" applyFont="1" applyFill="1" applyBorder="1" applyAlignment="1">
      <alignment horizontal="left"/>
    </xf>
    <xf numFmtId="0" fontId="100" fillId="33" borderId="102" xfId="0" applyFont="1" applyFill="1" applyBorder="1" applyAlignment="1">
      <alignment horizontal="left"/>
    </xf>
    <xf numFmtId="0" fontId="103" fillId="33" borderId="102" xfId="0" applyFont="1" applyFill="1" applyBorder="1" applyAlignment="1">
      <alignment horizontal="left"/>
    </xf>
    <xf numFmtId="0" fontId="100"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3" fillId="45" borderId="43" xfId="0" applyNumberFormat="1" applyFont="1" applyFill="1" applyBorder="1" applyAlignment="1" applyProtection="1">
      <alignment horizontal="left" vertical="top"/>
      <protection hidden="1"/>
    </xf>
    <xf numFmtId="2" fontId="0" fillId="45" borderId="43" xfId="0" applyNumberFormat="1" applyFont="1" applyFill="1" applyBorder="1" applyAlignment="1" applyProtection="1">
      <alignment horizontal="center" vertical="top"/>
      <protection hidden="1"/>
    </xf>
    <xf numFmtId="2" fontId="17" fillId="45" borderId="79" xfId="0" applyNumberFormat="1" applyFont="1" applyFill="1" applyBorder="1" applyAlignment="1" applyProtection="1">
      <alignment horizontal="right" vertical="top"/>
      <protection hidden="1"/>
    </xf>
    <xf numFmtId="2" fontId="17" fillId="45" borderId="80" xfId="0" applyNumberFormat="1" applyFont="1" applyFill="1" applyBorder="1" applyAlignment="1" applyProtection="1">
      <alignment horizontal="left" vertical="top"/>
      <protection hidden="1"/>
    </xf>
    <xf numFmtId="0" fontId="84" fillId="45" borderId="112" xfId="0" applyFont="1" applyFill="1" applyBorder="1" applyAlignment="1" applyProtection="1">
      <alignment horizontal="left"/>
      <protection hidden="1"/>
    </xf>
    <xf numFmtId="0" fontId="1" fillId="45" borderId="81" xfId="0" applyFont="1" applyFill="1" applyBorder="1" applyAlignment="1" applyProtection="1">
      <alignment horizontal="right"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0" xfId="0" applyNumberFormat="1"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5" borderId="122" xfId="0" applyFont="1" applyFill="1" applyBorder="1" applyAlignment="1" applyProtection="1">
      <alignment horizontal="center" vertical="top"/>
      <protection hidden="1"/>
    </xf>
    <xf numFmtId="0" fontId="82" fillId="40" borderId="122"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1.emf" /><Relationship Id="rId3" Type="http://schemas.openxmlformats.org/officeDocument/2006/relationships/image" Target="../media/image8.emf" /><Relationship Id="rId4" Type="http://schemas.openxmlformats.org/officeDocument/2006/relationships/image" Target="../media/image14.emf" /><Relationship Id="rId5" Type="http://schemas.openxmlformats.org/officeDocument/2006/relationships/image" Target="../media/image1.emf" /><Relationship Id="rId6" Type="http://schemas.openxmlformats.org/officeDocument/2006/relationships/image" Target="../media/image7.emf" /><Relationship Id="rId7" Type="http://schemas.openxmlformats.org/officeDocument/2006/relationships/image" Target="../media/image6.emf" /><Relationship Id="rId8" Type="http://schemas.openxmlformats.org/officeDocument/2006/relationships/image" Target="../media/image5.emf" /><Relationship Id="rId9"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7.emf" /><Relationship Id="rId3" Type="http://schemas.openxmlformats.org/officeDocument/2006/relationships/image" Target="../media/image40.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2.emf" /><Relationship Id="rId3" Type="http://schemas.openxmlformats.org/officeDocument/2006/relationships/image" Target="../media/image46.emf" /><Relationship Id="rId4" Type="http://schemas.openxmlformats.org/officeDocument/2006/relationships/image" Target="../media/image45.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29.emf" /><Relationship Id="rId3" Type="http://schemas.openxmlformats.org/officeDocument/2006/relationships/image" Target="../media/image34.emf" /><Relationship Id="rId4" Type="http://schemas.openxmlformats.org/officeDocument/2006/relationships/image" Target="../media/image30.emf" /><Relationship Id="rId5" Type="http://schemas.openxmlformats.org/officeDocument/2006/relationships/image" Target="../media/image28.emf" /><Relationship Id="rId6" Type="http://schemas.openxmlformats.org/officeDocument/2006/relationships/image" Target="../media/image26.emf" /><Relationship Id="rId7" Type="http://schemas.openxmlformats.org/officeDocument/2006/relationships/image" Target="../media/image25.emf" /><Relationship Id="rId8" Type="http://schemas.openxmlformats.org/officeDocument/2006/relationships/image" Target="../media/image24.emf" /><Relationship Id="rId9" Type="http://schemas.openxmlformats.org/officeDocument/2006/relationships/image" Target="../media/image27.emf" /><Relationship Id="rId10" Type="http://schemas.openxmlformats.org/officeDocument/2006/relationships/image" Target="../media/image38.emf" /><Relationship Id="rId11" Type="http://schemas.openxmlformats.org/officeDocument/2006/relationships/image" Target="../media/image35.emf" /><Relationship Id="rId12" Type="http://schemas.openxmlformats.org/officeDocument/2006/relationships/image" Target="../media/image22.emf" /><Relationship Id="rId13" Type="http://schemas.openxmlformats.org/officeDocument/2006/relationships/image" Target="../media/image23.emf" /><Relationship Id="rId14" Type="http://schemas.openxmlformats.org/officeDocument/2006/relationships/image" Target="../media/image19.emf" /></Relationships>
</file>

<file path=xl/drawings/_rels/drawing6.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15.emf" /><Relationship Id="rId3" Type="http://schemas.openxmlformats.org/officeDocument/2006/relationships/image" Target="../media/image20.emf" /><Relationship Id="rId4" Type="http://schemas.openxmlformats.org/officeDocument/2006/relationships/image" Target="../media/image17.emf" /><Relationship Id="rId5" Type="http://schemas.openxmlformats.org/officeDocument/2006/relationships/image" Target="../media/image12.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3.emf" /><Relationship Id="rId9" Type="http://schemas.openxmlformats.org/officeDocument/2006/relationships/image" Target="../media/image39.emf" /><Relationship Id="rId10" Type="http://schemas.openxmlformats.org/officeDocument/2006/relationships/image" Target="../media/image11.emf" /><Relationship Id="rId11" Type="http://schemas.openxmlformats.org/officeDocument/2006/relationships/image" Target="../media/image36.emf" /><Relationship Id="rId12" Type="http://schemas.openxmlformats.org/officeDocument/2006/relationships/image" Target="../media/image44.emf" /><Relationship Id="rId13" Type="http://schemas.openxmlformats.org/officeDocument/2006/relationships/image" Target="../media/image43.emf" /><Relationship Id="rId14" Type="http://schemas.openxmlformats.org/officeDocument/2006/relationships/image" Target="../media/image4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66675</xdr:rowOff>
    </xdr:from>
    <xdr:to>
      <xdr:col>7</xdr:col>
      <xdr:colOff>428625</xdr:colOff>
      <xdr:row>38</xdr:row>
      <xdr:rowOff>66675</xdr:rowOff>
    </xdr:to>
    <xdr:sp>
      <xdr:nvSpPr>
        <xdr:cNvPr id="1" name="Text Box 1"/>
        <xdr:cNvSpPr txBox="1">
          <a:spLocks noChangeArrowheads="1"/>
        </xdr:cNvSpPr>
      </xdr:nvSpPr>
      <xdr:spPr>
        <a:xfrm>
          <a:off x="123825" y="5905500"/>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4">
      <selection activeCell="G31" sqref="G31"/>
    </sheetView>
  </sheetViews>
  <sheetFormatPr defaultColWidth="11.421875" defaultRowHeight="12.75"/>
  <sheetData>
    <row r="1" spans="1:15" ht="23.25"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2.75">
      <c r="A6" s="143"/>
      <c r="B6" s="85" t="s">
        <v>1819</v>
      </c>
      <c r="C6" s="51"/>
      <c r="D6" s="51"/>
      <c r="E6" s="51"/>
      <c r="F6" s="51"/>
      <c r="G6" s="51"/>
      <c r="H6" s="51"/>
      <c r="I6" s="51"/>
      <c r="J6" s="51"/>
      <c r="K6" s="51"/>
      <c r="L6" s="51"/>
      <c r="M6" s="54"/>
    </row>
    <row r="7" spans="1:13" ht="42.75">
      <c r="A7" s="143"/>
      <c r="B7" s="85" t="s">
        <v>1817</v>
      </c>
      <c r="C7" s="51"/>
      <c r="D7" s="51"/>
      <c r="E7" s="51"/>
      <c r="F7" s="51"/>
      <c r="G7" s="51"/>
      <c r="H7" s="51"/>
      <c r="I7" s="51"/>
      <c r="J7" s="51"/>
      <c r="K7" s="51"/>
      <c r="L7" s="51"/>
      <c r="M7" s="54"/>
    </row>
    <row r="8" spans="1:13" ht="42.75">
      <c r="A8" s="143"/>
      <c r="B8" s="85" t="s">
        <v>1818</v>
      </c>
      <c r="C8" s="51"/>
      <c r="D8" s="51"/>
      <c r="E8" s="51"/>
      <c r="F8" s="51"/>
      <c r="G8" s="51"/>
      <c r="H8" s="51"/>
      <c r="I8" s="51"/>
      <c r="J8" s="51"/>
      <c r="K8" s="51"/>
      <c r="L8" s="51"/>
      <c r="M8" s="54"/>
    </row>
    <row r="9" spans="1:13" ht="42.7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1134</v>
      </c>
      <c r="B19" s="599"/>
      <c r="C19" s="599"/>
      <c r="D19" s="599"/>
      <c r="E19" s="599"/>
      <c r="F19" s="599"/>
      <c r="G19" s="599"/>
      <c r="H19" s="599"/>
      <c r="I19" s="599"/>
      <c r="J19" s="599"/>
      <c r="K19" s="599"/>
      <c r="L19" s="599"/>
      <c r="M19" s="600"/>
      <c r="N19" s="57"/>
      <c r="O19" s="57"/>
    </row>
    <row r="20" spans="1:15" ht="13.5">
      <c r="A20" s="598" t="s">
        <v>1135</v>
      </c>
      <c r="B20" s="599"/>
      <c r="C20" s="599"/>
      <c r="D20" s="599"/>
      <c r="E20" s="599"/>
      <c r="F20" s="599"/>
      <c r="G20" s="599"/>
      <c r="H20" s="599"/>
      <c r="I20" s="599"/>
      <c r="J20" s="599"/>
      <c r="K20" s="599"/>
      <c r="L20" s="599"/>
      <c r="M20" s="600"/>
      <c r="N20" s="57"/>
      <c r="O20" s="57"/>
    </row>
    <row r="21" spans="1:15" ht="13.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4.2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4.2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4.2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4.2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4.2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4.2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4.2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4.2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4.2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4.2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4.2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4.2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4.2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4.2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4.2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4.2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4.2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4.2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4.2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4.2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4.2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4.2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4.2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4.2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4.2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4.2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4.2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4.2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4.2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4.2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4.2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4.2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4.2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4.2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4.2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4.2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4.2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4.2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4.2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4.2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4.2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4.2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4.2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4.2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4.2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4.2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4.2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4.2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4.2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4.2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4.2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4.2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4.2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4.2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4.2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4.2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4.2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4.2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4.2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4.2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4.2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4.2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4.2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4.2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4.2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4.2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4.2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4.2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4.2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4.2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4.2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4.2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4.2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4.2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4.2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4.2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4.2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4.2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4.2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4.2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4.2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4.2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4.2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4.2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4.2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4.2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4.2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4.2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4.2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4.2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4.2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4.2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4.2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4.2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4.2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4.2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4.2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4.2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4.2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4.2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4.2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4.2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4.2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4.2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4.2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4.2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4.2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4.2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4.2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4.2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4.2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4.2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4.2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4.2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4.2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4.2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4.2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4.2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4.2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4.2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4.2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4.2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4.2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4.2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4.2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4.2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4.2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4.2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4.2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4.2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4.2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4.2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4.2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4.2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4.2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4.2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4.2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4.2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4.2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4.2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4.2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4.2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4.2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4.2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4.2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4.2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4.2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4.2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4.2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4.2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4.2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4.2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4.2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4.2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4.2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4.2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4.2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4.2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4.2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4.2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4.2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4.2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4.2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4.2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4.2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4.2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4.2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4.2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4.2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4.2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4.2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4.2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4.2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4.2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4.2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4.2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4.2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4.2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4.2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4.2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4.2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4.2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4.2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4.2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4.2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4.2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4.2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4.2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4.2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4.2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4.2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4.2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4.2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4.2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4.2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4.2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4.2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4.2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4.2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4.2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4.2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4.2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4.2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4.2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4.2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4.2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4.2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4.2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4.2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4.2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4.2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4.2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4.2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4.2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4.2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4.2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4.2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4.2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4.2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4.2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4.2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4.2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4.2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4.2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4.2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4.2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4.2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4.2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4.2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4.2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4.2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4.2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4.2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4.2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4.2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4.2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4.2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4.2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4.2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4.2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4.2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4.2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4.2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4.2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4.2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4.2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4.2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4.2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4.2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4.2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4.2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4.2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4.2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4.2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4.2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4.2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4.2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4.2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4.2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4.2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4.2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4.2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4.2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4.2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4.2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4.2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4.2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4.2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4.2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4.2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4.2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4.2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4.2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4.2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4.2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4.2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4.2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4.2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4.2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4.2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4.2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4.2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4.2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4.2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4.2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4.2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4.2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4.2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4.2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4.2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4.2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4.2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4.2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4.2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4.2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4.2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4.2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4.2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4.2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4.2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4.2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4.2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4.2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4.2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4.2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4.2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4.2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4.2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4.2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4.2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4.2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4.2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4.2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4.2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4.2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4.2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4.2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4.2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4.2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4.2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4.2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4.2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4.2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4.2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4.2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4.2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4.2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4.2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4.2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4.2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4.2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4.2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4.2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4.2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4.2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4.2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4.2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4.2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4.2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4.2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4.2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4.2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4.2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4.2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4.2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4.2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4.2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4.2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4.2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4.2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4.2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4.2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4.2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4.2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4.2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4.2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4.2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4.2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4.2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4.2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4.2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4.2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4.2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4.2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4.2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4.2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4.2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4.2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4.2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4.2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4.2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4.2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4.2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4.2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4.2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4.2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4.2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4.2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4.2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4.2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4.2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4.2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4.2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4.2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4.2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4.2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4.2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4.2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4.2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4.2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4.2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4.2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4.2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4.2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4.2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4.2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4.2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4.2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4.2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4.2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4.2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4.2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4.2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4.2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4.2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4.2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4.2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4.2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4.2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4.2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4.2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4.2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4.2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4.2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4.2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4.2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4.2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4.2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4.2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4.2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4.2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4.2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4.2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4.2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4.2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4.2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4.2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4.2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4.2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4.2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4.2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4.2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4.2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4.2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4.2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4.2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4.2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4.2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4.2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4.2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4.2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4.2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4.2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4.2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4.2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4.2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4.2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4.2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4.2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4.2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4.2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4.2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4.2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4.2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4.2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4.2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4.2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4.2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4.2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4.2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4.2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4.2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4.2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4.2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4.2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4.2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4.2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4.2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4.2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4.2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4.2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4.2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4.2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4.2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4.2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4.2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4.2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4.2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4.2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4.2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4.2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4.2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4.2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4.2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4.2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4.2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4.2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4.2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4.2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4.2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4.2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4.2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4.2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4.2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4.2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4.2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4.2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4.2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4.2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4.2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4.2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4.2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4.2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4.2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4.2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4.2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4.2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4.2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4.2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4.2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4.2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4.2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4.2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4.2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4.2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4.2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4.2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4.2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4.2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4.2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4.2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4.2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4.2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4.2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4.2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4.2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4.2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4.2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4.2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4.2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4.2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4.2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4.2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4.2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4.2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4.2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4.2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4.2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4.2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4.2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4.2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4.2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4.2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4.2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4.2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4.2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4.2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4.2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4.2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4.2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4.2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4.2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4.2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4.2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4.2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4.2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4.2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4.2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4.2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4.2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4.2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4.2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4.2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4.2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4.2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4.2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4.2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4.2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4.2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4.2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4.2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4.2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4.2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4.2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4.2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4.2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4.2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4.2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4.2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4.2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4.2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4.2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4.2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4.2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4.2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4.2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4.2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4.2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4.2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4.2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4.2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4.2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4.2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4.2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4.2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4.2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4.2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4.2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4.2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4.2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4.2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4.2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4.2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4.2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4.2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4.2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4.2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4.2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4.2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4.2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4.2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4.2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4.2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4.2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4.2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4.2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4.2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4.2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4.2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4.2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4.2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4.2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4.2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4.2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4.2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4.2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4.2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4.2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4.2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4.2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4.2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4.2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4.2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4.2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4.2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4.2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4.2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4.2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4.2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4.2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4.2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4.2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4.2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4.2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4.2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4.2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4.2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4.2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4.2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4.2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4.2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4.2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4.2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4.2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4.2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4.2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4.2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4.2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4.2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4.2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4.2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4.2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4.2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4.2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4.2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4.2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4.2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4.2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4.2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4.2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4.2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4.2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4.2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4.2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4.2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4.2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4.2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4.2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4.2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4.2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4.2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4.2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4.2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4.2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4.2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4.2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4.2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4.2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4.2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4.2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4.2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4.2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4.2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4.2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4.2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4.2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4.2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4.2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4.2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4.2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4.2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4.2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4.2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4.2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4.2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4.2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4.2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4.2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4.2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4.2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4.2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4.2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4.2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4.2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4.2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4.2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4.2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4.2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21"/>
  <dimension ref="A1:BB94"/>
  <sheetViews>
    <sheetView showGridLines="0" showRowColHeaders="0" tabSelected="1" zoomScale="90" zoomScaleNormal="90" zoomScalePageLayoutView="80" workbookViewId="0" topLeftCell="A1">
      <selection activeCell="K3" sqref="K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2718</v>
      </c>
      <c r="B2" s="325"/>
      <c r="C2" s="249" t="s">
        <v>2722</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2724</v>
      </c>
      <c r="B3" s="325"/>
      <c r="C3" s="247" t="s">
        <v>2725</v>
      </c>
      <c r="D3" s="186"/>
      <c r="E3" s="186"/>
      <c r="F3" s="378"/>
      <c r="G3" s="378"/>
      <c r="H3" s="379"/>
      <c r="I3" s="330"/>
      <c r="J3" s="379"/>
      <c r="K3" s="335" t="s">
        <v>2726</v>
      </c>
      <c r="L3" s="377"/>
      <c r="M3" s="329" t="s">
        <v>2721</v>
      </c>
      <c r="N3" s="376"/>
      <c r="O3" s="376"/>
      <c r="P3" s="470"/>
      <c r="Q3" s="183"/>
      <c r="R3" s="183"/>
      <c r="S3" s="183"/>
      <c r="T3" s="183"/>
      <c r="U3" s="183"/>
      <c r="V3" s="183"/>
      <c r="W3" s="280"/>
      <c r="X3" s="193"/>
    </row>
    <row r="4" spans="1:24" ht="13.5" thickBot="1">
      <c r="A4" s="248">
        <v>41487</v>
      </c>
      <c r="B4" s="187"/>
      <c r="C4" s="188"/>
      <c r="D4" s="189"/>
      <c r="E4" s="189"/>
      <c r="F4" s="188"/>
      <c r="G4" s="188"/>
      <c r="H4" s="189"/>
      <c r="I4" s="264" t="s">
        <v>1857</v>
      </c>
      <c r="J4" s="190"/>
      <c r="K4" s="190"/>
      <c r="L4" s="191"/>
      <c r="M4" s="191"/>
      <c r="N4" s="321" t="s">
        <v>2720</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91">
        <v>10.9</v>
      </c>
      <c r="M5" s="592"/>
      <c r="N5" s="589" t="s">
        <v>761</v>
      </c>
      <c r="O5" s="590">
        <v>10.625</v>
      </c>
      <c r="P5" s="472"/>
      <c r="Q5" s="183"/>
      <c r="R5" s="183"/>
      <c r="S5" s="183"/>
      <c r="T5" s="183"/>
      <c r="U5" s="183"/>
      <c r="V5" s="183"/>
      <c r="W5" s="280"/>
      <c r="X5" s="192"/>
    </row>
    <row r="6" spans="1:24" ht="13.5" thickBot="1">
      <c r="A6" s="498" t="s">
        <v>1388</v>
      </c>
      <c r="B6" s="82" t="s">
        <v>1847</v>
      </c>
      <c r="C6" s="82" t="s">
        <v>1851</v>
      </c>
      <c r="D6" s="29"/>
      <c r="E6" s="29"/>
      <c r="F6" s="17"/>
      <c r="G6" s="3"/>
      <c r="H6" s="29"/>
      <c r="I6" s="281" t="s">
        <v>1843</v>
      </c>
      <c r="J6" s="276"/>
      <c r="K6" s="278"/>
      <c r="L6" s="593" t="s">
        <v>2728</v>
      </c>
      <c r="M6" s="594"/>
      <c r="N6" s="621" t="s">
        <v>2723</v>
      </c>
      <c r="O6" s="621"/>
      <c r="P6" s="473"/>
      <c r="Q6" s="183"/>
      <c r="R6" s="183"/>
      <c r="S6" s="183"/>
      <c r="T6" s="183"/>
      <c r="U6" s="183"/>
      <c r="V6" s="183"/>
      <c r="W6" s="280"/>
      <c r="X6" s="193"/>
    </row>
    <row r="7" spans="1:24" ht="12.75">
      <c r="A7" s="499" t="s">
        <v>2579</v>
      </c>
      <c r="B7" s="83">
        <v>13</v>
      </c>
      <c r="C7" s="84">
        <v>87</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6" t="s">
        <v>1317</v>
      </c>
      <c r="B8" s="617"/>
      <c r="C8" s="617"/>
      <c r="D8" s="87"/>
      <c r="E8" s="87"/>
      <c r="F8" s="197" t="s">
        <v>1062</v>
      </c>
      <c r="G8" s="198"/>
      <c r="H8" s="30"/>
      <c r="I8" s="267"/>
      <c r="J8" s="263"/>
      <c r="K8" s="268"/>
      <c r="L8" s="194"/>
      <c r="M8" s="199" t="s">
        <v>1070</v>
      </c>
      <c r="N8" s="510">
        <f>IF(ISERROR(AVERAGE(I23:I82)),"     -",AVERAGE(I23:I82))</f>
        <v>10.7</v>
      </c>
      <c r="O8" s="510">
        <f>IF(ISERROR(AVERAGE(J23:J82)),"      -",AVERAGE(J23:J82))</f>
        <v>1.6</v>
      </c>
      <c r="P8" s="474"/>
      <c r="Q8" s="183"/>
      <c r="R8" s="183"/>
      <c r="S8" s="183"/>
      <c r="T8" s="183"/>
      <c r="U8" s="183"/>
      <c r="V8" s="183"/>
      <c r="W8" s="280"/>
      <c r="X8" s="193"/>
    </row>
    <row r="9" spans="1:24" ht="13.5" thickBot="1">
      <c r="A9" s="498" t="s">
        <v>1872</v>
      </c>
      <c r="B9" s="160">
        <v>0.08</v>
      </c>
      <c r="C9" s="161">
        <v>0.46</v>
      </c>
      <c r="D9" s="200"/>
      <c r="E9" s="200"/>
      <c r="F9" s="164">
        <f aca="true" t="shared" si="0" ref="F9:F15">($B9*$B$7+$C9*$C$7)/100</f>
        <v>0.4106</v>
      </c>
      <c r="G9" s="307"/>
      <c r="H9" s="201"/>
      <c r="I9" s="266"/>
      <c r="J9" s="262"/>
      <c r="K9" s="268"/>
      <c r="L9" s="202"/>
      <c r="M9" s="199" t="s">
        <v>1071</v>
      </c>
      <c r="N9" s="510">
        <f>IF(ISERROR(STDEVP(I23:I82)),"     -",STDEVP(I23:I82))</f>
        <v>3.661966684720111</v>
      </c>
      <c r="O9" s="510">
        <f>IF(ISERROR(STDEVP(J23:J82)),"      -",STDEVP(J23:J82))</f>
        <v>0.6633249580710799</v>
      </c>
      <c r="P9" s="474"/>
      <c r="Q9" s="183"/>
      <c r="R9" s="183"/>
      <c r="S9" s="183"/>
      <c r="T9" s="183"/>
      <c r="U9" s="183"/>
      <c r="V9" s="183"/>
      <c r="W9" s="283"/>
      <c r="X9" s="284"/>
    </row>
    <row r="10" spans="1:22" ht="13.5" thickTop="1">
      <c r="A10" s="500" t="s">
        <v>2577</v>
      </c>
      <c r="B10" s="496" t="s">
        <v>2573</v>
      </c>
      <c r="C10" s="402" t="s">
        <v>2573</v>
      </c>
      <c r="D10" s="203"/>
      <c r="E10" s="203"/>
      <c r="F10" s="164"/>
      <c r="G10" s="307"/>
      <c r="H10" s="204"/>
      <c r="I10" s="274"/>
      <c r="J10" s="269" t="s">
        <v>1075</v>
      </c>
      <c r="K10" s="269"/>
      <c r="L10" s="205"/>
      <c r="M10" s="206" t="s">
        <v>1072</v>
      </c>
      <c r="N10" s="314">
        <f>MIN(I23:I82)</f>
        <v>5</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8" t="s">
        <v>1076</v>
      </c>
      <c r="J11" s="619"/>
      <c r="K11" s="318">
        <f>COUNTIF($G$23:$G$82,"=HET")</f>
        <v>0</v>
      </c>
      <c r="L11" s="208"/>
      <c r="M11" s="206" t="s">
        <v>1073</v>
      </c>
      <c r="N11" s="314">
        <f>MAX(I23:I82)</f>
        <v>18</v>
      </c>
      <c r="O11" s="314">
        <f>MAX(J23:J82)</f>
        <v>3</v>
      </c>
      <c r="P11" s="475"/>
      <c r="Q11" s="183"/>
      <c r="R11" s="183"/>
      <c r="S11" s="183"/>
      <c r="T11" s="183"/>
      <c r="U11" s="183"/>
      <c r="V11" s="183"/>
    </row>
    <row r="12" spans="1:22" ht="12.75">
      <c r="A12" s="502" t="s">
        <v>1086</v>
      </c>
      <c r="B12" s="396"/>
      <c r="C12" s="397"/>
      <c r="D12" s="33"/>
      <c r="E12" s="33"/>
      <c r="F12" s="165">
        <f t="shared" si="0"/>
        <v>0</v>
      </c>
      <c r="G12" s="207"/>
      <c r="H12" s="87"/>
      <c r="I12" s="620" t="s">
        <v>1077</v>
      </c>
      <c r="J12" s="612"/>
      <c r="K12" s="318">
        <f>COUNTIF($G$23:$G$82,"=ALG")</f>
        <v>2</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4</v>
      </c>
      <c r="L13" s="208"/>
      <c r="M13" s="212" t="s">
        <v>1084</v>
      </c>
      <c r="N13" s="315">
        <f>COUNTIF(F23:F82,"&gt;0")</f>
        <v>11</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10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5</v>
      </c>
      <c r="L15" s="208"/>
      <c r="M15" s="214" t="s">
        <v>1080</v>
      </c>
      <c r="N15" s="317">
        <f>COUNTIF(J23:J82,"=1")</f>
        <v>5</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4</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1</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0.08</v>
      </c>
      <c r="C20" s="162">
        <f>SUM(C23:C82)</f>
        <v>0.45500000000000007</v>
      </c>
      <c r="D20" s="88"/>
      <c r="E20" s="340" t="s">
        <v>1035</v>
      </c>
      <c r="F20" s="166">
        <f>($B20*$B$7+$C20*$C$7)/100</f>
        <v>0.40625000000000006</v>
      </c>
      <c r="G20" s="15"/>
      <c r="H20" s="32"/>
      <c r="I20" s="265"/>
      <c r="J20" s="265"/>
      <c r="K20" s="16"/>
      <c r="L20" s="17"/>
      <c r="M20" s="10"/>
      <c r="N20" s="10"/>
      <c r="O20" s="467"/>
      <c r="P20" s="479"/>
      <c r="Q20" s="216" t="s">
        <v>1079</v>
      </c>
      <c r="R20" s="183"/>
      <c r="S20" s="183"/>
      <c r="T20" s="183"/>
      <c r="U20" s="183"/>
      <c r="V20" s="183" t="s">
        <v>1130</v>
      </c>
      <c r="W20" s="341" t="s">
        <v>2719</v>
      </c>
    </row>
    <row r="21" spans="1:23" ht="12.75">
      <c r="A21" s="5" t="s">
        <v>196</v>
      </c>
      <c r="B21" s="163">
        <f>B20*B7/100</f>
        <v>0.0104</v>
      </c>
      <c r="C21" s="163">
        <f>C20*C7/100</f>
        <v>0.3958500000000001</v>
      </c>
      <c r="D21" s="33" t="str">
        <f>IF(F21=0,"",IF((ABS(F21-F19))&gt;(0.2*F21),CONCATENATE(" rec. par taxa (",F21," %) supérieur à 20 % !"),""))</f>
        <v> rec. par taxa (0,40625 %) supérieur à 20 % !</v>
      </c>
      <c r="E21" s="343" t="str">
        <f>IF(F21=0,"",IF((ABS(F21-F19))&gt;(0.2*F21),CONCATENATE("ATTENTION : écart entre rec. par grp (",F19," %) ","et",""),""))</f>
        <v>ATTENTION : écart entre rec. par grp (0 %) et</v>
      </c>
      <c r="F21" s="167">
        <f>B21+C21</f>
        <v>0.4062500000000001</v>
      </c>
      <c r="G21" s="245"/>
      <c r="H21" s="33"/>
      <c r="I21" s="6"/>
      <c r="J21" s="6"/>
      <c r="K21" s="7"/>
      <c r="L21" s="7"/>
      <c r="M21" s="8"/>
      <c r="N21" s="8"/>
      <c r="O21" s="468"/>
      <c r="P21" s="480"/>
      <c r="Q21" s="331" t="s">
        <v>1017</v>
      </c>
      <c r="R21" s="183"/>
      <c r="S21" s="183"/>
      <c r="T21" s="183"/>
      <c r="U21" s="183"/>
      <c r="V21" s="183" t="s">
        <v>1130</v>
      </c>
      <c r="W21" s="341" t="s">
        <v>2727</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907</v>
      </c>
      <c r="B23" s="239">
        <v>0.01</v>
      </c>
      <c r="C23" s="240"/>
      <c r="D23" s="221" t="str">
        <f>IF(ISERROR(VLOOKUP($A23,'liste reference'!$A$7:$D$904,2,0)),IF(ISERROR(VLOOKUP($A23,'liste reference'!$B$7:$D$904,1,0)),"",VLOOKUP($A23,'liste reference'!$B$7:$D$904,1,0)),VLOOKUP($A23,'liste reference'!$A$7:$D$904,2,0))</f>
        <v>Cladophora sp.</v>
      </c>
      <c r="E23" s="221" t="e">
        <f>IF(D23="",,VLOOKUP(D23,D$22:D22,1,0))</f>
        <v>#N/A</v>
      </c>
      <c r="F23" s="36">
        <f aca="true" t="shared" si="1" ref="F23:F54">($B23*$B$7+$C23*$C$7)/100</f>
        <v>0.0013</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54">IF(ISTEXT(H23),"",(B23*$B$7/100)+(C23*$C$7/100))</f>
        <v>0.0013</v>
      </c>
      <c r="R23" s="223">
        <f aca="true" t="shared" si="3" ref="R23:R54">IF(OR(ISTEXT(H23),Q23=0),"",IF(Q23&lt;0.1,1,IF(Q23&lt;1,2,IF(Q23&lt;10,3,IF(Q23&lt;50,4,IF(Q23&gt;=50,5,""))))))</f>
        <v>1</v>
      </c>
      <c r="S23" s="223">
        <f aca="true" t="shared" si="4" ref="S23:S54">IF(ISERROR(R23*I23),0,R23*I23)</f>
        <v>6</v>
      </c>
      <c r="T23" s="223">
        <f aca="true" t="shared" si="5" ref="T23:T54">IF(ISERROR(R23*I23*J23),0,R23*I23*J23)</f>
        <v>6</v>
      </c>
      <c r="U23" s="223">
        <f aca="true" t="shared" si="6" ref="U23:U54">IF(ISERROR(R23*J23),0,R23*J23)</f>
        <v>1</v>
      </c>
      <c r="V23" s="287">
        <f aca="true" t="shared" si="7" ref="V23:V54">IF(AND(A23="",F23=0),"",IF(F23=0,"Il manque le(s) % de rec. !",""))</f>
      </c>
      <c r="W23" s="289" t="s">
        <v>1130</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54">IF(A23="","",1)</f>
        <v>1</v>
      </c>
    </row>
    <row r="24" spans="1:54" ht="12.75">
      <c r="A24" s="322" t="s">
        <v>918</v>
      </c>
      <c r="B24" s="241">
        <v>0.01</v>
      </c>
      <c r="C24" s="242"/>
      <c r="D24" s="221" t="str">
        <f>IF(ISERROR(VLOOKUP($A24,'liste reference'!$A$7:$D$904,2,0)),IF(ISERROR(VLOOKUP($A24,'liste reference'!$B$7:$D$904,1,0)),"",VLOOKUP($A24,'liste reference'!$B$7:$D$904,1,0)),VLOOKUP($A24,'liste reference'!$A$7:$D$904,2,0))</f>
        <v>Lemanea sp.</v>
      </c>
      <c r="E24" s="224" t="e">
        <f>IF(D24="",,VLOOKUP(D24,D$22:D23,1,0))</f>
        <v>#N/A</v>
      </c>
      <c r="F24" s="38">
        <f t="shared" si="1"/>
        <v>0.0013</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15</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Lemanea sp.</v>
      </c>
      <c r="L24" s="333"/>
      <c r="M24" s="333"/>
      <c r="N24" s="333"/>
      <c r="O24" s="367"/>
      <c r="P24" s="367">
        <f>IF($A24="NEWCOD",IF($AC24="","No",$AC24),IF(ISTEXT($E24),"DEJA SAISI !",IF($A24="","",IF(ISERROR(VLOOKUP($A24,'liste reference'!A:S,19,FALSE)),IF(ISERROR(VLOOKUP($A24,'liste reference'!B:S,19,FALSE)),"",VLOOKUP($A24,'liste reference'!B:S,19,FALSE)),VLOOKUP($A24,'liste reference'!A:S,19,FALSE)))))</f>
        <v>1159</v>
      </c>
      <c r="Q24" s="222">
        <f t="shared" si="2"/>
        <v>0.0013</v>
      </c>
      <c r="R24" s="223">
        <f t="shared" si="3"/>
        <v>1</v>
      </c>
      <c r="S24" s="223">
        <f t="shared" si="4"/>
        <v>15</v>
      </c>
      <c r="T24" s="223">
        <f t="shared" si="5"/>
        <v>30</v>
      </c>
      <c r="U24" s="225">
        <f t="shared" si="6"/>
        <v>2</v>
      </c>
      <c r="V24" s="287">
        <f t="shared" si="7"/>
      </c>
      <c r="W24" s="290" t="s">
        <v>1130</v>
      </c>
      <c r="Y24" s="324" t="str">
        <f>IF(A24="new.cod","NEWCOD",IF(AND((Z24=""),ISTEXT(A24)),A24,IF(Z24="","",INDEX('liste reference'!$A$8:$A$904,Z24))))</f>
        <v>LEASPX</v>
      </c>
      <c r="Z24" s="183">
        <f>IF(ISERROR(MATCH(A24,'liste reference'!$A$8:$A$904,0)),IF(ISERROR(MATCH(A24,'liste reference'!$B$8:$B$904,0)),"",(MATCH(A24,'liste reference'!$B$8:$B$904,0))),(MATCH(A24,'liste reference'!$A$8:$A$904,0)))</f>
        <v>34</v>
      </c>
      <c r="AA24" s="385"/>
      <c r="AB24" s="372"/>
      <c r="AC24" s="372"/>
      <c r="BB24" s="183">
        <f t="shared" si="8"/>
        <v>1</v>
      </c>
    </row>
    <row r="25" spans="1:54" ht="12.75">
      <c r="A25" s="322" t="s">
        <v>713</v>
      </c>
      <c r="B25" s="241"/>
      <c r="C25" s="242">
        <v>0.2</v>
      </c>
      <c r="D25" s="221" t="str">
        <f>IF(ISERROR(VLOOKUP($A25,'liste reference'!$A$7:$D$904,2,0)),IF(ISERROR(VLOOKUP($A25,'liste reference'!$B$7:$D$904,1,0)),"",VLOOKUP($A25,'liste reference'!$B$7:$D$904,1,0)),VLOOKUP($A25,'liste reference'!$A$7:$D$904,2,0))</f>
        <v>Amblystegium riparium</v>
      </c>
      <c r="E25" s="224" t="e">
        <f>IF(D25="",,VLOOKUP(D25,D$22:D24,1,0))</f>
        <v>#N/A</v>
      </c>
      <c r="F25" s="38">
        <f t="shared" si="1"/>
        <v>0.17400000000000002</v>
      </c>
      <c r="G25" s="507" t="str">
        <f>IF(A25="","",IF(ISERROR(VLOOKUP($A25,'liste reference'!$A$7:$P$904,13,0)),IF(ISERROR(VLOOKUP($A25,'liste reference'!$B$7:$P$904,12,0)),"    -",VLOOKUP($A25,'liste reference'!$B$7:$P$904,12,0)),VLOOKUP($A25,'liste reference'!$A$7:$P$904,13,0)))</f>
        <v>BRm</v>
      </c>
      <c r="H25" s="508">
        <f>IF(A25="","x",IF(ISERROR(VLOOKUP($A25,'liste reference'!$A$8:$P$904,14,0)),IF(ISERROR(VLOOKUP($A25,'liste reference'!$B$8:$P$904,13,0)),"x",VLOOKUP($A25,'liste reference'!$B$8:$P$904,13,0)),VLOOKUP($A25,'liste reference'!$A$8:$P$904,14,0)))</f>
        <v>5</v>
      </c>
      <c r="I25" s="509">
        <f>IF(ISNUMBER(H25),IF(ISERROR(VLOOKUP($A25,'liste reference'!$A$7:$P$904,3,0)),IF(ISERROR(VLOOKUP($A25,'liste reference'!$B$7:$P$904,2,0)),"",VLOOKUP($A25,'liste reference'!$B$7:$P$904,2,0)),VLOOKUP($A25,'liste reference'!$A$7:$P$904,3,0)),"")</f>
        <v>5</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Amblystegium riparium</v>
      </c>
      <c r="L25" s="333"/>
      <c r="M25" s="333"/>
      <c r="N25" s="333"/>
      <c r="O25" s="367"/>
      <c r="P25" s="367">
        <f>IF($A25="NEWCOD",IF($AC25="","No",$AC25),IF(ISTEXT($E25),"DEJA SAISI !",IF($A25="","",IF(ISERROR(VLOOKUP($A25,'liste reference'!A:S,19,FALSE)),IF(ISERROR(VLOOKUP($A25,'liste reference'!B:S,19,FALSE)),"",VLOOKUP($A25,'liste reference'!B:S,19,FALSE)),VLOOKUP($A25,'liste reference'!A:S,19,FALSE)))))</f>
        <v>1219</v>
      </c>
      <c r="Q25" s="222">
        <f t="shared" si="2"/>
        <v>0.17400000000000002</v>
      </c>
      <c r="R25" s="223">
        <f t="shared" si="3"/>
        <v>2</v>
      </c>
      <c r="S25" s="223">
        <f t="shared" si="4"/>
        <v>10</v>
      </c>
      <c r="T25" s="223">
        <f t="shared" si="5"/>
        <v>20</v>
      </c>
      <c r="U25" s="225">
        <f t="shared" si="6"/>
        <v>4</v>
      </c>
      <c r="V25" s="287">
        <f t="shared" si="7"/>
      </c>
      <c r="W25" s="289" t="s">
        <v>1130</v>
      </c>
      <c r="Y25" s="324" t="str">
        <f>IF(A25="new.cod","NEWCOD",IF(AND((Z25=""),ISTEXT(A25)),A25,IF(Z25="","",INDEX('liste reference'!$A$8:$A$904,Z25))))</f>
        <v>AMBRIP</v>
      </c>
      <c r="Z25" s="183">
        <f>IF(ISERROR(MATCH(A25,'liste reference'!$A$8:$A$904,0)),IF(ISERROR(MATCH(A25,'liste reference'!$B$8:$B$904,0)),"",(MATCH(A25,'liste reference'!$B$8:$B$904,0))),(MATCH(A25,'liste reference'!$A$8:$A$904,0)))</f>
        <v>148</v>
      </c>
      <c r="AA25" s="385"/>
      <c r="AB25" s="372"/>
      <c r="AC25" s="372"/>
      <c r="BB25" s="183">
        <f t="shared" si="8"/>
        <v>1</v>
      </c>
    </row>
    <row r="26" spans="1:54" ht="12.75">
      <c r="A26" s="322" t="s">
        <v>742</v>
      </c>
      <c r="B26" s="241">
        <v>0.02</v>
      </c>
      <c r="C26" s="242">
        <v>0.02</v>
      </c>
      <c r="D26" s="221" t="str">
        <f>IF(ISERROR(VLOOKUP($A26,'liste reference'!$A$7:$D$904,2,0)),IF(ISERROR(VLOOKUP($A26,'liste reference'!$B$7:$D$904,1,0)),"",VLOOKUP($A26,'liste reference'!$B$7:$D$904,1,0)),VLOOKUP($A26,'liste reference'!$A$7:$D$904,2,0))</f>
        <v>Cratoneuron filicinum</v>
      </c>
      <c r="E26" s="224" t="e">
        <f>IF(D26="",,VLOOKUP(D26,D$22:D25,1,0))</f>
        <v>#N/A</v>
      </c>
      <c r="F26" s="38">
        <f t="shared" si="1"/>
        <v>0.02</v>
      </c>
      <c r="G26" s="507" t="str">
        <f>IF(A26="","",IF(ISERROR(VLOOKUP($A26,'liste reference'!$A$7:$P$904,13,0)),IF(ISERROR(VLOOKUP($A26,'liste reference'!$B$7:$P$904,12,0)),"    -",VLOOKUP($A26,'liste reference'!$B$7:$P$904,12,0)),VLOOKUP($A26,'liste reference'!$A$7:$P$904,13,0)))</f>
        <v>BRm</v>
      </c>
      <c r="H26" s="508">
        <f>IF(A26="","x",IF(ISERROR(VLOOKUP($A26,'liste reference'!$A$8:$P$904,14,0)),IF(ISERROR(VLOOKUP($A26,'liste reference'!$B$8:$P$904,13,0)),"x",VLOOKUP($A26,'liste reference'!$B$8:$P$904,13,0)),VLOOKUP($A26,'liste reference'!$A$8:$P$904,14,0)))</f>
        <v>5</v>
      </c>
      <c r="I26" s="509">
        <f>IF(ISNUMBER(H26),IF(ISERROR(VLOOKUP($A26,'liste reference'!$A$7:$P$904,3,0)),IF(ISERROR(VLOOKUP($A26,'liste reference'!$B$7:$P$904,2,0)),"",VLOOKUP($A26,'liste reference'!$B$7:$P$904,2,0)),VLOOKUP($A26,'liste reference'!$A$7:$P$904,3,0)),"")</f>
        <v>18</v>
      </c>
      <c r="J26" s="509">
        <f>IF(ISNUMBER(H26),IF(ISERROR(VLOOKUP($A26,'liste reference'!$A$7:$P$904,4,0)),IF(ISERROR(VLOOKUP($A26,'liste reference'!$B$7:$P$904,3,0)),"",VLOOKUP($A26,'liste reference'!$B$7:$P$904,3,0)),VLOOKUP($A26,'liste reference'!$A$7:$P$904,4,0)),"")</f>
        <v>3</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Cratoneuron filicinum</v>
      </c>
      <c r="L26" s="333"/>
      <c r="M26" s="333"/>
      <c r="N26" s="333"/>
      <c r="O26" s="367"/>
      <c r="P26" s="367">
        <f>IF($A26="NEWCOD",IF($AC26="","No",$AC26),IF(ISTEXT($E26),"DEJA SAISI !",IF($A26="","",IF(ISERROR(VLOOKUP($A26,'liste reference'!A:S,19,FALSE)),IF(ISERROR(VLOOKUP($A26,'liste reference'!B:S,19,FALSE)),"",VLOOKUP($A26,'liste reference'!B:S,19,FALSE)),VLOOKUP($A26,'liste reference'!A:S,19,FALSE)))))</f>
        <v>1233</v>
      </c>
      <c r="Q26" s="222">
        <f t="shared" si="2"/>
        <v>0.019999999999999997</v>
      </c>
      <c r="R26" s="223">
        <f t="shared" si="3"/>
        <v>1</v>
      </c>
      <c r="S26" s="223">
        <f t="shared" si="4"/>
        <v>18</v>
      </c>
      <c r="T26" s="223">
        <f t="shared" si="5"/>
        <v>54</v>
      </c>
      <c r="U26" s="225">
        <f t="shared" si="6"/>
        <v>3</v>
      </c>
      <c r="V26" s="287">
        <f t="shared" si="7"/>
      </c>
      <c r="W26" s="289" t="s">
        <v>1130</v>
      </c>
      <c r="X26" s="289"/>
      <c r="Y26" s="324" t="str">
        <f>IF(A26="new.cod","NEWCOD",IF(AND((Z26=""),ISTEXT(A26)),A26,IF(Z26="","",INDEX('liste reference'!$A$8:$A$904,Z26))))</f>
        <v>CRAFIL</v>
      </c>
      <c r="Z26" s="183">
        <f>IF(ISERROR(MATCH(A26,'liste reference'!$A$8:$A$904,0)),IF(ISERROR(MATCH(A26,'liste reference'!$B$8:$B$904,0)),"",(MATCH(A26,'liste reference'!$B$8:$B$904,0))),(MATCH(A26,'liste reference'!$A$8:$A$904,0)))</f>
        <v>178</v>
      </c>
      <c r="AA26" s="385"/>
      <c r="AB26" s="372"/>
      <c r="AC26" s="372"/>
      <c r="BB26" s="183">
        <f t="shared" si="8"/>
        <v>1</v>
      </c>
    </row>
    <row r="27" spans="1:54" ht="12.75">
      <c r="A27" s="322" t="s">
        <v>761</v>
      </c>
      <c r="B27" s="241"/>
      <c r="C27" s="242">
        <v>0.2</v>
      </c>
      <c r="D27" s="221" t="str">
        <f>IF(ISERROR(VLOOKUP($A27,'liste reference'!$A$7:$D$904,2,0)),IF(ISERROR(VLOOKUP($A27,'liste reference'!$B$7:$D$904,1,0)),"",VLOOKUP($A27,'liste reference'!$B$7:$D$904,1,0)),VLOOKUP($A27,'liste reference'!$A$7:$D$904,2,0))</f>
        <v>Fissidens crassipes</v>
      </c>
      <c r="E27" s="224" t="e">
        <f>IF(D27="",,VLOOKUP(D27,D$22:D26,1,0))</f>
        <v>#N/A</v>
      </c>
      <c r="F27" s="38">
        <f t="shared" si="1"/>
        <v>0.17400000000000002</v>
      </c>
      <c r="G27" s="507" t="str">
        <f>IF(A27="","",IF(ISERROR(VLOOKUP($A27,'liste reference'!$A$7:$P$904,13,0)),IF(ISERROR(VLOOKUP($A27,'liste reference'!$B$7:$P$904,12,0)),"    -",VLOOKUP($A27,'liste reference'!$B$7:$P$904,12,0)),VLOOKUP($A27,'liste reference'!$A$7:$P$904,13,0)))</f>
        <v>BRm</v>
      </c>
      <c r="H27" s="508">
        <f>IF(A27="","x",IF(ISERROR(VLOOKUP($A27,'liste reference'!$A$8:$P$904,14,0)),IF(ISERROR(VLOOKUP($A27,'liste reference'!$B$8:$P$904,13,0)),"x",VLOOKUP($A27,'liste reference'!$B$8:$P$904,13,0)),VLOOKUP($A27,'liste reference'!$A$8:$P$904,14,0)))</f>
        <v>5</v>
      </c>
      <c r="I27" s="509">
        <f>IF(ISNUMBER(H27),IF(ISERROR(VLOOKUP($A27,'liste reference'!$A$7:$P$904,3,0)),IF(ISERROR(VLOOKUP($A27,'liste reference'!$B$7:$P$904,2,0)),"",VLOOKUP($A27,'liste reference'!$B$7:$P$904,2,0)),VLOOKUP($A27,'liste reference'!$A$7:$P$904,3,0)),"")</f>
        <v>12</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Fissidens crassipes</v>
      </c>
      <c r="L27" s="333"/>
      <c r="M27" s="333"/>
      <c r="N27" s="333"/>
      <c r="O27" s="367"/>
      <c r="P27" s="367">
        <f>IF($A27="NEWCOD",IF($AC27="","No",$AC27),IF(ISTEXT($E27),"DEJA SAISI !",IF($A27="","",IF(ISERROR(VLOOKUP($A27,'liste reference'!A:S,19,FALSE)),IF(ISERROR(VLOOKUP($A27,'liste reference'!B:S,19,FALSE)),"",VLOOKUP($A27,'liste reference'!B:S,19,FALSE)),VLOOKUP($A27,'liste reference'!A:S,19,FALSE)))))</f>
        <v>1294</v>
      </c>
      <c r="Q27" s="222">
        <f t="shared" si="2"/>
        <v>0.17400000000000002</v>
      </c>
      <c r="R27" s="223">
        <f t="shared" si="3"/>
        <v>2</v>
      </c>
      <c r="S27" s="223">
        <f t="shared" si="4"/>
        <v>24</v>
      </c>
      <c r="T27" s="223">
        <f t="shared" si="5"/>
        <v>48</v>
      </c>
      <c r="U27" s="225">
        <f t="shared" si="6"/>
        <v>4</v>
      </c>
      <c r="V27" s="287">
        <f t="shared" si="7"/>
      </c>
      <c r="W27" s="289" t="s">
        <v>1130</v>
      </c>
      <c r="Y27" s="324" t="str">
        <f>IF(A27="new.cod","NEWCOD",IF(AND((Z27=""),ISTEXT(A27)),A27,IF(Z27="","",INDEX('liste reference'!$A$8:$A$904,Z27))))</f>
        <v>FISCRA</v>
      </c>
      <c r="Z27" s="183">
        <f>IF(ISERROR(MATCH(A27,'liste reference'!$A$8:$A$904,0)),IF(ISERROR(MATCH(A27,'liste reference'!$B$8:$B$904,0)),"",(MATCH(A27,'liste reference'!$B$8:$B$904,0))),(MATCH(A27,'liste reference'!$A$8:$A$904,0)))</f>
        <v>197</v>
      </c>
      <c r="AA27" s="385"/>
      <c r="AB27" s="372"/>
      <c r="AC27" s="372"/>
      <c r="BB27" s="183">
        <f t="shared" si="8"/>
        <v>1</v>
      </c>
    </row>
    <row r="28" spans="1:54" ht="12.75">
      <c r="A28" s="322" t="s">
        <v>773</v>
      </c>
      <c r="B28" s="241"/>
      <c r="C28" s="242">
        <v>0.02</v>
      </c>
      <c r="D28" s="221" t="str">
        <f>IF(ISERROR(VLOOKUP($A28,'liste reference'!$A$7:$D$904,2,0)),IF(ISERROR(VLOOKUP($A28,'liste reference'!$B$7:$D$904,1,0)),"",VLOOKUP($A28,'liste reference'!$B$7:$D$904,1,0)),VLOOKUP($A28,'liste reference'!$A$7:$D$904,2,0))</f>
        <v>Fontinalis antipyretica</v>
      </c>
      <c r="E28" s="224" t="e">
        <f>IF(D28="",,VLOOKUP(D28,D$22:D27,1,0))</f>
        <v>#N/A</v>
      </c>
      <c r="F28" s="38">
        <f t="shared" si="1"/>
        <v>0.0174</v>
      </c>
      <c r="G28" s="507" t="str">
        <f>IF(A28="","",IF(ISERROR(VLOOKUP($A28,'liste reference'!$A$7:$P$904,13,0)),IF(ISERROR(VLOOKUP($A28,'liste reference'!$B$7:$P$904,12,0)),"    -",VLOOKUP($A28,'liste reference'!$B$7:$P$904,12,0)),VLOOKUP($A28,'liste reference'!$A$7:$P$904,13,0)))</f>
        <v>BRm</v>
      </c>
      <c r="H28" s="508">
        <f>IF(A28="","x",IF(ISERROR(VLOOKUP($A28,'liste reference'!$A$8:$P$904,14,0)),IF(ISERROR(VLOOKUP($A28,'liste reference'!$B$8:$P$904,13,0)),"x",VLOOKUP($A28,'liste reference'!$B$8:$P$904,13,0)),VLOOKUP($A28,'liste reference'!$A$8:$P$904,14,0)))</f>
        <v>5</v>
      </c>
      <c r="I28" s="509">
        <f>IF(ISNUMBER(H28),IF(ISERROR(VLOOKUP($A28,'liste reference'!$A$7:$P$904,3,0)),IF(ISERROR(VLOOKUP($A28,'liste reference'!$B$7:$P$904,2,0)),"",VLOOKUP($A28,'liste reference'!$B$7:$P$904,2,0)),VLOOKUP($A28,'liste reference'!$A$7:$P$904,3,0)),"")</f>
        <v>10</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Fontinalis antipyretica</v>
      </c>
      <c r="L28" s="333"/>
      <c r="M28" s="333"/>
      <c r="N28" s="333"/>
      <c r="O28" s="367"/>
      <c r="P28" s="367">
        <f>IF($A28="NEWCOD",IF($AC28="","No",$AC28),IF(ISTEXT($E28),"DEJA SAISI !",IF($A28="","",IF(ISERROR(VLOOKUP($A28,'liste reference'!A:S,19,FALSE)),IF(ISERROR(VLOOKUP($A28,'liste reference'!B:S,19,FALSE)),"",VLOOKUP($A28,'liste reference'!B:S,19,FALSE)),VLOOKUP($A28,'liste reference'!A:S,19,FALSE)))))</f>
        <v>1310</v>
      </c>
      <c r="Q28" s="222">
        <f t="shared" si="2"/>
        <v>0.0174</v>
      </c>
      <c r="R28" s="223">
        <f t="shared" si="3"/>
        <v>1</v>
      </c>
      <c r="S28" s="223">
        <f t="shared" si="4"/>
        <v>10</v>
      </c>
      <c r="T28" s="223">
        <f t="shared" si="5"/>
        <v>10</v>
      </c>
      <c r="U28" s="225">
        <f t="shared" si="6"/>
        <v>1</v>
      </c>
      <c r="V28" s="287">
        <f t="shared" si="7"/>
      </c>
      <c r="W28" s="289" t="s">
        <v>1130</v>
      </c>
      <c r="Y28" s="324" t="str">
        <f>IF(A28="new.cod","NEWCOD",IF(AND((Z28=""),ISTEXT(A28)),A28,IF(Z28="","",INDEX('liste reference'!$A$8:$A$904,Z28))))</f>
        <v>FONANT</v>
      </c>
      <c r="Z28" s="183">
        <f>IF(ISERROR(MATCH(A28,'liste reference'!$A$8:$A$904,0)),IF(ISERROR(MATCH(A28,'liste reference'!$B$8:$B$904,0)),"",(MATCH(A28,'liste reference'!$B$8:$B$904,0))),(MATCH(A28,'liste reference'!$A$8:$A$904,0)))</f>
        <v>210</v>
      </c>
      <c r="AA28" s="385"/>
      <c r="AB28" s="372"/>
      <c r="AC28" s="372"/>
      <c r="BB28" s="183">
        <f t="shared" si="8"/>
        <v>1</v>
      </c>
    </row>
    <row r="29" spans="1:54" ht="12.75">
      <c r="A29" s="322" t="s">
        <v>524</v>
      </c>
      <c r="B29" s="241"/>
      <c r="C29" s="242">
        <v>0.01</v>
      </c>
      <c r="D29" s="221" t="str">
        <f>IF(ISERROR(VLOOKUP($A29,'liste reference'!$A$7:$D$904,2,0)),IF(ISERROR(VLOOKUP($A29,'liste reference'!$B$7:$D$904,1,0)),"",VLOOKUP($A29,'liste reference'!$B$7:$D$904,1,0)),VLOOKUP($A29,'liste reference'!$A$7:$D$904,2,0))</f>
        <v>Apium nodiflorum</v>
      </c>
      <c r="E29" s="224" t="e">
        <f>IF(D29="",,VLOOKUP(D29,D$22:D28,1,0))</f>
        <v>#N/A</v>
      </c>
      <c r="F29" s="38">
        <f t="shared" si="1"/>
        <v>0.0087</v>
      </c>
      <c r="G29" s="507" t="str">
        <f>IF(A29="","",IF(ISERROR(VLOOKUP($A29,'liste reference'!$A$7:$P$904,13,0)),IF(ISERROR(VLOOKUP($A29,'liste reference'!$B$7:$P$904,12,0)),"    -",VLOOKUP($A29,'liste reference'!$B$7:$P$904,12,0)),VLOOKUP($A29,'liste reference'!$A$7:$P$904,13,0)))</f>
        <v>PHy</v>
      </c>
      <c r="H29" s="508">
        <f>IF(A29="","x",IF(ISERROR(VLOOKUP($A29,'liste reference'!$A$8:$P$904,14,0)),IF(ISERROR(VLOOKUP($A29,'liste reference'!$B$8:$P$904,13,0)),"x",VLOOKUP($A29,'liste reference'!$B$8:$P$904,13,0)),VLOOKUP($A29,'liste reference'!$A$8:$P$904,14,0)))</f>
        <v>7</v>
      </c>
      <c r="I29" s="509">
        <f>IF(ISNUMBER(H29),IF(ISERROR(VLOOKUP($A29,'liste reference'!$A$7:$P$904,3,0)),IF(ISERROR(VLOOKUP($A29,'liste reference'!$B$7:$P$904,2,0)),"",VLOOKUP($A29,'liste reference'!$B$7:$P$904,2,0)),VLOOKUP($A29,'liste reference'!$A$7:$P$904,3,0)),"")</f>
        <v>10</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Apium nodiflorum</v>
      </c>
      <c r="L29" s="333"/>
      <c r="M29" s="333"/>
      <c r="N29" s="333"/>
      <c r="O29" s="367"/>
      <c r="P29" s="367">
        <f>IF($A29="NEWCOD",IF($AC29="","No",$AC29),IF(ISTEXT($E29),"DEJA SAISI !",IF($A29="","",IF(ISERROR(VLOOKUP($A29,'liste reference'!A:S,19,FALSE)),IF(ISERROR(VLOOKUP($A29,'liste reference'!B:S,19,FALSE)),"",VLOOKUP($A29,'liste reference'!B:S,19,FALSE)),VLOOKUP($A29,'liste reference'!A:S,19,FALSE)))))</f>
        <v>1974</v>
      </c>
      <c r="Q29" s="222">
        <f t="shared" si="2"/>
        <v>0.0087</v>
      </c>
      <c r="R29" s="223">
        <f t="shared" si="3"/>
        <v>1</v>
      </c>
      <c r="S29" s="223">
        <f t="shared" si="4"/>
        <v>10</v>
      </c>
      <c r="T29" s="223">
        <f t="shared" si="5"/>
        <v>10</v>
      </c>
      <c r="U29" s="225">
        <f t="shared" si="6"/>
        <v>1</v>
      </c>
      <c r="V29" s="287">
        <f t="shared" si="7"/>
      </c>
      <c r="W29" s="289" t="s">
        <v>1130</v>
      </c>
      <c r="Y29" s="324" t="str">
        <f>IF(A29="new.cod","NEWCOD",IF(AND((Z29=""),ISTEXT(A29)),A29,IF(Z29="","",INDEX('liste reference'!$A$8:$A$904,Z29))))</f>
        <v>APINOD</v>
      </c>
      <c r="Z29" s="183">
        <f>IF(ISERROR(MATCH(A29,'liste reference'!$A$8:$A$904,0)),IF(ISERROR(MATCH(A29,'liste reference'!$B$8:$B$904,0)),"",(MATCH(A29,'liste reference'!$B$8:$B$904,0))),(MATCH(A29,'liste reference'!$A$8:$A$904,0)))</f>
        <v>309</v>
      </c>
      <c r="AA29" s="385"/>
      <c r="AB29" s="372"/>
      <c r="AC29" s="372"/>
      <c r="BB29" s="183">
        <f t="shared" si="8"/>
        <v>1</v>
      </c>
    </row>
    <row r="30" spans="1:54" ht="12.75">
      <c r="A30" s="322" t="s">
        <v>528</v>
      </c>
      <c r="B30" s="241"/>
      <c r="C30" s="242">
        <v>0.005</v>
      </c>
      <c r="D30" s="221" t="str">
        <f>IF(ISERROR(VLOOKUP($A30,'liste reference'!$A$7:$D$904,2,0)),IF(ISERROR(VLOOKUP($A30,'liste reference'!$B$7:$D$904,1,0)),"",VLOOKUP($A30,'liste reference'!$B$7:$D$904,1,0)),VLOOKUP($A30,'liste reference'!$A$7:$D$904,2,0))</f>
        <v>Callitriche sp.</v>
      </c>
      <c r="E30" s="224" t="e">
        <f>IF(D30="",,VLOOKUP(D30,D$22:D29,1,0))</f>
        <v>#N/A</v>
      </c>
      <c r="F30" s="38">
        <f t="shared" si="1"/>
        <v>0.00435</v>
      </c>
      <c r="G30" s="507" t="str">
        <f>IF(A30="","",IF(ISERROR(VLOOKUP($A30,'liste reference'!$A$7:$P$904,13,0)),IF(ISERROR(VLOOKUP($A30,'liste reference'!$B$7:$P$904,12,0)),"    -",VLOOKUP($A30,'liste reference'!$B$7:$P$904,12,0)),VLOOKUP($A30,'liste reference'!$A$7:$P$904,13,0)))</f>
        <v>PHy</v>
      </c>
      <c r="H30" s="508">
        <f>IF(A30="","x",IF(ISERROR(VLOOKUP($A30,'liste reference'!$A$8:$P$904,14,0)),IF(ISERROR(VLOOKUP($A30,'liste reference'!$B$8:$P$904,13,0)),"x",VLOOKUP($A30,'liste reference'!$B$8:$P$904,13,0)),VLOOKUP($A30,'liste reference'!$A$8:$P$904,14,0)))</f>
        <v>7</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Callitriche sp.</v>
      </c>
      <c r="L30" s="333"/>
      <c r="M30" s="333"/>
      <c r="N30" s="333"/>
      <c r="O30" s="367"/>
      <c r="P30" s="367">
        <f>IF($A30="NEWCOD",IF($AC30="","No",$AC30),IF(ISTEXT($E30),"DEJA SAISI !",IF($A30="","",IF(ISERROR(VLOOKUP($A30,'liste reference'!A:S,19,FALSE)),IF(ISERROR(VLOOKUP($A30,'liste reference'!B:S,19,FALSE)),"",VLOOKUP($A30,'liste reference'!B:S,19,FALSE)),VLOOKUP($A30,'liste reference'!A:S,19,FALSE)))))</f>
        <v>1696</v>
      </c>
      <c r="Q30" s="222">
        <f t="shared" si="2"/>
        <v>0.00435</v>
      </c>
      <c r="R30" s="223">
        <f t="shared" si="3"/>
        <v>1</v>
      </c>
      <c r="S30" s="223">
        <f t="shared" si="4"/>
        <v>0</v>
      </c>
      <c r="T30" s="223">
        <f t="shared" si="5"/>
        <v>0</v>
      </c>
      <c r="U30" s="225">
        <f t="shared" si="6"/>
        <v>0</v>
      </c>
      <c r="V30" s="287">
        <f t="shared" si="7"/>
      </c>
      <c r="W30" s="289" t="s">
        <v>1130</v>
      </c>
      <c r="Y30" s="324" t="str">
        <f>IF(A30="new.cod","NEWCOD",IF(AND((Z30=""),ISTEXT(A30)),A30,IF(Z30="","",INDEX('liste reference'!$A$8:$A$904,Z30))))</f>
        <v>CALSPX</v>
      </c>
      <c r="Z30" s="183">
        <f>IF(ISERROR(MATCH(A30,'liste reference'!$A$8:$A$904,0)),IF(ISERROR(MATCH(A30,'liste reference'!$B$8:$B$904,0)),"",(MATCH(A30,'liste reference'!$B$8:$B$904,0))),(MATCH(A30,'liste reference'!$A$8:$A$904,0)))</f>
        <v>325</v>
      </c>
      <c r="AA30" s="385"/>
      <c r="AB30" s="372"/>
      <c r="AC30" s="372"/>
      <c r="BB30" s="183">
        <f t="shared" si="8"/>
        <v>1</v>
      </c>
    </row>
    <row r="31" spans="1:54" ht="12.75">
      <c r="A31" s="322" t="s">
        <v>366</v>
      </c>
      <c r="B31" s="241">
        <v>0.01</v>
      </c>
      <c r="C31" s="242"/>
      <c r="D31" s="221" t="str">
        <f>IF(ISERROR(VLOOKUP($A31,'liste reference'!$A$7:$D$904,2,0)),IF(ISERROR(VLOOKUP($A31,'liste reference'!$B$7:$D$904,1,0)),"",VLOOKUP($A31,'liste reference'!$B$7:$D$904,1,0)),VLOOKUP($A31,'liste reference'!$A$7:$D$904,2,0))</f>
        <v>Agrostis stolonifera</v>
      </c>
      <c r="E31" s="224" t="e">
        <f>IF(D31="",,VLOOKUP(D31,D$22:D30,1,0))</f>
        <v>#N/A</v>
      </c>
      <c r="F31" s="38">
        <f t="shared" si="1"/>
        <v>0.0013</v>
      </c>
      <c r="G31" s="507" t="str">
        <f>IF(A31="","",IF(ISERROR(VLOOKUP($A31,'liste reference'!$A$7:$P$904,13,0)),IF(ISERROR(VLOOKUP($A31,'liste reference'!$B$7:$P$904,12,0)),"    -",VLOOKUP($A31,'liste reference'!$B$7:$P$904,12,0)),VLOOKUP($A31,'liste reference'!$A$7:$P$904,13,0)))</f>
        <v>PHe</v>
      </c>
      <c r="H31" s="508">
        <f>IF(A31="","x",IF(ISERROR(VLOOKUP($A31,'liste reference'!$A$8:$P$904,14,0)),IF(ISERROR(VLOOKUP($A31,'liste reference'!$B$8:$P$904,13,0)),"x",VLOOKUP($A31,'liste reference'!$B$8:$P$904,13,0)),VLOOKUP($A31,'liste reference'!$A$8:$P$904,14,0)))</f>
        <v>8</v>
      </c>
      <c r="I31" s="509">
        <f>IF(ISNUMBER(H31),IF(ISERROR(VLOOKUP($A31,'liste reference'!$A$7:$P$904,3,0)),IF(ISERROR(VLOOKUP($A31,'liste reference'!$B$7:$P$904,2,0)),"",VLOOKUP($A31,'liste reference'!$B$7:$P$904,2,0)),VLOOKUP($A31,'liste reference'!$A$7:$P$904,3,0)),"")</f>
        <v>10</v>
      </c>
      <c r="J31" s="509">
        <f>IF(ISNUMBER(H31),IF(ISERROR(VLOOKUP($A31,'liste reference'!$A$7:$P$904,4,0)),IF(ISERROR(VLOOKUP($A31,'liste reference'!$B$7:$P$904,3,0)),"",VLOOKUP($A31,'liste reference'!$B$7:$P$904,3,0)),VLOOKUP($A31,'liste reference'!$A$7:$P$904,4,0)),"")</f>
        <v>1</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Agrostis stolonifera</v>
      </c>
      <c r="L31" s="333"/>
      <c r="M31" s="333"/>
      <c r="N31" s="333"/>
      <c r="O31" s="367"/>
      <c r="P31" s="367">
        <f>IF($A31="NEWCOD",IF($AC31="","No",$AC31),IF(ISTEXT($E31),"DEJA SAISI !",IF($A31="","",IF(ISERROR(VLOOKUP($A31,'liste reference'!A:S,19,FALSE)),IF(ISERROR(VLOOKUP($A31,'liste reference'!B:S,19,FALSE)),"",VLOOKUP($A31,'liste reference'!B:S,19,FALSE)),VLOOKUP($A31,'liste reference'!A:S,19,FALSE)))))</f>
        <v>1543</v>
      </c>
      <c r="Q31" s="222">
        <f t="shared" si="2"/>
        <v>0.0013</v>
      </c>
      <c r="R31" s="223">
        <f t="shared" si="3"/>
        <v>1</v>
      </c>
      <c r="S31" s="223">
        <f t="shared" si="4"/>
        <v>10</v>
      </c>
      <c r="T31" s="223">
        <f t="shared" si="5"/>
        <v>10</v>
      </c>
      <c r="U31" s="225">
        <f t="shared" si="6"/>
        <v>1</v>
      </c>
      <c r="V31" s="287">
        <f t="shared" si="7"/>
      </c>
      <c r="W31" s="289" t="s">
        <v>1130</v>
      </c>
      <c r="Y31" s="324" t="str">
        <f>IF(A31="new.cod","NEWCOD",IF(AND((Z31=""),ISTEXT(A31)),A31,IF(Z31="","",INDEX('liste reference'!$A$8:$A$904,Z31))))</f>
        <v>AGRSTO</v>
      </c>
      <c r="Z31" s="183">
        <f>IF(ISERROR(MATCH(A31,'liste reference'!$A$8:$A$904,0)),IF(ISERROR(MATCH(A31,'liste reference'!$B$8:$B$904,0)),"",(MATCH(A31,'liste reference'!$B$8:$B$904,0))),(MATCH(A31,'liste reference'!$A$8:$A$904,0)))</f>
        <v>514</v>
      </c>
      <c r="AA31" s="385"/>
      <c r="AB31" s="372"/>
      <c r="AC31" s="372"/>
      <c r="BB31" s="183">
        <f t="shared" si="8"/>
        <v>1</v>
      </c>
    </row>
    <row r="32" spans="1:54" ht="12.75">
      <c r="A32" s="322" t="s">
        <v>455</v>
      </c>
      <c r="B32" s="241">
        <v>0.02</v>
      </c>
      <c r="C32" s="242"/>
      <c r="D32" s="221" t="str">
        <f>IF(ISERROR(VLOOKUP($A32,'liste reference'!$A$7:$D$904,2,0)),IF(ISERROR(VLOOKUP($A32,'liste reference'!$B$7:$D$904,1,0)),"",VLOOKUP($A32,'liste reference'!$B$7:$D$904,1,0)),VLOOKUP($A32,'liste reference'!$A$7:$D$904,2,0))</f>
        <v>Mentha aquatica</v>
      </c>
      <c r="E32" s="224" t="e">
        <f>IF(D32="",,VLOOKUP(D32,D$22:D31,1,0))</f>
        <v>#N/A</v>
      </c>
      <c r="F32" s="38">
        <f t="shared" si="1"/>
        <v>0.0026</v>
      </c>
      <c r="G32" s="507" t="str">
        <f>IF(A32="","",IF(ISERROR(VLOOKUP($A32,'liste reference'!$A$7:$P$904,13,0)),IF(ISERROR(VLOOKUP($A32,'liste reference'!$B$7:$P$904,12,0)),"    -",VLOOKUP($A32,'liste reference'!$B$7:$P$904,12,0)),VLOOKUP($A32,'liste reference'!$A$7:$P$904,13,0)))</f>
        <v>PHe</v>
      </c>
      <c r="H32" s="508">
        <f>IF(A32="","x",IF(ISERROR(VLOOKUP($A32,'liste reference'!$A$8:$P$904,14,0)),IF(ISERROR(VLOOKUP($A32,'liste reference'!$B$8:$P$904,13,0)),"x",VLOOKUP($A32,'liste reference'!$B$8:$P$904,13,0)),VLOOKUP($A32,'liste reference'!$A$8:$P$904,14,0)))</f>
        <v>8</v>
      </c>
      <c r="I32" s="509">
        <f>IF(ISNUMBER(H32),IF(ISERROR(VLOOKUP($A32,'liste reference'!$A$7:$P$904,3,0)),IF(ISERROR(VLOOKUP($A32,'liste reference'!$B$7:$P$904,2,0)),"",VLOOKUP($A32,'liste reference'!$B$7:$P$904,2,0)),VLOOKUP($A32,'liste reference'!$A$7:$P$904,3,0)),"")</f>
        <v>12</v>
      </c>
      <c r="J32" s="509">
        <f>IF(ISNUMBER(H32),IF(ISERROR(VLOOKUP($A32,'liste reference'!$A$7:$P$904,4,0)),IF(ISERROR(VLOOKUP($A32,'liste reference'!$B$7:$P$904,3,0)),"",VLOOKUP($A32,'liste reference'!$B$7:$P$904,3,0)),VLOOKUP($A32,'liste reference'!$A$7:$P$904,4,0)),"")</f>
        <v>1</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Mentha aquatica</v>
      </c>
      <c r="L32" s="333"/>
      <c r="M32" s="333"/>
      <c r="N32" s="333"/>
      <c r="O32" s="367" t="s">
        <v>1147</v>
      </c>
      <c r="P32" s="367">
        <f>IF($A32="NEWCOD",IF($AC32="","No",$AC32),IF(ISTEXT($E32),"DEJA SAISI !",IF($A32="","",IF(ISERROR(VLOOKUP($A32,'liste reference'!A:S,19,FALSE)),IF(ISERROR(VLOOKUP($A32,'liste reference'!B:S,19,FALSE)),"",VLOOKUP($A32,'liste reference'!B:S,19,FALSE)),VLOOKUP($A32,'liste reference'!A:S,19,FALSE)))))</f>
        <v>1791</v>
      </c>
      <c r="Q32" s="222">
        <f t="shared" si="2"/>
        <v>0.0026</v>
      </c>
      <c r="R32" s="223">
        <f t="shared" si="3"/>
        <v>1</v>
      </c>
      <c r="S32" s="223">
        <f t="shared" si="4"/>
        <v>12</v>
      </c>
      <c r="T32" s="223">
        <f t="shared" si="5"/>
        <v>12</v>
      </c>
      <c r="U32" s="225">
        <f t="shared" si="6"/>
        <v>1</v>
      </c>
      <c r="V32" s="287">
        <f t="shared" si="7"/>
      </c>
      <c r="W32" s="289" t="s">
        <v>1130</v>
      </c>
      <c r="Y32" s="324" t="str">
        <f>IF(A32="new.cod","NEWCOD",IF(AND((Z32=""),ISTEXT(A32)),A32,IF(Z32="","",INDEX('liste reference'!$A$8:$A$904,Z32))))</f>
        <v>MENAQU</v>
      </c>
      <c r="Z32" s="183">
        <f>IF(ISERROR(MATCH(A32,'liste reference'!$A$8:$A$904,0)),IF(ISERROR(MATCH(A32,'liste reference'!$B$8:$B$904,0)),"",(MATCH(A32,'liste reference'!$B$8:$B$904,0))),(MATCH(A32,'liste reference'!$A$8:$A$904,0)))</f>
        <v>607</v>
      </c>
      <c r="AA32" s="385" t="s">
        <v>1147</v>
      </c>
      <c r="AB32" s="372"/>
      <c r="AC32" s="372"/>
      <c r="BB32" s="183">
        <f t="shared" si="8"/>
        <v>1</v>
      </c>
    </row>
    <row r="33" spans="1:54" ht="12.75">
      <c r="A33" s="322" t="s">
        <v>477</v>
      </c>
      <c r="B33" s="241">
        <v>0.01</v>
      </c>
      <c r="C33" s="242"/>
      <c r="D33" s="221" t="str">
        <f>IF(ISERROR(VLOOKUP($A33,'liste reference'!$A$7:$D$904,2,0)),IF(ISERROR(VLOOKUP($A33,'liste reference'!$B$7:$D$904,1,0)),"",VLOOKUP($A33,'liste reference'!$B$7:$D$904,1,0)),VLOOKUP($A33,'liste reference'!$A$7:$D$904,2,0))</f>
        <v>Phragmites australis</v>
      </c>
      <c r="E33" s="224" t="e">
        <f>IF(D33="",,VLOOKUP(D33,D$22:D32,1,0))</f>
        <v>#N/A</v>
      </c>
      <c r="F33" s="38">
        <f t="shared" si="1"/>
        <v>0.0013</v>
      </c>
      <c r="G33" s="507" t="str">
        <f>IF(A33="","",IF(ISERROR(VLOOKUP($A33,'liste reference'!$A$7:$P$904,13,0)),IF(ISERROR(VLOOKUP($A33,'liste reference'!$B$7:$P$904,12,0)),"    -",VLOOKUP($A33,'liste reference'!$B$7:$P$904,12,0)),VLOOKUP($A33,'liste reference'!$A$7:$P$904,13,0)))</f>
        <v>PHe</v>
      </c>
      <c r="H33" s="508">
        <f>IF(A33="","x",IF(ISERROR(VLOOKUP($A33,'liste reference'!$A$8:$P$904,14,0)),IF(ISERROR(VLOOKUP($A33,'liste reference'!$B$8:$P$904,13,0)),"x",VLOOKUP($A33,'liste reference'!$B$8:$P$904,13,0)),VLOOKUP($A33,'liste reference'!$A$8:$P$904,14,0)))</f>
        <v>8</v>
      </c>
      <c r="I33" s="509">
        <f>IF(ISNUMBER(H33),IF(ISERROR(VLOOKUP($A33,'liste reference'!$A$7:$P$904,3,0)),IF(ISERROR(VLOOKUP($A33,'liste reference'!$B$7:$P$904,2,0)),"",VLOOKUP($A33,'liste reference'!$B$7:$P$904,2,0)),VLOOKUP($A33,'liste reference'!$A$7:$P$904,3,0)),"")</f>
        <v>9</v>
      </c>
      <c r="J33" s="509">
        <f>IF(ISNUMBER(H33),IF(ISERROR(VLOOKUP($A33,'liste reference'!$A$7:$P$904,4,0)),IF(ISERROR(VLOOKUP($A33,'liste reference'!$B$7:$P$904,3,0)),"",VLOOKUP($A33,'liste reference'!$B$7:$P$904,3,0)),VLOOKUP($A33,'liste reference'!$A$7:$P$904,4,0)),"")</f>
        <v>2</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Phragmites australis</v>
      </c>
      <c r="L33" s="333"/>
      <c r="M33" s="333"/>
      <c r="N33" s="333"/>
      <c r="O33" s="367"/>
      <c r="P33" s="367">
        <f>IF($A33="NEWCOD",IF($AC33="","No",$AC33),IF(ISTEXT($E33),"DEJA SAISI !",IF($A33="","",IF(ISERROR(VLOOKUP($A33,'liste reference'!A:S,19,FALSE)),IF(ISERROR(VLOOKUP($A33,'liste reference'!B:S,19,FALSE)),"",VLOOKUP($A33,'liste reference'!B:S,19,FALSE)),VLOOKUP($A33,'liste reference'!A:S,19,FALSE)))))</f>
        <v>1579</v>
      </c>
      <c r="Q33" s="222">
        <f t="shared" si="2"/>
        <v>0.0013</v>
      </c>
      <c r="R33" s="223">
        <f t="shared" si="3"/>
        <v>1</v>
      </c>
      <c r="S33" s="223">
        <f t="shared" si="4"/>
        <v>9</v>
      </c>
      <c r="T33" s="223">
        <f t="shared" si="5"/>
        <v>18</v>
      </c>
      <c r="U33" s="225">
        <f t="shared" si="6"/>
        <v>2</v>
      </c>
      <c r="V33" s="287">
        <f t="shared" si="7"/>
      </c>
      <c r="W33" s="289" t="s">
        <v>1130</v>
      </c>
      <c r="Y33" s="324" t="str">
        <f>IF(A33="new.cod","NEWCOD",IF(AND((Z33=""),ISTEXT(A33)),A33,IF(Z33="","",INDEX('liste reference'!$A$8:$A$904,Z33))))</f>
        <v>PHRAUS</v>
      </c>
      <c r="Z33" s="183">
        <f>IF(ISERROR(MATCH(A33,'liste reference'!$A$8:$A$904,0)),IF(ISERROR(MATCH(A33,'liste reference'!$B$8:$B$904,0)),"",(MATCH(A33,'liste reference'!$B$8:$B$904,0))),(MATCH(A33,'liste reference'!$A$8:$A$904,0)))</f>
        <v>635</v>
      </c>
      <c r="AA33" s="385"/>
      <c r="AB33" s="372"/>
      <c r="AC33" s="372"/>
      <c r="BB33" s="183">
        <f t="shared" si="8"/>
        <v>1</v>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Trapel</v>
      </c>
      <c r="B84" s="231" t="str">
        <f>C3</f>
        <v>Villemoustaussou</v>
      </c>
      <c r="C84" s="232">
        <f>A4</f>
        <v>41487</v>
      </c>
      <c r="D84" s="233">
        <f>IF(ISERROR(SUM($T$23:$T$82)/SUM($U$23:$U$82)),"",SUM($T$23:$T$82)/SUM($U$23:$U$82))</f>
        <v>10.9</v>
      </c>
      <c r="E84" s="234">
        <f>N13</f>
        <v>11</v>
      </c>
      <c r="F84" s="231">
        <f>N14</f>
        <v>10</v>
      </c>
      <c r="G84" s="231">
        <f>N15</f>
        <v>5</v>
      </c>
      <c r="H84" s="231">
        <f>N16</f>
        <v>4</v>
      </c>
      <c r="I84" s="231">
        <f>N17</f>
        <v>1</v>
      </c>
      <c r="J84" s="235">
        <f>N8</f>
        <v>10.7</v>
      </c>
      <c r="K84" s="233">
        <f>N9</f>
        <v>3.661966684720111</v>
      </c>
      <c r="L84" s="234">
        <f>N10</f>
        <v>5</v>
      </c>
      <c r="M84" s="234">
        <f>N11</f>
        <v>18</v>
      </c>
      <c r="N84" s="233">
        <f>O8</f>
        <v>1.6</v>
      </c>
      <c r="O84" s="233">
        <f>O9</f>
        <v>0.6633249580710799</v>
      </c>
      <c r="P84" s="234">
        <f>O10</f>
        <v>1</v>
      </c>
      <c r="Q84" s="234">
        <f>O11</f>
        <v>3</v>
      </c>
      <c r="R84" s="234">
        <f>F21</f>
        <v>0.4062500000000001</v>
      </c>
      <c r="S84" s="234">
        <f>K11</f>
        <v>0</v>
      </c>
      <c r="T84" s="234">
        <f>K12</f>
        <v>2</v>
      </c>
      <c r="U84" s="234">
        <f>K13</f>
        <v>4</v>
      </c>
      <c r="V84" s="236">
        <f>K14</f>
        <v>0</v>
      </c>
      <c r="W84" s="237">
        <f>K15</f>
        <v>5</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24</v>
      </c>
      <c r="T87" s="183"/>
      <c r="U87" s="183"/>
      <c r="V87" s="183"/>
    </row>
    <row r="88" spans="16:22" ht="12.75" hidden="1">
      <c r="P88" s="183"/>
      <c r="Q88" s="183" t="s">
        <v>1138</v>
      </c>
      <c r="R88" s="183"/>
      <c r="S88" s="287">
        <f>VLOOKUP((S87),($S$23:$U$82),2,0)</f>
        <v>48</v>
      </c>
      <c r="T88" s="183"/>
      <c r="U88" s="183"/>
      <c r="V88" s="183"/>
    </row>
    <row r="89" spans="17:20" ht="12.75" hidden="1">
      <c r="Q89" s="183" t="s">
        <v>1139</v>
      </c>
      <c r="R89" s="183"/>
      <c r="S89" s="287">
        <f>VLOOKUP((S87),($S$23:$U$82),3,0)</f>
        <v>4</v>
      </c>
      <c r="T89" s="183"/>
    </row>
    <row r="90" spans="17:20" ht="12.75">
      <c r="Q90" s="183" t="s">
        <v>1140</v>
      </c>
      <c r="R90" s="183"/>
      <c r="S90" s="291">
        <f>IF(ISERROR(SUM($T$23:$T$82)/SUM($U$23:$U$82)),"",(SUM($T$23:$T$82)-S88)/(SUM($U$23:$U$82)-S89))</f>
        <v>10.625</v>
      </c>
      <c r="T90" s="183"/>
    </row>
    <row r="91" spans="17:21" ht="12.75">
      <c r="Q91" s="223" t="s">
        <v>1613</v>
      </c>
      <c r="R91" s="223"/>
      <c r="S91" s="223" t="str">
        <f>INDEX('liste reference'!$A$8:$A$904,$T$91)</f>
        <v>FISCRA</v>
      </c>
      <c r="T91" s="183">
        <f>IF(ISERROR(MATCH($S$93,'liste reference'!$A$8:$A$904,0)),MATCH($S$93,'liste reference'!$B$8:$B$904,0),(MATCH($S$93,'liste reference'!$A$8:$A$904,0)))</f>
        <v>197</v>
      </c>
      <c r="U91" s="229"/>
    </row>
    <row r="92" spans="17:20" ht="12.75">
      <c r="Q92" s="183" t="s">
        <v>1371</v>
      </c>
      <c r="R92" s="183"/>
      <c r="S92" s="183">
        <f>MATCH(S87,$S$23:$S$82,0)</f>
        <v>5</v>
      </c>
      <c r="T92" s="183"/>
    </row>
    <row r="93" spans="17:20" ht="12.75">
      <c r="Q93" s="223" t="s">
        <v>1370</v>
      </c>
      <c r="R93" s="183"/>
      <c r="S93" s="223" t="str">
        <f>INDEX($A$23:$A$82,$S$92)</f>
        <v>FISCRA</v>
      </c>
      <c r="T93" s="183"/>
    </row>
    <row r="94" ht="12.75">
      <c r="S94" s="229"/>
    </row>
  </sheetData>
  <sheetProtection/>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9" dxfId="0" stopIfTrue="1">
      <formula>ISTEXT($E23)</formula>
    </cfRule>
  </conditionalFormatting>
  <conditionalFormatting sqref="H23:J82">
    <cfRule type="cellIs" priority="10" dxfId="24" operator="equal" stopIfTrue="1">
      <formula>"x"</formula>
    </cfRule>
  </conditionalFormatting>
  <conditionalFormatting sqref="W23:X23">
    <cfRule type="cellIs" priority="11" dxfId="0" operator="equal" stopIfTrue="1">
      <formula>"DEJA SAISI !"</formula>
    </cfRule>
    <cfRule type="cellIs" priority="12" dxfId="2" operator="equal" stopIfTrue="1">
      <formula>"non répertorié"</formula>
    </cfRule>
    <cfRule type="expression" priority="13" dxfId="1" stopIfTrue="1">
      <formula>AND(ISTEXT($G$23),ISBLANK($I$23))</formula>
    </cfRule>
  </conditionalFormatting>
  <conditionalFormatting sqref="L27:O82 O23:O26 K23:K82">
    <cfRule type="cellIs" priority="14" dxfId="2" operator="equal" stopIfTrue="1">
      <formula>"code non répertorié ou synonyme"</formula>
    </cfRule>
    <cfRule type="expression" priority="15" dxfId="1" stopIfTrue="1">
      <formula>AND($I23="",$J23="")</formula>
    </cfRule>
    <cfRule type="cellIs" priority="16"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9" dxfId="1" operator="between" stopIfTrue="1">
      <formula>"(cours d'eau)"</formula>
      <formula>"(cours d'eau)"</formula>
    </cfRule>
    <cfRule type="cellIs" priority="20" dxfId="4" operator="notBetween" stopIfTrue="1">
      <formula>"(cours d'eau)"</formula>
      <formula>"(cours d'eau)"</formula>
    </cfRule>
  </conditionalFormatting>
  <conditionalFormatting sqref="A4">
    <cfRule type="cellIs" priority="21" dxfId="1" operator="between" stopIfTrue="1">
      <formula>"(Date)"</formula>
      <formula>"(Date)"</formula>
    </cfRule>
    <cfRule type="cellIs" priority="22" dxfId="4" operator="notBetween" stopIfTrue="1">
      <formula>"(Date)"</formula>
      <formula>"(Date)"</formula>
    </cfRule>
  </conditionalFormatting>
  <conditionalFormatting sqref="C3">
    <cfRule type="cellIs" priority="25" dxfId="1" operator="between" stopIfTrue="1">
      <formula>"(Nom de la station)"</formula>
      <formula>"(Nom de la station)"</formula>
    </cfRule>
    <cfRule type="cellIs" priority="26" dxfId="4" operator="notBetween" stopIfTrue="1">
      <formula>"(Nom de la station)"</formula>
      <formula>"(Nom de la station)"</formula>
    </cfRule>
  </conditionalFormatting>
  <conditionalFormatting sqref="K3">
    <cfRule type="cellIs" priority="27" dxfId="1" operator="between" stopIfTrue="1">
      <formula>"(Code station)"</formula>
      <formula>"(Code station)"</formula>
    </cfRule>
    <cfRule type="cellIs" priority="28" dxfId="4" operator="notBetween" stopIfTrue="1">
      <formula>"(Code station)"</formula>
      <formula>"(Code station)"</formula>
    </cfRule>
  </conditionalFormatting>
  <conditionalFormatting sqref="K23:K82">
    <cfRule type="cellIs" priority="8" dxfId="3" operator="equal" stopIfTrue="1">
      <formula>"Remplir le champs 'Nouveau taxa' svp."</formula>
    </cfRule>
  </conditionalFormatting>
  <conditionalFormatting sqref="P23:P82">
    <cfRule type="cellIs" priority="5" dxfId="2" operator="equal" stopIfTrue="1">
      <formula>"code non répertorié ou synonyme"</formula>
    </cfRule>
    <cfRule type="expression" priority="6" dxfId="1" stopIfTrue="1">
      <formula>AND($I23="",$J23="")</formula>
    </cfRule>
    <cfRule type="cellIs" priority="7" dxfId="0" operator="equal" stopIfTrue="1">
      <formula>"DEJA SAISI !"</formula>
    </cfRule>
  </conditionalFormatting>
  <conditionalFormatting sqref="C2">
    <cfRule type="cellIs" priority="3" dxfId="1" operator="between" stopIfTrue="1">
      <formula>"(Opérateurs)"</formula>
      <formula>"(Opérateurs)"</formula>
    </cfRule>
    <cfRule type="cellIs" priority="4" dxfId="4" operator="notBetween" stopIfTrue="1">
      <formula>"(Opérateurs)"</formula>
      <formula>"(Opérateurs)"</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6" t="s">
        <v>1317</v>
      </c>
      <c r="B8" s="617"/>
      <c r="C8" s="617"/>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8" t="s">
        <v>1076</v>
      </c>
      <c r="J11" s="619"/>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0"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I13:J13"/>
    <mergeCell ref="I14:J14"/>
    <mergeCell ref="A8:C8"/>
    <mergeCell ref="I15:J15"/>
    <mergeCell ref="Y83:Z83"/>
    <mergeCell ref="K22:O22"/>
    <mergeCell ref="N6:O6"/>
    <mergeCell ref="I17:J17"/>
    <mergeCell ref="I18:J18"/>
    <mergeCell ref="I11:J11"/>
    <mergeCell ref="I12:J1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1836</v>
      </c>
      <c r="B1" s="19"/>
      <c r="C1" s="19"/>
      <c r="D1" s="19"/>
    </row>
    <row r="2" spans="1:4" ht="13.5">
      <c r="A2" s="2" t="s">
        <v>1775</v>
      </c>
      <c r="B2" s="20"/>
      <c r="C2" s="27"/>
      <c r="D2" s="27"/>
    </row>
    <row r="3" spans="1:4" ht="14.25" thickBot="1">
      <c r="A3" s="109" t="s">
        <v>1776</v>
      </c>
      <c r="B3" s="20"/>
      <c r="C3" s="27"/>
      <c r="D3" s="81" t="s">
        <v>1867</v>
      </c>
    </row>
    <row r="4" spans="1:4" ht="14.25" thickTop="1">
      <c r="A4" s="28"/>
      <c r="B4" s="45"/>
      <c r="C4" s="623"/>
      <c r="D4" s="624"/>
    </row>
    <row r="5" spans="1:4" ht="13.5" thickBot="1">
      <c r="A5" s="28"/>
      <c r="B5" s="46"/>
      <c r="C5" s="110"/>
      <c r="D5" s="111"/>
    </row>
    <row r="6" spans="1:4" ht="13.5">
      <c r="A6" s="26" t="s">
        <v>1089</v>
      </c>
      <c r="B6" s="43" t="s">
        <v>1028</v>
      </c>
      <c r="C6" s="112"/>
      <c r="D6" s="113"/>
    </row>
    <row r="7" spans="1:4" ht="14.25" thickBot="1">
      <c r="A7" s="86"/>
      <c r="B7" s="44"/>
      <c r="C7" s="112"/>
      <c r="D7" s="113"/>
    </row>
    <row r="8" spans="1:4" ht="15" thickTop="1">
      <c r="A8" s="452" t="s">
        <v>214</v>
      </c>
      <c r="B8" s="453" t="s">
        <v>1875</v>
      </c>
      <c r="C8" s="112"/>
      <c r="D8" s="113"/>
    </row>
    <row r="9" spans="1:4" ht="14.25">
      <c r="A9" s="454" t="s">
        <v>363</v>
      </c>
      <c r="B9" s="453" t="s">
        <v>1400</v>
      </c>
      <c r="C9" s="114"/>
      <c r="D9" s="115"/>
    </row>
    <row r="10" spans="1:4" ht="14.25">
      <c r="A10" s="452" t="s">
        <v>364</v>
      </c>
      <c r="B10" s="453" t="s">
        <v>1877</v>
      </c>
      <c r="C10" s="114"/>
      <c r="D10" s="115"/>
    </row>
    <row r="11" spans="1:4" ht="14.25">
      <c r="A11" s="452" t="s">
        <v>365</v>
      </c>
      <c r="B11" s="453" t="s">
        <v>195</v>
      </c>
      <c r="C11" s="114"/>
      <c r="D11" s="115"/>
    </row>
    <row r="12" spans="1:4" ht="14.25">
      <c r="A12" s="452" t="s">
        <v>683</v>
      </c>
      <c r="B12" s="453" t="s">
        <v>2679</v>
      </c>
      <c r="C12" s="114"/>
      <c r="D12" s="115"/>
    </row>
    <row r="13" spans="1:4" ht="14.25">
      <c r="A13" s="452" t="s">
        <v>215</v>
      </c>
      <c r="B13" s="453" t="s">
        <v>2680</v>
      </c>
      <c r="C13" s="114"/>
      <c r="D13" s="115"/>
    </row>
    <row r="14" spans="1:4" ht="14.25">
      <c r="A14" s="452" t="s">
        <v>216</v>
      </c>
      <c r="B14" s="453" t="s">
        <v>1473</v>
      </c>
      <c r="C14" s="114"/>
      <c r="D14" s="115"/>
    </row>
    <row r="15" spans="1:9" ht="14.25">
      <c r="A15" s="452" t="s">
        <v>217</v>
      </c>
      <c r="B15" s="453" t="s">
        <v>1878</v>
      </c>
      <c r="C15" s="114"/>
      <c r="D15" s="115"/>
      <c r="F15" s="390" t="s">
        <v>1852</v>
      </c>
      <c r="G15" s="391"/>
      <c r="H15" s="393" t="s">
        <v>1853</v>
      </c>
      <c r="I15" s="391"/>
    </row>
    <row r="16" spans="1:9" ht="14.25">
      <c r="A16" s="454" t="s">
        <v>366</v>
      </c>
      <c r="B16" s="453" t="s">
        <v>1401</v>
      </c>
      <c r="C16" s="114"/>
      <c r="D16" s="115"/>
      <c r="F16" s="338" t="s">
        <v>1034</v>
      </c>
      <c r="G16" s="392"/>
      <c r="H16" s="338" t="s">
        <v>1034</v>
      </c>
      <c r="I16" s="337"/>
    </row>
    <row r="17" spans="1:9" ht="14.25">
      <c r="A17" s="452" t="s">
        <v>218</v>
      </c>
      <c r="B17" s="453" t="s">
        <v>1474</v>
      </c>
      <c r="C17" s="114"/>
      <c r="D17" s="115"/>
      <c r="F17" s="257" t="s">
        <v>1848</v>
      </c>
      <c r="G17" s="148"/>
      <c r="H17" s="257" t="s">
        <v>1848</v>
      </c>
      <c r="I17" s="258"/>
    </row>
    <row r="18" spans="1:9" ht="14.25">
      <c r="A18" s="452" t="s">
        <v>520</v>
      </c>
      <c r="B18" s="453" t="s">
        <v>1879</v>
      </c>
      <c r="C18" s="114"/>
      <c r="D18" s="115"/>
      <c r="F18" s="257" t="s">
        <v>1847</v>
      </c>
      <c r="G18" s="148"/>
      <c r="H18" s="257" t="s">
        <v>1847</v>
      </c>
      <c r="I18" s="258"/>
    </row>
    <row r="19" spans="1:9" ht="14.25">
      <c r="A19" s="452" t="s">
        <v>367</v>
      </c>
      <c r="B19" s="453" t="s">
        <v>1402</v>
      </c>
      <c r="C19" s="114"/>
      <c r="D19" s="115"/>
      <c r="F19" s="257" t="s">
        <v>1849</v>
      </c>
      <c r="G19" s="148"/>
      <c r="H19" s="257" t="s">
        <v>1849</v>
      </c>
      <c r="I19" s="258"/>
    </row>
    <row r="20" spans="1:9" ht="14.25">
      <c r="A20" s="454" t="s">
        <v>368</v>
      </c>
      <c r="B20" s="453" t="s">
        <v>1403</v>
      </c>
      <c r="C20" s="114"/>
      <c r="D20" s="115"/>
      <c r="F20" s="257" t="s">
        <v>1846</v>
      </c>
      <c r="G20" s="148"/>
      <c r="H20" s="257" t="s">
        <v>1846</v>
      </c>
      <c r="I20" s="258"/>
    </row>
    <row r="21" spans="1:9" ht="14.25">
      <c r="A21" s="454" t="s">
        <v>369</v>
      </c>
      <c r="B21" s="453" t="s">
        <v>1404</v>
      </c>
      <c r="C21" s="114"/>
      <c r="D21" s="115"/>
      <c r="F21" s="257" t="s">
        <v>1033</v>
      </c>
      <c r="G21" s="148"/>
      <c r="H21" s="257" t="s">
        <v>1033</v>
      </c>
      <c r="I21" s="258"/>
    </row>
    <row r="22" spans="1:9" ht="14.25">
      <c r="A22" s="452" t="s">
        <v>370</v>
      </c>
      <c r="B22" s="453" t="s">
        <v>1514</v>
      </c>
      <c r="C22" s="114"/>
      <c r="D22" s="115"/>
      <c r="F22" s="257" t="s">
        <v>1850</v>
      </c>
      <c r="G22" s="148"/>
      <c r="H22" s="257" t="s">
        <v>1850</v>
      </c>
      <c r="I22" s="258"/>
    </row>
    <row r="23" spans="1:9" ht="14.25">
      <c r="A23" s="452" t="s">
        <v>1655</v>
      </c>
      <c r="B23" s="453" t="s">
        <v>1886</v>
      </c>
      <c r="C23" s="114"/>
      <c r="D23" s="115"/>
      <c r="F23" s="257" t="s">
        <v>1851</v>
      </c>
      <c r="G23" s="148"/>
      <c r="H23" s="257" t="s">
        <v>1851</v>
      </c>
      <c r="I23" s="258"/>
    </row>
    <row r="24" spans="1:9" ht="14.25">
      <c r="A24" s="452" t="s">
        <v>219</v>
      </c>
      <c r="B24" s="453" t="s">
        <v>1475</v>
      </c>
      <c r="C24" s="114"/>
      <c r="D24" s="115"/>
      <c r="F24" s="257" t="s">
        <v>1442</v>
      </c>
      <c r="G24" s="148"/>
      <c r="H24" s="257" t="s">
        <v>1442</v>
      </c>
      <c r="I24" s="258"/>
    </row>
    <row r="25" spans="1:9" ht="14.25">
      <c r="A25" s="452" t="s">
        <v>220</v>
      </c>
      <c r="B25" s="453" t="s">
        <v>1476</v>
      </c>
      <c r="C25" s="114"/>
      <c r="D25" s="115"/>
      <c r="F25" s="259" t="s">
        <v>1806</v>
      </c>
      <c r="G25" s="339"/>
      <c r="H25" s="259" t="s">
        <v>1806</v>
      </c>
      <c r="I25" s="260"/>
    </row>
    <row r="26" spans="1:4" ht="14.25">
      <c r="A26" s="452" t="s">
        <v>221</v>
      </c>
      <c r="B26" s="453" t="s">
        <v>1477</v>
      </c>
      <c r="C26" s="114"/>
      <c r="D26" s="115"/>
    </row>
    <row r="27" spans="1:4" ht="14.25">
      <c r="A27" s="452" t="s">
        <v>222</v>
      </c>
      <c r="B27" s="453" t="s">
        <v>1515</v>
      </c>
      <c r="C27" s="114"/>
      <c r="D27" s="115"/>
    </row>
    <row r="28" spans="1:6" ht="14.25">
      <c r="A28" s="452" t="s">
        <v>521</v>
      </c>
      <c r="B28" s="453" t="s">
        <v>1887</v>
      </c>
      <c r="C28" s="114"/>
      <c r="D28" s="115"/>
      <c r="F28" s="380" t="s">
        <v>1149</v>
      </c>
    </row>
    <row r="29" spans="1:6" ht="14.25">
      <c r="A29" s="452" t="s">
        <v>522</v>
      </c>
      <c r="B29" s="453" t="s">
        <v>1888</v>
      </c>
      <c r="C29" s="114"/>
      <c r="D29" s="115"/>
      <c r="F29" s="382" t="s">
        <v>1147</v>
      </c>
    </row>
    <row r="30" spans="1:6" ht="14.25">
      <c r="A30" s="452" t="s">
        <v>223</v>
      </c>
      <c r="B30" s="453" t="s">
        <v>1889</v>
      </c>
      <c r="C30" s="114"/>
      <c r="D30" s="115"/>
      <c r="F30" s="381"/>
    </row>
    <row r="31" spans="1:4" ht="14.25">
      <c r="A31" s="452" t="s">
        <v>712</v>
      </c>
      <c r="B31" s="453" t="s">
        <v>79</v>
      </c>
      <c r="C31" s="114"/>
      <c r="D31" s="115"/>
    </row>
    <row r="32" spans="1:4" ht="14.25">
      <c r="A32" s="452" t="s">
        <v>713</v>
      </c>
      <c r="B32" s="453" t="s">
        <v>1892</v>
      </c>
      <c r="C32" s="114"/>
      <c r="D32" s="115"/>
    </row>
    <row r="33" spans="1:4" ht="14.25">
      <c r="A33" s="452" t="s">
        <v>714</v>
      </c>
      <c r="B33" s="453" t="s">
        <v>1896</v>
      </c>
      <c r="C33" s="114"/>
      <c r="D33" s="115"/>
    </row>
    <row r="34" spans="1:6" ht="14.25">
      <c r="A34" s="452" t="s">
        <v>715</v>
      </c>
      <c r="B34" s="453" t="s">
        <v>1897</v>
      </c>
      <c r="C34" s="114"/>
      <c r="D34" s="115"/>
      <c r="F34" s="380" t="s">
        <v>2572</v>
      </c>
    </row>
    <row r="35" spans="1:6" ht="14.25">
      <c r="A35" s="452" t="s">
        <v>887</v>
      </c>
      <c r="B35" s="453" t="s">
        <v>1579</v>
      </c>
      <c r="C35" s="114"/>
      <c r="D35" s="115"/>
      <c r="F35" s="382" t="s">
        <v>2573</v>
      </c>
    </row>
    <row r="36" spans="1:6" ht="14.25">
      <c r="A36" s="454" t="s">
        <v>829</v>
      </c>
      <c r="B36" s="453" t="s">
        <v>1900</v>
      </c>
      <c r="C36" s="114"/>
      <c r="D36" s="115"/>
      <c r="F36" s="495" t="s">
        <v>2574</v>
      </c>
    </row>
    <row r="37" spans="1:6" ht="14.25">
      <c r="A37" s="452" t="s">
        <v>224</v>
      </c>
      <c r="B37" s="453" t="s">
        <v>2711</v>
      </c>
      <c r="C37" s="114"/>
      <c r="D37" s="115"/>
      <c r="F37" s="495" t="s">
        <v>2576</v>
      </c>
    </row>
    <row r="38" spans="1:6" ht="14.25">
      <c r="A38" s="452" t="s">
        <v>225</v>
      </c>
      <c r="B38" s="453" t="s">
        <v>1478</v>
      </c>
      <c r="C38" s="114"/>
      <c r="D38" s="115"/>
      <c r="F38" s="495" t="s">
        <v>2575</v>
      </c>
    </row>
    <row r="39" spans="1:6" ht="14.25">
      <c r="A39" s="452" t="s">
        <v>888</v>
      </c>
      <c r="B39" s="453" t="s">
        <v>1580</v>
      </c>
      <c r="C39" s="114"/>
      <c r="D39" s="115"/>
      <c r="F39" s="497"/>
    </row>
    <row r="40" spans="1:4" ht="14.25">
      <c r="A40" s="454" t="s">
        <v>523</v>
      </c>
      <c r="B40" s="453" t="s">
        <v>1903</v>
      </c>
      <c r="C40" s="114"/>
      <c r="D40" s="115"/>
    </row>
    <row r="41" spans="1:4" ht="14.25">
      <c r="A41" s="454" t="s">
        <v>524</v>
      </c>
      <c r="B41" s="453" t="s">
        <v>1904</v>
      </c>
      <c r="C41" s="114"/>
      <c r="D41" s="115"/>
    </row>
    <row r="42" spans="1:4" ht="14.25">
      <c r="A42" s="452" t="s">
        <v>371</v>
      </c>
      <c r="B42" s="453" t="s">
        <v>1405</v>
      </c>
      <c r="C42" s="114"/>
      <c r="D42" s="115"/>
    </row>
    <row r="43" spans="1:4" ht="14.25">
      <c r="A43" s="452" t="s">
        <v>372</v>
      </c>
      <c r="B43" s="453" t="s">
        <v>1519</v>
      </c>
      <c r="C43" s="114"/>
      <c r="D43" s="115"/>
    </row>
    <row r="44" spans="1:4" ht="14.25">
      <c r="A44" s="452" t="s">
        <v>2604</v>
      </c>
      <c r="B44" s="453" t="s">
        <v>1905</v>
      </c>
      <c r="C44" s="114"/>
      <c r="D44" s="115"/>
    </row>
    <row r="45" spans="1:4" ht="14.25">
      <c r="A45" s="452" t="s">
        <v>525</v>
      </c>
      <c r="B45" s="453" t="s">
        <v>1906</v>
      </c>
      <c r="C45" s="114"/>
      <c r="D45" s="115"/>
    </row>
    <row r="46" spans="1:4" ht="14.25">
      <c r="A46" s="452" t="s">
        <v>226</v>
      </c>
      <c r="B46" s="453" t="s">
        <v>1907</v>
      </c>
      <c r="C46" s="114"/>
      <c r="D46" s="115"/>
    </row>
    <row r="47" spans="1:4" ht="14.25">
      <c r="A47" s="452" t="s">
        <v>684</v>
      </c>
      <c r="B47" s="453" t="s">
        <v>1197</v>
      </c>
      <c r="C47" s="114"/>
      <c r="D47" s="115"/>
    </row>
    <row r="48" spans="1:4" ht="14.25">
      <c r="A48" s="452" t="s">
        <v>227</v>
      </c>
      <c r="B48" s="453" t="s">
        <v>1479</v>
      </c>
      <c r="C48" s="114"/>
      <c r="D48" s="115"/>
    </row>
    <row r="49" spans="1:4" ht="14.25">
      <c r="A49" s="452" t="s">
        <v>716</v>
      </c>
      <c r="B49" s="453" t="s">
        <v>1168</v>
      </c>
      <c r="C49" s="114"/>
      <c r="D49" s="115"/>
    </row>
    <row r="50" spans="1:4" ht="14.25">
      <c r="A50" s="454" t="s">
        <v>889</v>
      </c>
      <c r="B50" s="453" t="s">
        <v>1154</v>
      </c>
      <c r="C50" s="114"/>
      <c r="D50" s="115"/>
    </row>
    <row r="51" spans="1:4" ht="14.25">
      <c r="A51" s="452" t="s">
        <v>717</v>
      </c>
      <c r="B51" s="453" t="s">
        <v>2682</v>
      </c>
      <c r="C51" s="114"/>
      <c r="D51" s="115"/>
    </row>
    <row r="52" spans="1:4" ht="14.25">
      <c r="A52" s="452" t="s">
        <v>685</v>
      </c>
      <c r="B52" s="453" t="s">
        <v>1911</v>
      </c>
      <c r="C52" s="114"/>
      <c r="D52" s="115"/>
    </row>
    <row r="53" spans="1:4" ht="14.25">
      <c r="A53" s="454" t="s">
        <v>686</v>
      </c>
      <c r="B53" s="453" t="s">
        <v>122</v>
      </c>
      <c r="C53" s="114"/>
      <c r="D53" s="115"/>
    </row>
    <row r="54" spans="1:4" ht="14.25">
      <c r="A54" s="452" t="s">
        <v>687</v>
      </c>
      <c r="B54" s="453" t="s">
        <v>189</v>
      </c>
      <c r="C54" s="114"/>
      <c r="D54" s="115"/>
    </row>
    <row r="55" spans="1:4" ht="14.25">
      <c r="A55" s="452" t="s">
        <v>373</v>
      </c>
      <c r="B55" s="453" t="s">
        <v>1912</v>
      </c>
      <c r="C55" s="114"/>
      <c r="D55" s="115"/>
    </row>
    <row r="56" spans="1:4" ht="14.25">
      <c r="A56" s="452" t="s">
        <v>1656</v>
      </c>
      <c r="B56" s="453" t="s">
        <v>1913</v>
      </c>
      <c r="C56" s="114"/>
      <c r="D56" s="115"/>
    </row>
    <row r="57" spans="1:4" ht="14.25">
      <c r="A57" s="452" t="s">
        <v>374</v>
      </c>
      <c r="B57" s="453" t="s">
        <v>1406</v>
      </c>
      <c r="C57" s="114"/>
      <c r="D57" s="115"/>
    </row>
    <row r="58" spans="1:4" ht="14.25">
      <c r="A58" s="452" t="s">
        <v>375</v>
      </c>
      <c r="B58" s="453" t="s">
        <v>2710</v>
      </c>
      <c r="C58" s="114"/>
      <c r="D58" s="115"/>
    </row>
    <row r="59" spans="1:4" ht="14.25">
      <c r="A59" s="452" t="s">
        <v>376</v>
      </c>
      <c r="B59" s="453" t="s">
        <v>1915</v>
      </c>
      <c r="C59" s="114"/>
      <c r="D59" s="115"/>
    </row>
    <row r="60" spans="1:4" ht="14.25">
      <c r="A60" s="454" t="s">
        <v>890</v>
      </c>
      <c r="B60" s="453" t="s">
        <v>970</v>
      </c>
      <c r="C60" s="114"/>
      <c r="D60" s="115"/>
    </row>
    <row r="61" spans="1:4" ht="14.25">
      <c r="A61" s="452" t="s">
        <v>228</v>
      </c>
      <c r="B61" s="453" t="s">
        <v>1480</v>
      </c>
      <c r="C61" s="114"/>
      <c r="D61" s="115"/>
    </row>
    <row r="62" spans="1:4" ht="14.25">
      <c r="A62" s="452" t="s">
        <v>229</v>
      </c>
      <c r="B62" s="453" t="s">
        <v>1481</v>
      </c>
      <c r="C62" s="114"/>
      <c r="D62" s="115"/>
    </row>
    <row r="63" spans="1:4" ht="14.25">
      <c r="A63" s="454" t="s">
        <v>891</v>
      </c>
      <c r="B63" s="453" t="s">
        <v>1918</v>
      </c>
      <c r="C63" s="114"/>
      <c r="D63" s="115"/>
    </row>
    <row r="64" spans="1:4" ht="14.25">
      <c r="A64" s="452" t="s">
        <v>1657</v>
      </c>
      <c r="B64" s="453" t="s">
        <v>1921</v>
      </c>
      <c r="C64" s="114"/>
      <c r="D64" s="115"/>
    </row>
    <row r="65" spans="1:4" ht="14.25">
      <c r="A65" s="452" t="s">
        <v>1658</v>
      </c>
      <c r="B65" s="453" t="s">
        <v>1922</v>
      </c>
      <c r="C65" s="114"/>
      <c r="D65" s="115"/>
    </row>
    <row r="66" spans="1:4" ht="14.25">
      <c r="A66" s="452" t="s">
        <v>377</v>
      </c>
      <c r="B66" s="453" t="s">
        <v>1923</v>
      </c>
      <c r="C66" s="114"/>
      <c r="D66" s="115"/>
    </row>
    <row r="67" spans="1:4" ht="14.25">
      <c r="A67" s="454" t="s">
        <v>378</v>
      </c>
      <c r="B67" s="453" t="s">
        <v>1924</v>
      </c>
      <c r="C67" s="114"/>
      <c r="D67" s="115"/>
    </row>
    <row r="68" spans="1:4" ht="14.25">
      <c r="A68" s="452" t="s">
        <v>379</v>
      </c>
      <c r="B68" s="453" t="s">
        <v>1521</v>
      </c>
      <c r="C68" s="114"/>
      <c r="D68" s="115"/>
    </row>
    <row r="69" spans="1:4" ht="14.25">
      <c r="A69" s="452" t="s">
        <v>230</v>
      </c>
      <c r="B69" s="453" t="s">
        <v>1482</v>
      </c>
      <c r="C69" s="114"/>
      <c r="D69" s="115"/>
    </row>
    <row r="70" spans="1:4" ht="14.25">
      <c r="A70" s="452" t="s">
        <v>231</v>
      </c>
      <c r="B70" s="453" t="s">
        <v>1926</v>
      </c>
      <c r="C70" s="114"/>
      <c r="D70" s="115"/>
    </row>
    <row r="71" spans="1:4" ht="14.25">
      <c r="A71" s="452" t="s">
        <v>232</v>
      </c>
      <c r="B71" s="453" t="s">
        <v>1927</v>
      </c>
      <c r="C71" s="114"/>
      <c r="D71" s="115"/>
    </row>
    <row r="72" spans="1:4" ht="14.25">
      <c r="A72" s="454" t="s">
        <v>892</v>
      </c>
      <c r="B72" s="453" t="s">
        <v>1928</v>
      </c>
      <c r="C72" s="114"/>
      <c r="D72" s="115"/>
    </row>
    <row r="73" spans="1:4" ht="14.25">
      <c r="A73" s="452" t="s">
        <v>688</v>
      </c>
      <c r="B73" s="453" t="s">
        <v>123</v>
      </c>
      <c r="C73" s="114"/>
      <c r="D73" s="115"/>
    </row>
    <row r="74" spans="1:4" ht="14.25">
      <c r="A74" s="452" t="s">
        <v>718</v>
      </c>
      <c r="B74" s="453" t="s">
        <v>1929</v>
      </c>
      <c r="C74" s="114"/>
      <c r="D74" s="115"/>
    </row>
    <row r="75" spans="1:4" ht="14.25">
      <c r="A75" s="452" t="s">
        <v>380</v>
      </c>
      <c r="B75" s="453" t="s">
        <v>1407</v>
      </c>
      <c r="C75" s="114"/>
      <c r="D75" s="115"/>
    </row>
    <row r="76" spans="1:4" ht="14.25">
      <c r="A76" s="452" t="s">
        <v>719</v>
      </c>
      <c r="B76" s="453" t="s">
        <v>51</v>
      </c>
      <c r="C76" s="114"/>
      <c r="D76" s="115"/>
    </row>
    <row r="77" spans="1:4" ht="14.25">
      <c r="A77" s="452" t="s">
        <v>720</v>
      </c>
      <c r="B77" s="453" t="s">
        <v>52</v>
      </c>
      <c r="C77" s="114"/>
      <c r="D77" s="115"/>
    </row>
    <row r="78" spans="1:4" ht="14.25">
      <c r="A78" s="452" t="s">
        <v>721</v>
      </c>
      <c r="B78" s="453" t="s">
        <v>53</v>
      </c>
      <c r="C78" s="114"/>
      <c r="D78" s="115"/>
    </row>
    <row r="79" spans="1:4" ht="14.25">
      <c r="A79" s="452" t="s">
        <v>722</v>
      </c>
      <c r="B79" s="453" t="s">
        <v>983</v>
      </c>
      <c r="C79" s="114"/>
      <c r="D79" s="115"/>
    </row>
    <row r="80" spans="1:4" ht="14.25">
      <c r="A80" s="452" t="s">
        <v>381</v>
      </c>
      <c r="B80" s="453" t="s">
        <v>2683</v>
      </c>
      <c r="C80" s="114"/>
      <c r="D80" s="115"/>
    </row>
    <row r="81" spans="1:4" ht="14.25">
      <c r="A81" s="452" t="s">
        <v>233</v>
      </c>
      <c r="B81" s="453" t="s">
        <v>1483</v>
      </c>
      <c r="C81" s="114"/>
      <c r="D81" s="115"/>
    </row>
    <row r="82" spans="1:4" ht="14.25">
      <c r="A82" s="452" t="s">
        <v>723</v>
      </c>
      <c r="B82" s="453" t="s">
        <v>1932</v>
      </c>
      <c r="C82" s="114"/>
      <c r="D82" s="115"/>
    </row>
    <row r="83" spans="1:4" ht="14.25">
      <c r="A83" s="452" t="s">
        <v>724</v>
      </c>
      <c r="B83" s="453" t="s">
        <v>984</v>
      </c>
      <c r="C83" s="114"/>
      <c r="D83" s="115"/>
    </row>
    <row r="84" spans="1:4" ht="14.25">
      <c r="A84" s="452" t="s">
        <v>725</v>
      </c>
      <c r="B84" s="453" t="s">
        <v>985</v>
      </c>
      <c r="C84" s="114"/>
      <c r="D84" s="115"/>
    </row>
    <row r="85" spans="1:4" ht="14.25">
      <c r="A85" s="452" t="s">
        <v>726</v>
      </c>
      <c r="B85" s="453" t="s">
        <v>1639</v>
      </c>
      <c r="C85" s="114"/>
      <c r="D85" s="115"/>
    </row>
    <row r="86" spans="1:4" ht="14.25">
      <c r="A86" s="452" t="s">
        <v>727</v>
      </c>
      <c r="B86" s="453" t="s">
        <v>1941</v>
      </c>
      <c r="C86" s="114"/>
      <c r="D86" s="115"/>
    </row>
    <row r="87" spans="1:4" ht="14.25">
      <c r="A87" s="452" t="s">
        <v>728</v>
      </c>
      <c r="B87" s="453" t="s">
        <v>986</v>
      </c>
      <c r="C87" s="114"/>
      <c r="D87" s="115"/>
    </row>
    <row r="88" spans="1:4" ht="14.25">
      <c r="A88" s="454" t="s">
        <v>382</v>
      </c>
      <c r="B88" s="453" t="s">
        <v>1408</v>
      </c>
      <c r="C88" s="114"/>
      <c r="D88" s="115"/>
    </row>
    <row r="89" spans="1:4" ht="14.25">
      <c r="A89" s="452" t="s">
        <v>383</v>
      </c>
      <c r="B89" s="453" t="s">
        <v>1944</v>
      </c>
      <c r="C89" s="114"/>
      <c r="D89" s="115"/>
    </row>
    <row r="90" spans="1:4" ht="14.25">
      <c r="A90" s="452" t="s">
        <v>526</v>
      </c>
      <c r="B90" s="453" t="s">
        <v>130</v>
      </c>
      <c r="C90" s="114"/>
      <c r="D90" s="115"/>
    </row>
    <row r="91" spans="1:4" ht="14.25">
      <c r="A91" s="452" t="s">
        <v>527</v>
      </c>
      <c r="B91" s="453" t="s">
        <v>1943</v>
      </c>
      <c r="C91" s="114"/>
      <c r="D91" s="115"/>
    </row>
    <row r="92" spans="1:4" ht="14.25">
      <c r="A92" s="452" t="s">
        <v>1956</v>
      </c>
      <c r="B92" s="457" t="s">
        <v>1588</v>
      </c>
      <c r="C92" s="114"/>
      <c r="D92" s="115"/>
    </row>
    <row r="93" spans="1:4" ht="14.25">
      <c r="A93" s="452" t="s">
        <v>384</v>
      </c>
      <c r="B93" s="453" t="s">
        <v>1409</v>
      </c>
      <c r="C93" s="114"/>
      <c r="D93" s="115"/>
    </row>
    <row r="94" spans="1:4" ht="14.25">
      <c r="A94" s="452" t="s">
        <v>385</v>
      </c>
      <c r="B94" s="453" t="s">
        <v>1420</v>
      </c>
      <c r="C94" s="114"/>
      <c r="D94" s="115"/>
    </row>
    <row r="95" spans="1:4" ht="14.25">
      <c r="A95" s="452" t="s">
        <v>729</v>
      </c>
      <c r="B95" s="453" t="s">
        <v>987</v>
      </c>
      <c r="C95" s="114"/>
      <c r="D95" s="115"/>
    </row>
    <row r="96" spans="1:4" ht="14.25">
      <c r="A96" s="452" t="s">
        <v>730</v>
      </c>
      <c r="B96" s="453" t="s">
        <v>54</v>
      </c>
      <c r="C96" s="114"/>
      <c r="D96" s="115"/>
    </row>
    <row r="97" spans="1:4" ht="14.25">
      <c r="A97" s="452" t="s">
        <v>731</v>
      </c>
      <c r="B97" s="453" t="s">
        <v>988</v>
      </c>
      <c r="C97" s="114"/>
      <c r="D97" s="115"/>
    </row>
    <row r="98" spans="1:4" ht="14.25">
      <c r="A98" s="452" t="s">
        <v>732</v>
      </c>
      <c r="B98" s="453" t="s">
        <v>1951</v>
      </c>
      <c r="C98" s="114"/>
      <c r="D98" s="115"/>
    </row>
    <row r="99" spans="1:4" ht="14.25">
      <c r="A99" s="452" t="s">
        <v>733</v>
      </c>
      <c r="B99" s="453" t="s">
        <v>1954</v>
      </c>
      <c r="C99" s="114"/>
      <c r="D99" s="115"/>
    </row>
    <row r="100" spans="1:4" ht="14.25">
      <c r="A100" s="452" t="s">
        <v>529</v>
      </c>
      <c r="B100" s="453" t="s">
        <v>131</v>
      </c>
      <c r="C100" s="114"/>
      <c r="D100" s="115"/>
    </row>
    <row r="101" spans="1:4" ht="14.25">
      <c r="A101" s="452" t="s">
        <v>530</v>
      </c>
      <c r="B101" s="453" t="s">
        <v>132</v>
      </c>
      <c r="C101" s="114"/>
      <c r="D101" s="115"/>
    </row>
    <row r="102" spans="1:4" ht="14.25">
      <c r="A102" s="452" t="s">
        <v>531</v>
      </c>
      <c r="B102" s="453" t="s">
        <v>1958</v>
      </c>
      <c r="C102" s="114"/>
      <c r="D102" s="115"/>
    </row>
    <row r="103" spans="1:4" ht="14.25">
      <c r="A103" s="454" t="s">
        <v>532</v>
      </c>
      <c r="B103" s="453" t="s">
        <v>133</v>
      </c>
      <c r="C103" s="114"/>
      <c r="D103" s="115"/>
    </row>
    <row r="104" spans="1:4" ht="14.25">
      <c r="A104" s="452" t="s">
        <v>533</v>
      </c>
      <c r="B104" s="453" t="s">
        <v>2684</v>
      </c>
      <c r="C104" s="114"/>
      <c r="D104" s="115"/>
    </row>
    <row r="105" spans="1:4" ht="14.25">
      <c r="A105" s="452" t="s">
        <v>534</v>
      </c>
      <c r="B105" s="453" t="s">
        <v>1959</v>
      </c>
      <c r="C105" s="114"/>
      <c r="D105" s="115"/>
    </row>
    <row r="106" spans="1:4" ht="14.25">
      <c r="A106" s="452" t="s">
        <v>535</v>
      </c>
      <c r="B106" s="453" t="s">
        <v>1960</v>
      </c>
      <c r="C106" s="114"/>
      <c r="D106" s="115"/>
    </row>
    <row r="107" spans="1:4" ht="14.25">
      <c r="A107" s="454" t="s">
        <v>536</v>
      </c>
      <c r="B107" s="453" t="s">
        <v>134</v>
      </c>
      <c r="C107" s="114"/>
      <c r="D107" s="115"/>
    </row>
    <row r="108" spans="1:4" ht="14.25">
      <c r="A108" s="452" t="s">
        <v>537</v>
      </c>
      <c r="B108" s="453" t="s">
        <v>135</v>
      </c>
      <c r="C108" s="114"/>
      <c r="D108" s="115"/>
    </row>
    <row r="109" spans="1:4" ht="14.25">
      <c r="A109" s="454" t="s">
        <v>538</v>
      </c>
      <c r="B109" s="453" t="s">
        <v>136</v>
      </c>
      <c r="C109" s="114"/>
      <c r="D109" s="115"/>
    </row>
    <row r="110" spans="1:4" ht="14.25">
      <c r="A110" s="452" t="s">
        <v>539</v>
      </c>
      <c r="B110" s="453" t="s">
        <v>1961</v>
      </c>
      <c r="C110" s="114"/>
      <c r="D110" s="115"/>
    </row>
    <row r="111" spans="1:4" ht="14.25">
      <c r="A111" s="452" t="s">
        <v>540</v>
      </c>
      <c r="B111" s="453" t="s">
        <v>1962</v>
      </c>
      <c r="C111" s="114"/>
      <c r="D111" s="115"/>
    </row>
    <row r="112" spans="1:4" ht="14.25">
      <c r="A112" s="452" t="s">
        <v>528</v>
      </c>
      <c r="B112" s="453" t="s">
        <v>1963</v>
      </c>
      <c r="C112" s="114"/>
      <c r="D112" s="115"/>
    </row>
    <row r="113" spans="1:4" ht="14.25">
      <c r="A113" s="454" t="s">
        <v>541</v>
      </c>
      <c r="B113" s="453" t="s">
        <v>137</v>
      </c>
      <c r="C113" s="114"/>
      <c r="D113" s="115"/>
    </row>
    <row r="114" spans="1:4" ht="14.25">
      <c r="A114" s="452" t="s">
        <v>2606</v>
      </c>
      <c r="B114" s="453" t="s">
        <v>2605</v>
      </c>
      <c r="C114" s="114"/>
      <c r="D114" s="115"/>
    </row>
    <row r="115" spans="1:4" ht="14.25">
      <c r="A115" s="454" t="s">
        <v>2607</v>
      </c>
      <c r="B115" s="453" t="s">
        <v>1590</v>
      </c>
      <c r="C115" s="114"/>
      <c r="D115" s="115"/>
    </row>
    <row r="116" spans="1:4" ht="14.25">
      <c r="A116" s="452" t="s">
        <v>2608</v>
      </c>
      <c r="B116" s="453" t="s">
        <v>1964</v>
      </c>
      <c r="C116" s="114"/>
      <c r="D116" s="115"/>
    </row>
    <row r="117" spans="1:4" ht="14.25">
      <c r="A117" s="452" t="s">
        <v>234</v>
      </c>
      <c r="B117" s="453" t="s">
        <v>1485</v>
      </c>
      <c r="C117" s="114"/>
      <c r="D117" s="115"/>
    </row>
    <row r="118" spans="1:4" ht="14.25">
      <c r="A118" s="452" t="s">
        <v>235</v>
      </c>
      <c r="B118" s="453" t="s">
        <v>1486</v>
      </c>
      <c r="C118" s="114"/>
      <c r="D118" s="115"/>
    </row>
    <row r="119" spans="1:4" ht="14.25">
      <c r="A119" s="452" t="s">
        <v>236</v>
      </c>
      <c r="B119" s="453" t="s">
        <v>1974</v>
      </c>
      <c r="C119" s="114"/>
      <c r="D119" s="115"/>
    </row>
    <row r="120" spans="1:4" ht="14.25">
      <c r="A120" s="452" t="s">
        <v>237</v>
      </c>
      <c r="B120" s="453" t="s">
        <v>1488</v>
      </c>
      <c r="C120" s="114"/>
      <c r="D120" s="115"/>
    </row>
    <row r="121" spans="1:4" ht="14.25">
      <c r="A121" s="452" t="s">
        <v>386</v>
      </c>
      <c r="B121" s="453" t="s">
        <v>1414</v>
      </c>
      <c r="C121" s="114"/>
      <c r="D121" s="115"/>
    </row>
    <row r="122" spans="1:4" ht="14.25">
      <c r="A122" s="452" t="s">
        <v>238</v>
      </c>
      <c r="B122" s="453" t="s">
        <v>1524</v>
      </c>
      <c r="C122" s="114"/>
      <c r="D122" s="115"/>
    </row>
    <row r="123" spans="1:4" ht="14.25">
      <c r="A123" s="452" t="s">
        <v>388</v>
      </c>
      <c r="B123" s="453" t="s">
        <v>1410</v>
      </c>
      <c r="C123" s="114"/>
      <c r="D123" s="115"/>
    </row>
    <row r="124" spans="1:4" ht="14.25">
      <c r="A124" s="452" t="s">
        <v>387</v>
      </c>
      <c r="B124" s="453" t="s">
        <v>1975</v>
      </c>
      <c r="C124" s="114"/>
      <c r="D124" s="115"/>
    </row>
    <row r="125" spans="1:4" ht="14.25">
      <c r="A125" s="452" t="s">
        <v>389</v>
      </c>
      <c r="B125" s="453" t="s">
        <v>1977</v>
      </c>
      <c r="C125" s="114"/>
      <c r="D125" s="115"/>
    </row>
    <row r="126" spans="1:4" ht="14.25">
      <c r="A126" s="452" t="s">
        <v>1659</v>
      </c>
      <c r="B126" s="453" t="s">
        <v>1114</v>
      </c>
      <c r="C126" s="114"/>
      <c r="D126" s="115"/>
    </row>
    <row r="127" spans="1:4" ht="14.25">
      <c r="A127" s="452" t="s">
        <v>1660</v>
      </c>
      <c r="B127" s="453" t="s">
        <v>1978</v>
      </c>
      <c r="C127" s="114"/>
      <c r="D127" s="115"/>
    </row>
    <row r="128" spans="1:4" ht="14.25">
      <c r="A128" s="452" t="s">
        <v>239</v>
      </c>
      <c r="B128" s="453" t="s">
        <v>1979</v>
      </c>
      <c r="C128" s="114"/>
      <c r="D128" s="115"/>
    </row>
    <row r="129" spans="1:4" ht="14.25">
      <c r="A129" s="452" t="s">
        <v>390</v>
      </c>
      <c r="B129" s="453" t="s">
        <v>1411</v>
      </c>
      <c r="C129" s="114"/>
      <c r="D129" s="115"/>
    </row>
    <row r="130" spans="1:4" ht="14.25">
      <c r="A130" s="452" t="s">
        <v>1661</v>
      </c>
      <c r="B130" s="453" t="s">
        <v>1980</v>
      </c>
      <c r="C130" s="114"/>
      <c r="D130" s="115"/>
    </row>
    <row r="131" spans="1:4" ht="14.25">
      <c r="A131" s="452" t="s">
        <v>240</v>
      </c>
      <c r="B131" s="453" t="s">
        <v>1981</v>
      </c>
      <c r="C131" s="114"/>
      <c r="D131" s="115"/>
    </row>
    <row r="132" spans="1:4" ht="14.25">
      <c r="A132" s="452" t="s">
        <v>241</v>
      </c>
      <c r="B132" s="453" t="s">
        <v>1982</v>
      </c>
      <c r="C132" s="114"/>
      <c r="D132" s="115"/>
    </row>
    <row r="133" spans="1:4" ht="14.25">
      <c r="A133" s="452" t="s">
        <v>242</v>
      </c>
      <c r="B133" s="453" t="s">
        <v>1983</v>
      </c>
      <c r="C133" s="114"/>
      <c r="D133" s="115"/>
    </row>
    <row r="134" spans="1:4" ht="14.25">
      <c r="A134" s="452" t="s">
        <v>243</v>
      </c>
      <c r="B134" s="453" t="s">
        <v>1487</v>
      </c>
      <c r="C134" s="114"/>
      <c r="D134" s="115"/>
    </row>
    <row r="135" spans="1:4" ht="14.25">
      <c r="A135" s="452" t="s">
        <v>391</v>
      </c>
      <c r="B135" s="453" t="s">
        <v>1412</v>
      </c>
      <c r="C135" s="114"/>
      <c r="D135" s="115"/>
    </row>
    <row r="136" spans="1:4" ht="14.25">
      <c r="A136" s="452" t="s">
        <v>392</v>
      </c>
      <c r="B136" s="453" t="s">
        <v>1984</v>
      </c>
      <c r="C136" s="114"/>
      <c r="D136" s="115"/>
    </row>
    <row r="137" spans="1:4" ht="14.25">
      <c r="A137" s="452" t="s">
        <v>393</v>
      </c>
      <c r="B137" s="453" t="s">
        <v>1413</v>
      </c>
      <c r="C137" s="114"/>
      <c r="D137" s="115"/>
    </row>
    <row r="138" spans="1:4" ht="14.25">
      <c r="A138" s="452" t="s">
        <v>394</v>
      </c>
      <c r="B138" s="453" t="s">
        <v>1415</v>
      </c>
      <c r="C138" s="114"/>
      <c r="D138" s="115"/>
    </row>
    <row r="139" spans="1:4" ht="14.25">
      <c r="A139" s="454" t="s">
        <v>395</v>
      </c>
      <c r="B139" s="453" t="s">
        <v>1416</v>
      </c>
      <c r="C139" s="114"/>
      <c r="D139" s="115"/>
    </row>
    <row r="140" spans="1:4" ht="14.25">
      <c r="A140" s="452" t="s">
        <v>244</v>
      </c>
      <c r="B140" s="453" t="s">
        <v>1489</v>
      </c>
      <c r="C140" s="114"/>
      <c r="D140" s="115"/>
    </row>
    <row r="141" spans="1:4" ht="14.25">
      <c r="A141" s="452" t="s">
        <v>396</v>
      </c>
      <c r="B141" s="453" t="s">
        <v>1845</v>
      </c>
      <c r="C141" s="114"/>
      <c r="D141" s="115"/>
    </row>
    <row r="142" spans="1:4" ht="14.25">
      <c r="A142" s="454" t="s">
        <v>397</v>
      </c>
      <c r="B142" s="453" t="s">
        <v>1417</v>
      </c>
      <c r="C142" s="114"/>
      <c r="D142" s="115"/>
    </row>
    <row r="143" spans="1:4" ht="14.25">
      <c r="A143" s="452" t="s">
        <v>398</v>
      </c>
      <c r="B143" s="453" t="s">
        <v>1418</v>
      </c>
      <c r="C143" s="114"/>
      <c r="D143" s="115"/>
    </row>
    <row r="144" spans="1:4" ht="14.25">
      <c r="A144" s="452" t="s">
        <v>1973</v>
      </c>
      <c r="B144" s="453" t="s">
        <v>1484</v>
      </c>
      <c r="C144" s="114"/>
      <c r="D144" s="115"/>
    </row>
    <row r="145" spans="1:4" ht="14.25">
      <c r="A145" s="454" t="s">
        <v>400</v>
      </c>
      <c r="B145" s="453" t="s">
        <v>1419</v>
      </c>
      <c r="C145" s="114"/>
      <c r="D145" s="115"/>
    </row>
    <row r="146" spans="1:4" ht="14.25">
      <c r="A146" s="452" t="s">
        <v>399</v>
      </c>
      <c r="B146" s="453" t="s">
        <v>1985</v>
      </c>
      <c r="C146" s="114"/>
      <c r="D146" s="115"/>
    </row>
    <row r="147" spans="1:4" ht="14.25">
      <c r="A147" s="452" t="s">
        <v>830</v>
      </c>
      <c r="B147" s="453" t="s">
        <v>1182</v>
      </c>
      <c r="C147" s="114"/>
      <c r="D147" s="115"/>
    </row>
    <row r="148" spans="1:4" ht="14.25">
      <c r="A148" s="452" t="s">
        <v>831</v>
      </c>
      <c r="B148" s="453" t="s">
        <v>1183</v>
      </c>
      <c r="C148" s="114"/>
      <c r="D148" s="115"/>
    </row>
    <row r="149" spans="1:4" ht="14.25">
      <c r="A149" s="452" t="s">
        <v>832</v>
      </c>
      <c r="B149" s="453" t="s">
        <v>1372</v>
      </c>
      <c r="C149" s="114"/>
      <c r="D149" s="115"/>
    </row>
    <row r="150" spans="1:4" ht="14.25">
      <c r="A150" s="452" t="s">
        <v>689</v>
      </c>
      <c r="B150" s="453" t="s">
        <v>1991</v>
      </c>
      <c r="C150" s="114"/>
      <c r="D150" s="115"/>
    </row>
    <row r="151" spans="1:4" ht="14.25">
      <c r="A151" s="452" t="s">
        <v>2609</v>
      </c>
      <c r="B151" s="453" t="s">
        <v>1987</v>
      </c>
      <c r="C151" s="114"/>
      <c r="D151" s="115"/>
    </row>
    <row r="152" spans="1:4" ht="14.25">
      <c r="A152" s="452" t="s">
        <v>2610</v>
      </c>
      <c r="B152" s="453" t="s">
        <v>1988</v>
      </c>
      <c r="C152" s="114"/>
      <c r="D152" s="115"/>
    </row>
    <row r="153" spans="1:4" ht="14.25">
      <c r="A153" s="454" t="s">
        <v>542</v>
      </c>
      <c r="B153" s="453" t="s">
        <v>1986</v>
      </c>
      <c r="C153" s="114"/>
      <c r="D153" s="115"/>
    </row>
    <row r="154" spans="1:4" ht="14.25">
      <c r="A154" s="452" t="s">
        <v>543</v>
      </c>
      <c r="B154" s="453" t="s">
        <v>1989</v>
      </c>
      <c r="C154" s="114"/>
      <c r="D154" s="115"/>
    </row>
    <row r="155" spans="1:4" ht="14.25">
      <c r="A155" s="452" t="s">
        <v>544</v>
      </c>
      <c r="B155" s="453" t="s">
        <v>1990</v>
      </c>
      <c r="C155" s="114"/>
      <c r="D155" s="115"/>
    </row>
    <row r="156" spans="1:4" ht="14.25">
      <c r="A156" s="452" t="s">
        <v>545</v>
      </c>
      <c r="B156" s="453" t="s">
        <v>1525</v>
      </c>
      <c r="C156" s="114"/>
      <c r="D156" s="115"/>
    </row>
    <row r="157" spans="1:4" ht="14.25">
      <c r="A157" s="454" t="s">
        <v>546</v>
      </c>
      <c r="B157" s="453" t="s">
        <v>138</v>
      </c>
      <c r="C157" s="114"/>
      <c r="D157" s="115"/>
    </row>
    <row r="158" spans="1:4" ht="14.25">
      <c r="A158" s="452" t="s">
        <v>894</v>
      </c>
      <c r="B158" s="453" t="s">
        <v>199</v>
      </c>
      <c r="C158" s="114"/>
      <c r="D158" s="115"/>
    </row>
    <row r="159" spans="1:4" ht="14.25">
      <c r="A159" s="452" t="s">
        <v>895</v>
      </c>
      <c r="B159" s="453" t="s">
        <v>1155</v>
      </c>
      <c r="C159" s="114"/>
      <c r="D159" s="115"/>
    </row>
    <row r="160" spans="1:4" ht="14.25">
      <c r="A160" s="452" t="s">
        <v>896</v>
      </c>
      <c r="B160" s="453" t="s">
        <v>1156</v>
      </c>
      <c r="C160" s="114"/>
      <c r="D160" s="115"/>
    </row>
    <row r="161" spans="1:4" ht="14.25">
      <c r="A161" s="452" t="s">
        <v>897</v>
      </c>
      <c r="B161" s="453" t="s">
        <v>1157</v>
      </c>
      <c r="C161" s="114"/>
      <c r="D161" s="115"/>
    </row>
    <row r="162" spans="1:4" ht="14.25">
      <c r="A162" s="452" t="s">
        <v>898</v>
      </c>
      <c r="B162" s="453" t="s">
        <v>1994</v>
      </c>
      <c r="C162" s="114"/>
      <c r="D162" s="115"/>
    </row>
    <row r="163" spans="1:4" ht="14.25">
      <c r="A163" s="454" t="s">
        <v>899</v>
      </c>
      <c r="B163" s="453" t="s">
        <v>1995</v>
      </c>
      <c r="C163" s="114"/>
      <c r="D163" s="115"/>
    </row>
    <row r="164" spans="1:4" ht="14.25">
      <c r="A164" s="452" t="s">
        <v>904</v>
      </c>
      <c r="B164" s="453" t="s">
        <v>2685</v>
      </c>
      <c r="C164" s="114"/>
      <c r="D164" s="115"/>
    </row>
    <row r="165" spans="1:4" ht="14.25">
      <c r="A165" s="454" t="s">
        <v>900</v>
      </c>
      <c r="B165" s="453" t="s">
        <v>1997</v>
      </c>
      <c r="C165" s="114"/>
      <c r="D165" s="115"/>
    </row>
    <row r="166" spans="1:4" ht="14.25">
      <c r="A166" s="452" t="s">
        <v>901</v>
      </c>
      <c r="B166" s="453" t="s">
        <v>1861</v>
      </c>
      <c r="C166" s="114"/>
      <c r="D166" s="115"/>
    </row>
    <row r="167" spans="1:4" ht="14.25">
      <c r="A167" s="452" t="s">
        <v>902</v>
      </c>
      <c r="B167" s="453" t="s">
        <v>1998</v>
      </c>
      <c r="C167" s="114"/>
      <c r="D167" s="115"/>
    </row>
    <row r="168" spans="1:4" ht="14.25">
      <c r="A168" s="454" t="s">
        <v>903</v>
      </c>
      <c r="B168" s="453" t="s">
        <v>1999</v>
      </c>
      <c r="C168" s="114"/>
      <c r="D168" s="115"/>
    </row>
    <row r="169" spans="1:4" ht="14.25">
      <c r="A169" s="454" t="s">
        <v>893</v>
      </c>
      <c r="B169" s="457" t="s">
        <v>1581</v>
      </c>
      <c r="C169" s="114"/>
      <c r="D169" s="115"/>
    </row>
    <row r="170" spans="1:4" ht="14.25">
      <c r="A170" s="452" t="s">
        <v>833</v>
      </c>
      <c r="B170" s="453" t="s">
        <v>1015</v>
      </c>
      <c r="C170" s="114"/>
      <c r="D170" s="115"/>
    </row>
    <row r="171" spans="1:4" ht="14.25">
      <c r="A171" s="454" t="s">
        <v>834</v>
      </c>
      <c r="B171" s="453" t="s">
        <v>1184</v>
      </c>
      <c r="C171" s="114"/>
      <c r="D171" s="115"/>
    </row>
    <row r="172" spans="1:4" ht="14.25">
      <c r="A172" s="454" t="s">
        <v>835</v>
      </c>
      <c r="B172" s="453" t="s">
        <v>972</v>
      </c>
      <c r="C172" s="114"/>
      <c r="D172" s="115"/>
    </row>
    <row r="173" spans="1:4" ht="14.25">
      <c r="A173" s="452" t="s">
        <v>836</v>
      </c>
      <c r="B173" s="453" t="s">
        <v>974</v>
      </c>
      <c r="C173" s="114"/>
      <c r="D173" s="115"/>
    </row>
    <row r="174" spans="1:4" ht="14.25">
      <c r="A174" s="452" t="s">
        <v>905</v>
      </c>
      <c r="B174" s="453" t="s">
        <v>2008</v>
      </c>
      <c r="C174" s="114"/>
      <c r="D174" s="115"/>
    </row>
    <row r="175" spans="1:4" ht="14.25">
      <c r="A175" s="452" t="s">
        <v>906</v>
      </c>
      <c r="B175" s="453" t="s">
        <v>2686</v>
      </c>
      <c r="C175" s="114"/>
      <c r="D175" s="115"/>
    </row>
    <row r="176" spans="1:4" ht="14.25">
      <c r="A176" s="452" t="s">
        <v>245</v>
      </c>
      <c r="B176" s="453" t="s">
        <v>1490</v>
      </c>
      <c r="C176" s="114"/>
      <c r="D176" s="115"/>
    </row>
    <row r="177" spans="1:4" ht="14.25">
      <c r="A177" s="452" t="s">
        <v>246</v>
      </c>
      <c r="B177" s="453" t="s">
        <v>1491</v>
      </c>
      <c r="C177" s="114"/>
      <c r="D177" s="115"/>
    </row>
    <row r="178" spans="1:4" ht="14.25">
      <c r="A178" s="452" t="s">
        <v>401</v>
      </c>
      <c r="B178" s="453" t="s">
        <v>1421</v>
      </c>
      <c r="C178" s="114"/>
      <c r="D178" s="115"/>
    </row>
    <row r="179" spans="1:4" ht="14.25">
      <c r="A179" s="452" t="s">
        <v>734</v>
      </c>
      <c r="B179" s="453" t="s">
        <v>55</v>
      </c>
      <c r="C179" s="114"/>
      <c r="D179" s="115"/>
    </row>
    <row r="180" spans="1:4" ht="14.25">
      <c r="A180" s="452" t="s">
        <v>735</v>
      </c>
      <c r="B180" s="453" t="s">
        <v>56</v>
      </c>
      <c r="C180" s="114"/>
      <c r="D180" s="115"/>
    </row>
    <row r="181" spans="1:4" ht="14.25">
      <c r="A181" s="452" t="s">
        <v>736</v>
      </c>
      <c r="B181" s="453" t="s">
        <v>1648</v>
      </c>
      <c r="C181" s="114"/>
      <c r="D181" s="115"/>
    </row>
    <row r="182" spans="1:4" ht="14.25">
      <c r="A182" s="452" t="s">
        <v>737</v>
      </c>
      <c r="B182" s="453" t="s">
        <v>989</v>
      </c>
      <c r="C182" s="114"/>
      <c r="D182" s="115"/>
    </row>
    <row r="183" spans="1:4" ht="14.25">
      <c r="A183" s="452" t="s">
        <v>738</v>
      </c>
      <c r="B183" s="453" t="s">
        <v>57</v>
      </c>
      <c r="C183" s="114"/>
      <c r="D183" s="115"/>
    </row>
    <row r="184" spans="1:4" ht="14.25">
      <c r="A184" s="452" t="s">
        <v>739</v>
      </c>
      <c r="B184" s="453" t="s">
        <v>2012</v>
      </c>
      <c r="C184" s="114"/>
      <c r="D184" s="115"/>
    </row>
    <row r="185" spans="1:4" ht="14.25">
      <c r="A185" s="452" t="s">
        <v>1662</v>
      </c>
      <c r="B185" s="453" t="s">
        <v>1115</v>
      </c>
      <c r="C185" s="114"/>
      <c r="D185" s="115"/>
    </row>
    <row r="186" spans="1:4" ht="14.25">
      <c r="A186" s="452" t="s">
        <v>247</v>
      </c>
      <c r="B186" s="453" t="s">
        <v>1492</v>
      </c>
      <c r="C186" s="114"/>
      <c r="D186" s="115"/>
    </row>
    <row r="187" spans="1:4" ht="14.25">
      <c r="A187" s="452" t="s">
        <v>248</v>
      </c>
      <c r="B187" s="453" t="s">
        <v>1493</v>
      </c>
      <c r="C187" s="114"/>
      <c r="D187" s="115"/>
    </row>
    <row r="188" spans="1:4" ht="14.25">
      <c r="A188" s="454" t="s">
        <v>907</v>
      </c>
      <c r="B188" s="453" t="s">
        <v>2014</v>
      </c>
      <c r="C188" s="114"/>
      <c r="D188" s="115"/>
    </row>
    <row r="189" spans="1:4" ht="14.25">
      <c r="A189" s="452" t="s">
        <v>402</v>
      </c>
      <c r="B189" s="453" t="s">
        <v>2013</v>
      </c>
      <c r="C189" s="114"/>
      <c r="D189" s="115"/>
    </row>
    <row r="190" spans="1:4" ht="14.25">
      <c r="A190" s="452" t="s">
        <v>740</v>
      </c>
      <c r="B190" s="453" t="s">
        <v>2015</v>
      </c>
      <c r="C190" s="114"/>
      <c r="D190" s="115"/>
    </row>
    <row r="191" spans="1:4" ht="14.25">
      <c r="A191" s="452" t="s">
        <v>1663</v>
      </c>
      <c r="B191" s="453" t="s">
        <v>2017</v>
      </c>
      <c r="C191" s="114"/>
      <c r="D191" s="115"/>
    </row>
    <row r="192" spans="1:4" ht="14.25">
      <c r="A192" s="454" t="s">
        <v>883</v>
      </c>
      <c r="B192" s="457" t="s">
        <v>1827</v>
      </c>
      <c r="C192" s="114"/>
      <c r="D192" s="115"/>
    </row>
    <row r="193" spans="1:4" ht="14.25">
      <c r="A193" s="452" t="s">
        <v>884</v>
      </c>
      <c r="B193" s="453" t="s">
        <v>1026</v>
      </c>
      <c r="C193" s="114"/>
      <c r="D193" s="115"/>
    </row>
    <row r="194" spans="1:4" ht="14.25">
      <c r="A194" s="454" t="s">
        <v>908</v>
      </c>
      <c r="B194" s="453" t="s">
        <v>1052</v>
      </c>
      <c r="C194" s="114"/>
      <c r="D194" s="115"/>
    </row>
    <row r="195" spans="1:4" ht="14.25">
      <c r="A195" s="452" t="s">
        <v>837</v>
      </c>
      <c r="B195" s="453" t="s">
        <v>1185</v>
      </c>
      <c r="C195" s="114"/>
      <c r="D195" s="115"/>
    </row>
    <row r="196" spans="1:4" ht="14.25">
      <c r="A196" s="452" t="s">
        <v>249</v>
      </c>
      <c r="B196" s="453" t="s">
        <v>2024</v>
      </c>
      <c r="C196" s="114"/>
      <c r="D196" s="115"/>
    </row>
    <row r="197" spans="1:4" ht="14.25">
      <c r="A197" s="452" t="s">
        <v>403</v>
      </c>
      <c r="B197" s="453" t="s">
        <v>2025</v>
      </c>
      <c r="C197" s="114"/>
      <c r="D197" s="115"/>
    </row>
    <row r="198" spans="1:4" ht="14.25">
      <c r="A198" s="452" t="s">
        <v>741</v>
      </c>
      <c r="B198" s="453" t="s">
        <v>58</v>
      </c>
      <c r="C198" s="114"/>
      <c r="D198" s="115"/>
    </row>
    <row r="199" spans="1:4" ht="14.25">
      <c r="A199" s="452" t="s">
        <v>742</v>
      </c>
      <c r="B199" s="453" t="s">
        <v>59</v>
      </c>
      <c r="C199" s="114"/>
      <c r="D199" s="115"/>
    </row>
    <row r="200" spans="1:4" ht="14.25">
      <c r="A200" s="452" t="s">
        <v>743</v>
      </c>
      <c r="B200" s="453" t="s">
        <v>2030</v>
      </c>
      <c r="C200" s="114"/>
      <c r="D200" s="115"/>
    </row>
    <row r="201" spans="1:4" ht="14.25">
      <c r="A201" s="452" t="s">
        <v>404</v>
      </c>
      <c r="B201" s="453" t="s">
        <v>2026</v>
      </c>
      <c r="C201" s="114"/>
      <c r="D201" s="115"/>
    </row>
    <row r="202" spans="1:4" ht="14.25">
      <c r="A202" s="452" t="s">
        <v>405</v>
      </c>
      <c r="B202" s="453" t="s">
        <v>1422</v>
      </c>
      <c r="C202" s="114"/>
      <c r="D202" s="115"/>
    </row>
    <row r="203" spans="1:4" ht="14.25">
      <c r="A203" s="452" t="s">
        <v>744</v>
      </c>
      <c r="B203" s="453" t="s">
        <v>60</v>
      </c>
      <c r="C203" s="114"/>
      <c r="D203" s="115"/>
    </row>
    <row r="204" spans="1:4" ht="14.25">
      <c r="A204" s="452" t="s">
        <v>909</v>
      </c>
      <c r="B204" s="453" t="s">
        <v>1862</v>
      </c>
      <c r="C204" s="114"/>
      <c r="D204" s="115"/>
    </row>
    <row r="205" spans="1:4" ht="14.25">
      <c r="A205" s="452" t="s">
        <v>250</v>
      </c>
      <c r="B205" s="453" t="s">
        <v>2032</v>
      </c>
      <c r="C205" s="114"/>
      <c r="D205" s="115"/>
    </row>
    <row r="206" spans="1:4" ht="14.25">
      <c r="A206" s="452" t="s">
        <v>406</v>
      </c>
      <c r="B206" s="453" t="s">
        <v>1423</v>
      </c>
      <c r="C206" s="114"/>
      <c r="D206" s="115"/>
    </row>
    <row r="207" spans="1:4" ht="14.25">
      <c r="A207" s="452" t="s">
        <v>251</v>
      </c>
      <c r="B207" s="453" t="s">
        <v>1494</v>
      </c>
      <c r="C207" s="114"/>
      <c r="D207" s="115"/>
    </row>
    <row r="208" spans="1:4" ht="14.25">
      <c r="A208" s="452" t="s">
        <v>252</v>
      </c>
      <c r="B208" s="453" t="s">
        <v>1495</v>
      </c>
      <c r="C208" s="114"/>
      <c r="D208" s="115"/>
    </row>
    <row r="209" spans="1:4" ht="14.25">
      <c r="A209" s="452" t="s">
        <v>253</v>
      </c>
      <c r="B209" s="453" t="s">
        <v>1526</v>
      </c>
      <c r="C209" s="114"/>
      <c r="D209" s="115"/>
    </row>
    <row r="210" spans="1:4" ht="14.25">
      <c r="A210" s="452" t="s">
        <v>407</v>
      </c>
      <c r="B210" s="453" t="s">
        <v>1424</v>
      </c>
      <c r="C210" s="114"/>
      <c r="D210" s="115"/>
    </row>
    <row r="211" spans="1:4" ht="14.25">
      <c r="A211" s="452" t="s">
        <v>1664</v>
      </c>
      <c r="B211" s="453" t="s">
        <v>2033</v>
      </c>
      <c r="C211" s="114"/>
      <c r="D211" s="115"/>
    </row>
    <row r="212" spans="1:4" ht="14.25">
      <c r="A212" s="452" t="s">
        <v>1665</v>
      </c>
      <c r="B212" s="453" t="s">
        <v>1116</v>
      </c>
      <c r="C212" s="114"/>
      <c r="D212" s="115"/>
    </row>
    <row r="213" spans="1:4" ht="14.25">
      <c r="A213" s="452" t="s">
        <v>885</v>
      </c>
      <c r="B213" s="453" t="s">
        <v>1027</v>
      </c>
      <c r="C213" s="114"/>
      <c r="D213" s="115"/>
    </row>
    <row r="214" spans="1:4" ht="14.25">
      <c r="A214" s="454" t="s">
        <v>886</v>
      </c>
      <c r="B214" s="457" t="s">
        <v>1829</v>
      </c>
      <c r="C214" s="114"/>
      <c r="D214" s="115"/>
    </row>
    <row r="215" spans="1:4" ht="14.25">
      <c r="A215" s="452" t="s">
        <v>254</v>
      </c>
      <c r="B215" s="453" t="s">
        <v>1496</v>
      </c>
      <c r="C215" s="114"/>
      <c r="D215" s="115"/>
    </row>
    <row r="216" spans="1:4" ht="14.25">
      <c r="A216" s="454" t="s">
        <v>910</v>
      </c>
      <c r="B216" s="453" t="s">
        <v>1863</v>
      </c>
      <c r="C216" s="114"/>
      <c r="D216" s="115"/>
    </row>
    <row r="217" spans="1:4" ht="14.25">
      <c r="A217" s="452" t="s">
        <v>748</v>
      </c>
      <c r="B217" s="453" t="s">
        <v>62</v>
      </c>
      <c r="C217" s="114"/>
      <c r="D217" s="115"/>
    </row>
    <row r="218" spans="1:4" ht="14.25">
      <c r="A218" s="452" t="s">
        <v>749</v>
      </c>
      <c r="B218" s="453" t="s">
        <v>64</v>
      </c>
      <c r="C218" s="114"/>
      <c r="D218" s="115"/>
    </row>
    <row r="219" spans="1:4" ht="14.25">
      <c r="A219" s="452" t="s">
        <v>745</v>
      </c>
      <c r="B219" s="453" t="s">
        <v>61</v>
      </c>
      <c r="C219" s="114"/>
      <c r="D219" s="115"/>
    </row>
    <row r="220" spans="1:4" ht="14.25">
      <c r="A220" s="452" t="s">
        <v>746</v>
      </c>
      <c r="B220" s="453" t="s">
        <v>63</v>
      </c>
      <c r="C220" s="114"/>
      <c r="D220" s="115"/>
    </row>
    <row r="221" spans="1:4" ht="14.25">
      <c r="A221" s="452" t="s">
        <v>747</v>
      </c>
      <c r="B221" s="453" t="s">
        <v>182</v>
      </c>
      <c r="C221" s="114"/>
      <c r="D221" s="115"/>
    </row>
    <row r="222" spans="1:4" ht="14.25">
      <c r="A222" s="452" t="s">
        <v>750</v>
      </c>
      <c r="B222" s="453" t="s">
        <v>2038</v>
      </c>
      <c r="C222" s="114"/>
      <c r="D222" s="115"/>
    </row>
    <row r="223" spans="1:4" ht="14.25">
      <c r="A223" s="454" t="s">
        <v>911</v>
      </c>
      <c r="B223" s="453" t="s">
        <v>2040</v>
      </c>
      <c r="C223" s="114"/>
      <c r="D223" s="115"/>
    </row>
    <row r="224" spans="1:4" ht="14.25">
      <c r="A224" s="452" t="s">
        <v>751</v>
      </c>
      <c r="B224" s="453" t="s">
        <v>65</v>
      </c>
      <c r="C224" s="114"/>
      <c r="D224" s="115"/>
    </row>
    <row r="225" spans="1:4" ht="14.25">
      <c r="A225" s="452" t="s">
        <v>752</v>
      </c>
      <c r="B225" s="453" t="s">
        <v>990</v>
      </c>
      <c r="C225" s="114"/>
      <c r="D225" s="115"/>
    </row>
    <row r="226" spans="1:4" ht="14.25">
      <c r="A226" s="452" t="s">
        <v>753</v>
      </c>
      <c r="B226" s="453" t="s">
        <v>1593</v>
      </c>
      <c r="C226" s="114"/>
      <c r="D226" s="115"/>
    </row>
    <row r="227" spans="1:4" ht="14.25">
      <c r="A227" s="452" t="s">
        <v>754</v>
      </c>
      <c r="B227" s="453" t="s">
        <v>2050</v>
      </c>
      <c r="C227" s="114"/>
      <c r="D227" s="115"/>
    </row>
    <row r="228" spans="1:4" ht="14.25">
      <c r="A228" s="452" t="s">
        <v>408</v>
      </c>
      <c r="B228" s="453" t="s">
        <v>2051</v>
      </c>
      <c r="C228" s="114"/>
      <c r="D228" s="115"/>
    </row>
    <row r="229" spans="1:4" ht="14.25">
      <c r="A229" s="452" t="s">
        <v>690</v>
      </c>
      <c r="B229" s="453" t="s">
        <v>124</v>
      </c>
      <c r="C229" s="114"/>
      <c r="D229" s="115"/>
    </row>
    <row r="230" spans="1:4" ht="14.25">
      <c r="A230" s="452" t="s">
        <v>838</v>
      </c>
      <c r="B230" s="453" t="s">
        <v>1186</v>
      </c>
      <c r="C230" s="114"/>
      <c r="D230" s="115"/>
    </row>
    <row r="231" spans="1:4" ht="14.25">
      <c r="A231" s="452" t="s">
        <v>255</v>
      </c>
      <c r="B231" s="453" t="s">
        <v>2056</v>
      </c>
      <c r="C231" s="114"/>
      <c r="D231" s="115"/>
    </row>
    <row r="232" spans="1:4" ht="14.25">
      <c r="A232" s="452" t="s">
        <v>1666</v>
      </c>
      <c r="B232" s="453" t="s">
        <v>2057</v>
      </c>
      <c r="C232" s="114"/>
      <c r="D232" s="115"/>
    </row>
    <row r="233" spans="1:4" ht="14.25">
      <c r="A233" s="452" t="s">
        <v>547</v>
      </c>
      <c r="B233" s="453" t="s">
        <v>2058</v>
      </c>
      <c r="C233" s="114"/>
      <c r="D233" s="115"/>
    </row>
    <row r="234" spans="1:4" ht="14.25">
      <c r="A234" s="452" t="s">
        <v>548</v>
      </c>
      <c r="B234" s="453" t="s">
        <v>2059</v>
      </c>
      <c r="C234" s="114"/>
      <c r="D234" s="115"/>
    </row>
    <row r="235" spans="1:4" ht="14.25">
      <c r="A235" s="452" t="s">
        <v>549</v>
      </c>
      <c r="B235" s="453" t="s">
        <v>1527</v>
      </c>
      <c r="C235" s="114"/>
      <c r="D235" s="115"/>
    </row>
    <row r="236" spans="1:4" ht="14.25">
      <c r="A236" s="452" t="s">
        <v>256</v>
      </c>
      <c r="B236" s="453" t="s">
        <v>1497</v>
      </c>
      <c r="C236" s="114"/>
      <c r="D236" s="115"/>
    </row>
    <row r="237" spans="1:4" ht="14.25">
      <c r="A237" s="452" t="s">
        <v>257</v>
      </c>
      <c r="B237" s="453" t="s">
        <v>2060</v>
      </c>
      <c r="C237" s="114"/>
      <c r="D237" s="115"/>
    </row>
    <row r="238" spans="1:4" ht="14.25">
      <c r="A238" s="452" t="s">
        <v>258</v>
      </c>
      <c r="B238" s="453" t="s">
        <v>2061</v>
      </c>
      <c r="C238" s="114"/>
      <c r="D238" s="115"/>
    </row>
    <row r="239" spans="1:4" ht="14.25">
      <c r="A239" s="452" t="s">
        <v>259</v>
      </c>
      <c r="B239" s="453" t="s">
        <v>1498</v>
      </c>
      <c r="C239" s="114"/>
      <c r="D239" s="115"/>
    </row>
    <row r="240" spans="1:4" ht="14.25">
      <c r="A240" s="452" t="s">
        <v>260</v>
      </c>
      <c r="B240" s="453" t="s">
        <v>2062</v>
      </c>
      <c r="C240" s="114"/>
      <c r="D240" s="115"/>
    </row>
    <row r="241" spans="1:4" ht="14.25">
      <c r="A241" s="452" t="s">
        <v>261</v>
      </c>
      <c r="B241" s="453" t="s">
        <v>1499</v>
      </c>
      <c r="C241" s="114"/>
      <c r="D241" s="115"/>
    </row>
    <row r="242" spans="1:4" ht="14.25">
      <c r="A242" s="452" t="s">
        <v>262</v>
      </c>
      <c r="B242" s="453" t="s">
        <v>1500</v>
      </c>
      <c r="C242" s="114"/>
      <c r="D242" s="115"/>
    </row>
    <row r="243" spans="1:4" ht="14.25">
      <c r="A243" s="452" t="s">
        <v>263</v>
      </c>
      <c r="B243" s="453" t="s">
        <v>2063</v>
      </c>
      <c r="C243" s="114"/>
      <c r="D243" s="115"/>
    </row>
    <row r="244" spans="1:4" ht="14.25">
      <c r="A244" s="452" t="s">
        <v>264</v>
      </c>
      <c r="B244" s="453" t="s">
        <v>1528</v>
      </c>
      <c r="C244" s="114"/>
      <c r="D244" s="115"/>
    </row>
    <row r="245" spans="1:4" ht="14.25">
      <c r="A245" s="452" t="s">
        <v>265</v>
      </c>
      <c r="B245" s="453" t="s">
        <v>1501</v>
      </c>
      <c r="C245" s="114"/>
      <c r="D245" s="115"/>
    </row>
    <row r="246" spans="1:4" ht="14.25">
      <c r="A246" s="454" t="s">
        <v>2070</v>
      </c>
      <c r="B246" s="453" t="s">
        <v>2071</v>
      </c>
      <c r="C246" s="114"/>
      <c r="D246" s="115"/>
    </row>
    <row r="247" spans="1:4" ht="14.25">
      <c r="A247" s="452" t="s">
        <v>409</v>
      </c>
      <c r="B247" s="453" t="s">
        <v>1425</v>
      </c>
      <c r="C247" s="114"/>
      <c r="D247" s="115"/>
    </row>
    <row r="248" spans="1:4" ht="14.25">
      <c r="A248" s="452" t="s">
        <v>410</v>
      </c>
      <c r="B248" s="453" t="s">
        <v>1426</v>
      </c>
      <c r="C248" s="114"/>
      <c r="D248" s="115"/>
    </row>
    <row r="249" spans="1:4" ht="14.25">
      <c r="A249" s="452" t="s">
        <v>1667</v>
      </c>
      <c r="B249" s="453" t="s">
        <v>2064</v>
      </c>
      <c r="C249" s="114"/>
      <c r="D249" s="115"/>
    </row>
    <row r="250" spans="1:4" ht="14.25">
      <c r="A250" s="452" t="s">
        <v>266</v>
      </c>
      <c r="B250" s="453" t="s">
        <v>1786</v>
      </c>
      <c r="C250" s="114"/>
      <c r="D250" s="115"/>
    </row>
    <row r="251" spans="1:4" ht="14.25">
      <c r="A251" s="454" t="s">
        <v>411</v>
      </c>
      <c r="B251" s="453" t="s">
        <v>1427</v>
      </c>
      <c r="C251" s="114"/>
      <c r="D251" s="115"/>
    </row>
    <row r="252" spans="1:4" ht="14.25">
      <c r="A252" s="452" t="s">
        <v>412</v>
      </c>
      <c r="B252" s="453" t="s">
        <v>2065</v>
      </c>
      <c r="C252" s="114"/>
      <c r="D252" s="115"/>
    </row>
    <row r="253" spans="1:4" ht="14.25">
      <c r="A253" s="452" t="s">
        <v>267</v>
      </c>
      <c r="B253" s="453" t="s">
        <v>2067</v>
      </c>
      <c r="C253" s="114"/>
      <c r="D253" s="115"/>
    </row>
    <row r="254" spans="1:4" ht="14.25">
      <c r="A254" s="452" t="s">
        <v>2611</v>
      </c>
      <c r="B254" s="453" t="s">
        <v>2066</v>
      </c>
      <c r="C254" s="114"/>
      <c r="D254" s="115"/>
    </row>
    <row r="255" spans="1:4" ht="14.25">
      <c r="A255" s="452" t="s">
        <v>1668</v>
      </c>
      <c r="B255" s="453" t="s">
        <v>1117</v>
      </c>
      <c r="C255" s="114"/>
      <c r="D255" s="115"/>
    </row>
    <row r="256" spans="1:4" ht="14.25">
      <c r="A256" s="452" t="s">
        <v>413</v>
      </c>
      <c r="B256" s="453" t="s">
        <v>1529</v>
      </c>
      <c r="C256" s="114"/>
      <c r="D256" s="115"/>
    </row>
    <row r="257" spans="1:4" ht="14.25">
      <c r="A257" s="452" t="s">
        <v>268</v>
      </c>
      <c r="B257" s="453" t="s">
        <v>1502</v>
      </c>
      <c r="C257" s="114"/>
      <c r="D257" s="115"/>
    </row>
    <row r="258" spans="1:4" ht="14.25">
      <c r="A258" s="452" t="s">
        <v>550</v>
      </c>
      <c r="B258" s="453" t="s">
        <v>2068</v>
      </c>
      <c r="C258" s="114"/>
      <c r="D258" s="115"/>
    </row>
    <row r="259" spans="1:4" ht="14.25">
      <c r="A259" s="454" t="s">
        <v>551</v>
      </c>
      <c r="B259" s="453" t="s">
        <v>139</v>
      </c>
      <c r="C259" s="114"/>
      <c r="D259" s="115"/>
    </row>
    <row r="260" spans="1:4" ht="14.25">
      <c r="A260" s="452" t="s">
        <v>552</v>
      </c>
      <c r="B260" s="453" t="s">
        <v>2069</v>
      </c>
      <c r="C260" s="114"/>
      <c r="D260" s="115"/>
    </row>
    <row r="261" spans="1:4" ht="14.25">
      <c r="A261" s="454" t="s">
        <v>553</v>
      </c>
      <c r="B261" s="453" t="s">
        <v>2687</v>
      </c>
      <c r="C261" s="114"/>
      <c r="D261" s="115"/>
    </row>
    <row r="262" spans="1:4" ht="14.25">
      <c r="A262" s="452" t="s">
        <v>554</v>
      </c>
      <c r="B262" s="453" t="s">
        <v>1530</v>
      </c>
      <c r="C262" s="114"/>
      <c r="D262" s="115"/>
    </row>
    <row r="263" spans="1:4" ht="14.25">
      <c r="A263" s="454" t="s">
        <v>912</v>
      </c>
      <c r="B263" s="453" t="s">
        <v>2688</v>
      </c>
      <c r="C263" s="114"/>
      <c r="D263" s="115"/>
    </row>
    <row r="264" spans="1:4" ht="14.25">
      <c r="A264" s="452" t="s">
        <v>269</v>
      </c>
      <c r="B264" s="453" t="s">
        <v>1503</v>
      </c>
      <c r="C264" s="114"/>
      <c r="D264" s="115"/>
    </row>
    <row r="265" spans="1:4" ht="14.25">
      <c r="A265" s="452" t="s">
        <v>270</v>
      </c>
      <c r="B265" s="453" t="s">
        <v>1504</v>
      </c>
      <c r="C265" s="114"/>
      <c r="D265" s="115"/>
    </row>
    <row r="266" spans="1:4" ht="14.25">
      <c r="A266" s="452" t="s">
        <v>271</v>
      </c>
      <c r="B266" s="453" t="s">
        <v>1505</v>
      </c>
      <c r="C266" s="114"/>
      <c r="D266" s="115"/>
    </row>
    <row r="267" spans="1:4" ht="14.25">
      <c r="A267" s="452" t="s">
        <v>272</v>
      </c>
      <c r="B267" s="453" t="s">
        <v>1506</v>
      </c>
      <c r="C267" s="114"/>
      <c r="D267" s="115"/>
    </row>
    <row r="268" spans="1:4" ht="14.25">
      <c r="A268" s="452" t="s">
        <v>273</v>
      </c>
      <c r="B268" s="453" t="s">
        <v>1507</v>
      </c>
      <c r="C268" s="114"/>
      <c r="D268" s="115"/>
    </row>
    <row r="269" spans="1:4" ht="14.25">
      <c r="A269" s="452" t="s">
        <v>274</v>
      </c>
      <c r="B269" s="453" t="s">
        <v>1508</v>
      </c>
      <c r="C269" s="114"/>
      <c r="D269" s="115"/>
    </row>
    <row r="270" spans="1:4" ht="14.25">
      <c r="A270" s="452" t="s">
        <v>275</v>
      </c>
      <c r="B270" s="453" t="s">
        <v>1509</v>
      </c>
      <c r="C270" s="114"/>
      <c r="D270" s="115"/>
    </row>
    <row r="271" spans="1:4" ht="14.25">
      <c r="A271" s="452" t="s">
        <v>691</v>
      </c>
      <c r="B271" s="453" t="s">
        <v>2075</v>
      </c>
      <c r="C271" s="114"/>
      <c r="D271" s="115"/>
    </row>
    <row r="272" spans="1:4" ht="14.25">
      <c r="A272" s="454" t="s">
        <v>692</v>
      </c>
      <c r="B272" s="453" t="s">
        <v>125</v>
      </c>
      <c r="C272" s="114"/>
      <c r="D272" s="115"/>
    </row>
    <row r="273" spans="1:4" ht="14.25">
      <c r="A273" s="452" t="s">
        <v>693</v>
      </c>
      <c r="B273" s="453" t="s">
        <v>127</v>
      </c>
      <c r="C273" s="114"/>
      <c r="D273" s="115"/>
    </row>
    <row r="274" spans="1:4" ht="14.25">
      <c r="A274" s="454" t="s">
        <v>694</v>
      </c>
      <c r="B274" s="453" t="s">
        <v>128</v>
      </c>
      <c r="C274" s="114"/>
      <c r="D274" s="115"/>
    </row>
    <row r="275" spans="1:4" ht="14.25">
      <c r="A275" s="452" t="s">
        <v>695</v>
      </c>
      <c r="B275" s="453" t="s">
        <v>2076</v>
      </c>
      <c r="C275" s="114"/>
      <c r="D275" s="115"/>
    </row>
    <row r="276" spans="1:4" ht="14.25">
      <c r="A276" s="452" t="s">
        <v>696</v>
      </c>
      <c r="B276" s="453" t="s">
        <v>191</v>
      </c>
      <c r="C276" s="114"/>
      <c r="D276" s="115"/>
    </row>
    <row r="277" spans="1:4" ht="14.25">
      <c r="A277" s="452" t="s">
        <v>2612</v>
      </c>
      <c r="B277" s="453" t="s">
        <v>126</v>
      </c>
      <c r="C277" s="114"/>
      <c r="D277" s="115"/>
    </row>
    <row r="278" spans="1:4" ht="14.25">
      <c r="A278" s="452" t="s">
        <v>1669</v>
      </c>
      <c r="B278" s="453" t="s">
        <v>2077</v>
      </c>
      <c r="C278" s="114"/>
      <c r="D278" s="115"/>
    </row>
    <row r="279" spans="1:4" ht="14.25">
      <c r="A279" s="452" t="s">
        <v>1670</v>
      </c>
      <c r="B279" s="453" t="s">
        <v>2078</v>
      </c>
      <c r="C279" s="114"/>
      <c r="D279" s="115"/>
    </row>
    <row r="280" spans="1:4" ht="14.25">
      <c r="A280" s="452" t="s">
        <v>2079</v>
      </c>
      <c r="B280" s="453" t="s">
        <v>2080</v>
      </c>
      <c r="C280" s="114"/>
      <c r="D280" s="115"/>
    </row>
    <row r="281" spans="1:4" ht="14.25">
      <c r="A281" s="452" t="s">
        <v>414</v>
      </c>
      <c r="B281" s="453" t="s">
        <v>2081</v>
      </c>
      <c r="C281" s="114"/>
      <c r="D281" s="115"/>
    </row>
    <row r="282" spans="1:4" ht="14.25">
      <c r="A282" s="452" t="s">
        <v>415</v>
      </c>
      <c r="B282" s="453" t="s">
        <v>2082</v>
      </c>
      <c r="C282" s="114"/>
      <c r="D282" s="115"/>
    </row>
    <row r="283" spans="1:4" ht="14.25">
      <c r="A283" s="452" t="s">
        <v>416</v>
      </c>
      <c r="B283" s="453" t="s">
        <v>2083</v>
      </c>
      <c r="C283" s="114"/>
      <c r="D283" s="115"/>
    </row>
    <row r="284" spans="1:4" ht="14.25">
      <c r="A284" s="452" t="s">
        <v>755</v>
      </c>
      <c r="B284" s="453" t="s">
        <v>66</v>
      </c>
      <c r="C284" s="114"/>
      <c r="D284" s="115"/>
    </row>
    <row r="285" spans="1:4" ht="14.25">
      <c r="A285" s="452" t="s">
        <v>417</v>
      </c>
      <c r="B285" s="453" t="s">
        <v>1428</v>
      </c>
      <c r="C285" s="114"/>
      <c r="D285" s="115"/>
    </row>
    <row r="286" spans="1:4" ht="14.25">
      <c r="A286" s="452" t="s">
        <v>756</v>
      </c>
      <c r="B286" s="453" t="s">
        <v>991</v>
      </c>
      <c r="C286" s="114"/>
      <c r="D286" s="115"/>
    </row>
    <row r="287" spans="1:4" ht="14.25">
      <c r="A287" s="452" t="s">
        <v>757</v>
      </c>
      <c r="B287" s="453" t="s">
        <v>2712</v>
      </c>
      <c r="C287" s="114"/>
      <c r="D287" s="115"/>
    </row>
    <row r="288" spans="1:4" ht="14.25">
      <c r="A288" s="452" t="s">
        <v>759</v>
      </c>
      <c r="B288" s="453" t="s">
        <v>183</v>
      </c>
      <c r="C288" s="114"/>
      <c r="D288" s="115"/>
    </row>
    <row r="289" spans="1:4" ht="14.25">
      <c r="A289" s="452" t="s">
        <v>758</v>
      </c>
      <c r="B289" s="453" t="s">
        <v>2087</v>
      </c>
      <c r="C289" s="114"/>
      <c r="D289" s="115"/>
    </row>
    <row r="290" spans="1:4" ht="14.25">
      <c r="A290" s="452" t="s">
        <v>276</v>
      </c>
      <c r="B290" s="453" t="s">
        <v>2088</v>
      </c>
      <c r="C290" s="114"/>
      <c r="D290" s="115"/>
    </row>
    <row r="291" spans="1:4" ht="14.25">
      <c r="A291" s="452" t="s">
        <v>277</v>
      </c>
      <c r="B291" s="453" t="s">
        <v>1510</v>
      </c>
      <c r="C291" s="114"/>
      <c r="D291" s="115"/>
    </row>
    <row r="292" spans="1:4" ht="14.25">
      <c r="A292" s="452" t="s">
        <v>418</v>
      </c>
      <c r="B292" s="453" t="s">
        <v>2089</v>
      </c>
      <c r="C292" s="114"/>
      <c r="D292" s="115"/>
    </row>
    <row r="293" spans="1:4" ht="14.25">
      <c r="A293" s="452" t="s">
        <v>419</v>
      </c>
      <c r="B293" s="453" t="s">
        <v>2090</v>
      </c>
      <c r="C293" s="114"/>
      <c r="D293" s="115"/>
    </row>
    <row r="294" spans="1:4" ht="14.25">
      <c r="A294" s="452" t="s">
        <v>420</v>
      </c>
      <c r="B294" s="453" t="s">
        <v>2091</v>
      </c>
      <c r="C294" s="114"/>
      <c r="D294" s="115"/>
    </row>
    <row r="295" spans="1:4" ht="14.25">
      <c r="A295" s="452" t="s">
        <v>760</v>
      </c>
      <c r="B295" s="453" t="s">
        <v>1016</v>
      </c>
      <c r="C295" s="114"/>
      <c r="D295" s="115"/>
    </row>
    <row r="296" spans="1:4" ht="14.25">
      <c r="A296" s="452" t="s">
        <v>761</v>
      </c>
      <c r="B296" s="453" t="s">
        <v>67</v>
      </c>
      <c r="C296" s="114"/>
      <c r="D296" s="115"/>
    </row>
    <row r="297" spans="1:4" ht="14.25">
      <c r="A297" s="452" t="s">
        <v>762</v>
      </c>
      <c r="B297" s="453" t="s">
        <v>2097</v>
      </c>
      <c r="C297" s="114"/>
      <c r="D297" s="115"/>
    </row>
    <row r="298" spans="1:4" ht="14.25">
      <c r="A298" s="452" t="s">
        <v>763</v>
      </c>
      <c r="B298" s="453" t="s">
        <v>2098</v>
      </c>
      <c r="C298" s="114"/>
      <c r="D298" s="115"/>
    </row>
    <row r="299" spans="1:4" ht="14.25">
      <c r="A299" s="452" t="s">
        <v>2690</v>
      </c>
      <c r="B299" s="453" t="s">
        <v>2677</v>
      </c>
      <c r="C299" s="114"/>
      <c r="D299" s="115"/>
    </row>
    <row r="300" spans="1:4" ht="14.25">
      <c r="A300" s="452" t="s">
        <v>764</v>
      </c>
      <c r="B300" s="453" t="s">
        <v>68</v>
      </c>
      <c r="C300" s="114"/>
      <c r="D300" s="115"/>
    </row>
    <row r="301" spans="1:4" ht="14.25">
      <c r="A301" s="452" t="s">
        <v>765</v>
      </c>
      <c r="B301" s="453" t="s">
        <v>2100</v>
      </c>
      <c r="C301" s="114"/>
      <c r="D301" s="115"/>
    </row>
    <row r="302" spans="1:4" ht="14.25">
      <c r="A302" s="452" t="s">
        <v>766</v>
      </c>
      <c r="B302" s="453" t="s">
        <v>69</v>
      </c>
      <c r="C302" s="114"/>
      <c r="D302" s="115"/>
    </row>
    <row r="303" spans="1:4" ht="14.25">
      <c r="A303" s="452" t="s">
        <v>767</v>
      </c>
      <c r="B303" s="453" t="s">
        <v>70</v>
      </c>
      <c r="C303" s="114"/>
      <c r="D303" s="115"/>
    </row>
    <row r="304" spans="1:4" ht="14.25">
      <c r="A304" s="452" t="s">
        <v>768</v>
      </c>
      <c r="B304" s="453" t="s">
        <v>71</v>
      </c>
      <c r="C304" s="114"/>
      <c r="D304" s="115"/>
    </row>
    <row r="305" spans="1:4" ht="14.25">
      <c r="A305" s="452" t="s">
        <v>769</v>
      </c>
      <c r="B305" s="453" t="s">
        <v>72</v>
      </c>
      <c r="C305" s="114"/>
      <c r="D305" s="115"/>
    </row>
    <row r="306" spans="1:4" ht="14.25">
      <c r="A306" s="452" t="s">
        <v>770</v>
      </c>
      <c r="B306" s="453" t="s">
        <v>73</v>
      </c>
      <c r="C306" s="114"/>
      <c r="D306" s="115"/>
    </row>
    <row r="307" spans="1:4" ht="14.25">
      <c r="A307" s="452" t="s">
        <v>771</v>
      </c>
      <c r="B307" s="453" t="s">
        <v>1801</v>
      </c>
      <c r="C307" s="114"/>
      <c r="D307" s="115"/>
    </row>
    <row r="308" spans="1:4" ht="14.25">
      <c r="A308" s="452" t="s">
        <v>772</v>
      </c>
      <c r="B308" s="453" t="s">
        <v>2101</v>
      </c>
      <c r="C308" s="114"/>
      <c r="D308" s="115"/>
    </row>
    <row r="309" spans="1:4" ht="14.25">
      <c r="A309" s="452" t="s">
        <v>773</v>
      </c>
      <c r="B309" s="453" t="s">
        <v>74</v>
      </c>
      <c r="C309" s="114"/>
      <c r="D309" s="115"/>
    </row>
    <row r="310" spans="1:4" ht="14.25">
      <c r="A310" s="452" t="s">
        <v>2613</v>
      </c>
      <c r="B310" s="453" t="s">
        <v>2114</v>
      </c>
      <c r="C310" s="114"/>
      <c r="D310" s="115"/>
    </row>
    <row r="311" spans="1:4" ht="14.25">
      <c r="A311" s="452" t="s">
        <v>774</v>
      </c>
      <c r="B311" s="453" t="s">
        <v>75</v>
      </c>
      <c r="C311" s="114"/>
      <c r="D311" s="115"/>
    </row>
    <row r="312" spans="1:4" ht="14.25">
      <c r="A312" s="452" t="s">
        <v>775</v>
      </c>
      <c r="B312" s="453" t="s">
        <v>976</v>
      </c>
      <c r="C312" s="114"/>
      <c r="D312" s="115"/>
    </row>
    <row r="313" spans="1:4" ht="14.25">
      <c r="A313" s="452" t="s">
        <v>776</v>
      </c>
      <c r="B313" s="453" t="s">
        <v>82</v>
      </c>
      <c r="C313" s="114"/>
      <c r="D313" s="115"/>
    </row>
    <row r="314" spans="1:4" ht="14.25">
      <c r="A314" s="452" t="s">
        <v>421</v>
      </c>
      <c r="B314" s="453" t="s">
        <v>2117</v>
      </c>
      <c r="C314" s="114"/>
      <c r="D314" s="115"/>
    </row>
    <row r="315" spans="1:4" ht="14.25">
      <c r="A315" s="452" t="s">
        <v>1671</v>
      </c>
      <c r="B315" s="453" t="s">
        <v>1118</v>
      </c>
      <c r="C315" s="114"/>
      <c r="D315" s="115"/>
    </row>
    <row r="316" spans="1:4" ht="14.25">
      <c r="A316" s="452" t="s">
        <v>1672</v>
      </c>
      <c r="B316" s="453" t="s">
        <v>1119</v>
      </c>
      <c r="C316" s="114"/>
      <c r="D316" s="115"/>
    </row>
    <row r="317" spans="1:4" ht="14.25">
      <c r="A317" s="452" t="s">
        <v>278</v>
      </c>
      <c r="B317" s="453" t="s">
        <v>2118</v>
      </c>
      <c r="C317" s="114"/>
      <c r="D317" s="115"/>
    </row>
    <row r="318" spans="1:4" ht="14.25">
      <c r="A318" s="452" t="s">
        <v>279</v>
      </c>
      <c r="B318" s="453" t="s">
        <v>1511</v>
      </c>
      <c r="C318" s="114"/>
      <c r="D318" s="115"/>
    </row>
    <row r="319" spans="1:4" ht="14.25">
      <c r="A319" s="452" t="s">
        <v>280</v>
      </c>
      <c r="B319" s="453" t="s">
        <v>1531</v>
      </c>
      <c r="C319" s="114"/>
      <c r="D319" s="115"/>
    </row>
    <row r="320" spans="1:4" ht="14.25">
      <c r="A320" s="452" t="s">
        <v>281</v>
      </c>
      <c r="B320" s="453" t="s">
        <v>2119</v>
      </c>
      <c r="C320" s="114"/>
      <c r="D320" s="115"/>
    </row>
    <row r="321" spans="1:4" ht="14.25">
      <c r="A321" s="452" t="s">
        <v>282</v>
      </c>
      <c r="B321" s="453" t="s">
        <v>1512</v>
      </c>
      <c r="C321" s="114"/>
      <c r="D321" s="115"/>
    </row>
    <row r="322" spans="1:4" ht="14.25">
      <c r="A322" s="452" t="s">
        <v>283</v>
      </c>
      <c r="B322" s="453" t="s">
        <v>1513</v>
      </c>
      <c r="C322" s="114"/>
      <c r="D322" s="115"/>
    </row>
    <row r="323" spans="1:4" ht="14.25">
      <c r="A323" s="452" t="s">
        <v>422</v>
      </c>
      <c r="B323" s="453" t="s">
        <v>2120</v>
      </c>
      <c r="C323" s="114"/>
      <c r="D323" s="115"/>
    </row>
    <row r="324" spans="1:4" ht="14.25">
      <c r="A324" s="452" t="s">
        <v>423</v>
      </c>
      <c r="B324" s="453" t="s">
        <v>1429</v>
      </c>
      <c r="C324" s="114"/>
      <c r="D324" s="115"/>
    </row>
    <row r="325" spans="1:4" ht="14.25">
      <c r="A325" s="454" t="s">
        <v>424</v>
      </c>
      <c r="B325" s="453" t="s">
        <v>1430</v>
      </c>
      <c r="C325" s="114"/>
      <c r="D325" s="115"/>
    </row>
    <row r="326" spans="1:4" ht="14.25">
      <c r="A326" s="452" t="s">
        <v>425</v>
      </c>
      <c r="B326" s="453" t="s">
        <v>1431</v>
      </c>
      <c r="C326" s="114"/>
      <c r="D326" s="115"/>
    </row>
    <row r="327" spans="1:4" ht="14.25">
      <c r="A327" s="452" t="s">
        <v>426</v>
      </c>
      <c r="B327" s="453" t="s">
        <v>1532</v>
      </c>
      <c r="C327" s="114"/>
      <c r="D327" s="115"/>
    </row>
    <row r="328" spans="1:4" ht="14.25">
      <c r="A328" s="452" t="s">
        <v>2614</v>
      </c>
      <c r="B328" s="453" t="s">
        <v>2122</v>
      </c>
      <c r="C328" s="114"/>
      <c r="D328" s="115"/>
    </row>
    <row r="329" spans="1:4" ht="14.25">
      <c r="A329" s="452" t="s">
        <v>284</v>
      </c>
      <c r="B329" s="453" t="s">
        <v>1778</v>
      </c>
      <c r="C329" s="114"/>
      <c r="D329" s="115"/>
    </row>
    <row r="330" spans="1:4" ht="14.25">
      <c r="A330" s="452" t="s">
        <v>427</v>
      </c>
      <c r="B330" s="453" t="s">
        <v>2123</v>
      </c>
      <c r="C330" s="114"/>
      <c r="D330" s="115"/>
    </row>
    <row r="331" spans="1:4" ht="14.25">
      <c r="A331" s="452" t="s">
        <v>428</v>
      </c>
      <c r="B331" s="453" t="s">
        <v>2124</v>
      </c>
      <c r="C331" s="114"/>
      <c r="D331" s="115"/>
    </row>
    <row r="332" spans="1:4" ht="14.25">
      <c r="A332" s="452" t="s">
        <v>285</v>
      </c>
      <c r="B332" s="453" t="s">
        <v>2125</v>
      </c>
      <c r="C332" s="114"/>
      <c r="D332" s="115"/>
    </row>
    <row r="333" spans="1:4" ht="14.25">
      <c r="A333" s="454" t="s">
        <v>555</v>
      </c>
      <c r="B333" s="453" t="s">
        <v>2126</v>
      </c>
      <c r="C333" s="114"/>
      <c r="D333" s="115"/>
    </row>
    <row r="334" spans="1:4" ht="14.25">
      <c r="A334" s="452" t="s">
        <v>556</v>
      </c>
      <c r="B334" s="453" t="s">
        <v>2128</v>
      </c>
      <c r="C334" s="114"/>
      <c r="D334" s="115"/>
    </row>
    <row r="335" spans="1:4" ht="14.25">
      <c r="A335" s="452" t="s">
        <v>1673</v>
      </c>
      <c r="B335" s="453" t="s">
        <v>2127</v>
      </c>
      <c r="C335" s="114"/>
      <c r="D335" s="115"/>
    </row>
    <row r="336" spans="1:4" ht="14.25">
      <c r="A336" s="452" t="s">
        <v>913</v>
      </c>
      <c r="B336" s="453" t="s">
        <v>0</v>
      </c>
      <c r="C336" s="114"/>
      <c r="D336" s="115"/>
    </row>
    <row r="337" spans="1:4" ht="14.25">
      <c r="A337" s="452" t="s">
        <v>777</v>
      </c>
      <c r="B337" s="453" t="s">
        <v>2129</v>
      </c>
      <c r="C337" s="114"/>
      <c r="D337" s="115"/>
    </row>
    <row r="338" spans="1:4" ht="14.25">
      <c r="A338" s="454" t="s">
        <v>914</v>
      </c>
      <c r="B338" s="453" t="s">
        <v>2131</v>
      </c>
      <c r="C338" s="114"/>
      <c r="D338" s="115"/>
    </row>
    <row r="339" spans="1:4" ht="14.25">
      <c r="A339" s="452" t="s">
        <v>557</v>
      </c>
      <c r="B339" s="453" t="s">
        <v>1534</v>
      </c>
      <c r="C339" s="114"/>
      <c r="D339" s="115"/>
    </row>
    <row r="340" spans="1:4" ht="14.25">
      <c r="A340" s="452" t="s">
        <v>1674</v>
      </c>
      <c r="B340" s="453" t="s">
        <v>1823</v>
      </c>
      <c r="C340" s="114"/>
      <c r="D340" s="115"/>
    </row>
    <row r="341" spans="1:4" ht="14.25">
      <c r="A341" s="454" t="s">
        <v>558</v>
      </c>
      <c r="B341" s="453" t="s">
        <v>141</v>
      </c>
      <c r="C341" s="114"/>
      <c r="D341" s="115"/>
    </row>
    <row r="342" spans="1:4" ht="14.25">
      <c r="A342" s="452" t="s">
        <v>778</v>
      </c>
      <c r="B342" s="453" t="s">
        <v>1725</v>
      </c>
      <c r="C342" s="114"/>
      <c r="D342" s="115"/>
    </row>
    <row r="343" spans="1:4" ht="14.25">
      <c r="A343" s="452" t="s">
        <v>286</v>
      </c>
      <c r="B343" s="453" t="s">
        <v>1779</v>
      </c>
      <c r="C343" s="114"/>
      <c r="D343" s="115"/>
    </row>
    <row r="344" spans="1:4" ht="14.25">
      <c r="A344" s="452" t="s">
        <v>915</v>
      </c>
      <c r="B344" s="453" t="s">
        <v>2691</v>
      </c>
      <c r="C344" s="114"/>
      <c r="D344" s="115"/>
    </row>
    <row r="345" spans="1:4" ht="14.25">
      <c r="A345" s="452" t="s">
        <v>779</v>
      </c>
      <c r="B345" s="453" t="s">
        <v>83</v>
      </c>
      <c r="C345" s="114"/>
      <c r="D345" s="115"/>
    </row>
    <row r="346" spans="1:4" ht="14.25">
      <c r="A346" s="454" t="s">
        <v>559</v>
      </c>
      <c r="B346" s="453" t="s">
        <v>142</v>
      </c>
      <c r="C346" s="114"/>
      <c r="D346" s="115"/>
    </row>
    <row r="347" spans="1:4" ht="14.25">
      <c r="A347" s="452" t="s">
        <v>287</v>
      </c>
      <c r="B347" s="453" t="s">
        <v>1780</v>
      </c>
      <c r="C347" s="114"/>
      <c r="D347" s="115"/>
    </row>
    <row r="348" spans="1:4" ht="14.25">
      <c r="A348" s="454" t="s">
        <v>561</v>
      </c>
      <c r="B348" s="453" t="s">
        <v>2134</v>
      </c>
      <c r="C348" s="114"/>
      <c r="D348" s="115"/>
    </row>
    <row r="349" spans="1:4" ht="14.25">
      <c r="A349" s="452" t="s">
        <v>780</v>
      </c>
      <c r="B349" s="453" t="s">
        <v>2138</v>
      </c>
      <c r="C349" s="114"/>
      <c r="D349" s="115"/>
    </row>
    <row r="350" spans="1:4" ht="14.25">
      <c r="A350" s="452" t="s">
        <v>781</v>
      </c>
      <c r="B350" s="453" t="s">
        <v>84</v>
      </c>
      <c r="C350" s="114"/>
      <c r="D350" s="115"/>
    </row>
    <row r="351" spans="1:4" ht="14.25">
      <c r="A351" s="452" t="s">
        <v>782</v>
      </c>
      <c r="B351" s="453" t="s">
        <v>992</v>
      </c>
      <c r="C351" s="114"/>
      <c r="D351" s="115"/>
    </row>
    <row r="352" spans="1:4" ht="14.25">
      <c r="A352" s="452" t="s">
        <v>783</v>
      </c>
      <c r="B352" s="453" t="s">
        <v>1174</v>
      </c>
      <c r="C352" s="114"/>
      <c r="D352" s="115"/>
    </row>
    <row r="353" spans="1:4" ht="14.25">
      <c r="A353" s="452" t="s">
        <v>784</v>
      </c>
      <c r="B353" s="453" t="s">
        <v>993</v>
      </c>
      <c r="C353" s="114"/>
      <c r="D353" s="115"/>
    </row>
    <row r="354" spans="1:4" ht="14.25">
      <c r="A354" s="452" t="s">
        <v>785</v>
      </c>
      <c r="B354" s="453" t="s">
        <v>994</v>
      </c>
      <c r="C354" s="114"/>
      <c r="D354" s="115"/>
    </row>
    <row r="355" spans="1:4" ht="14.25">
      <c r="A355" s="452" t="s">
        <v>786</v>
      </c>
      <c r="B355" s="453" t="s">
        <v>977</v>
      </c>
      <c r="C355" s="114"/>
      <c r="D355" s="115"/>
    </row>
    <row r="356" spans="1:4" ht="14.25">
      <c r="A356" s="454" t="s">
        <v>916</v>
      </c>
      <c r="B356" s="457" t="s">
        <v>2136</v>
      </c>
      <c r="C356" s="114"/>
      <c r="D356" s="115"/>
    </row>
    <row r="357" spans="1:4" ht="14.25">
      <c r="A357" s="452" t="s">
        <v>560</v>
      </c>
      <c r="B357" s="453" t="s">
        <v>2133</v>
      </c>
      <c r="C357" s="114"/>
      <c r="D357" s="115"/>
    </row>
    <row r="358" spans="1:4" ht="14.25">
      <c r="A358" s="452" t="s">
        <v>787</v>
      </c>
      <c r="B358" s="453" t="s">
        <v>2141</v>
      </c>
      <c r="C358" s="114"/>
      <c r="D358" s="115"/>
    </row>
    <row r="359" spans="1:4" ht="14.25">
      <c r="A359" s="452" t="s">
        <v>288</v>
      </c>
      <c r="B359" s="453" t="s">
        <v>1781</v>
      </c>
      <c r="C359" s="114"/>
      <c r="D359" s="115"/>
    </row>
    <row r="360" spans="1:4" ht="14.25">
      <c r="A360" s="452" t="s">
        <v>562</v>
      </c>
      <c r="B360" s="453" t="s">
        <v>2135</v>
      </c>
      <c r="C360" s="114"/>
      <c r="D360" s="115"/>
    </row>
    <row r="361" spans="1:4" ht="14.25">
      <c r="A361" s="452" t="s">
        <v>429</v>
      </c>
      <c r="B361" s="453" t="s">
        <v>1535</v>
      </c>
      <c r="C361" s="114"/>
      <c r="D361" s="115"/>
    </row>
    <row r="362" spans="1:4" ht="14.25">
      <c r="A362" s="454" t="s">
        <v>430</v>
      </c>
      <c r="B362" s="453" t="s">
        <v>1432</v>
      </c>
      <c r="C362" s="114"/>
      <c r="D362" s="115"/>
    </row>
    <row r="363" spans="1:4" ht="14.25">
      <c r="A363" s="454" t="s">
        <v>917</v>
      </c>
      <c r="B363" s="457" t="s">
        <v>2137</v>
      </c>
      <c r="C363" s="114"/>
      <c r="D363" s="115"/>
    </row>
    <row r="364" spans="1:4" ht="14.25">
      <c r="A364" s="452" t="s">
        <v>289</v>
      </c>
      <c r="B364" s="453" t="s">
        <v>1782</v>
      </c>
      <c r="C364" s="114"/>
      <c r="D364" s="115"/>
    </row>
    <row r="365" spans="1:4" ht="14.25">
      <c r="A365" s="452" t="s">
        <v>290</v>
      </c>
      <c r="B365" s="453" t="s">
        <v>1783</v>
      </c>
      <c r="C365" s="114"/>
      <c r="D365" s="115"/>
    </row>
    <row r="366" spans="1:4" ht="14.25">
      <c r="A366" s="454" t="s">
        <v>431</v>
      </c>
      <c r="B366" s="453" t="s">
        <v>1433</v>
      </c>
      <c r="C366" s="114"/>
      <c r="D366" s="115"/>
    </row>
    <row r="367" spans="1:4" ht="14.25">
      <c r="A367" s="452" t="s">
        <v>1675</v>
      </c>
      <c r="B367" s="453" t="s">
        <v>2143</v>
      </c>
      <c r="C367" s="114"/>
      <c r="D367" s="115"/>
    </row>
    <row r="368" spans="1:4" ht="14.25">
      <c r="A368" s="452" t="s">
        <v>432</v>
      </c>
      <c r="B368" s="453" t="s">
        <v>1536</v>
      </c>
      <c r="C368" s="114"/>
      <c r="D368" s="115"/>
    </row>
    <row r="369" spans="1:4" ht="14.25">
      <c r="A369" s="452" t="s">
        <v>1676</v>
      </c>
      <c r="B369" s="453" t="s">
        <v>2144</v>
      </c>
      <c r="C369" s="114"/>
      <c r="D369" s="115"/>
    </row>
    <row r="370" spans="1:4" ht="14.25">
      <c r="A370" s="452" t="s">
        <v>1677</v>
      </c>
      <c r="B370" s="453" t="s">
        <v>2159</v>
      </c>
      <c r="C370" s="114"/>
      <c r="D370" s="115"/>
    </row>
    <row r="371" spans="1:4" ht="14.25">
      <c r="A371" s="452" t="s">
        <v>1678</v>
      </c>
      <c r="B371" s="453" t="s">
        <v>76</v>
      </c>
      <c r="C371" s="114"/>
      <c r="D371" s="115"/>
    </row>
    <row r="372" spans="1:4" ht="14.25">
      <c r="A372" s="452" t="s">
        <v>433</v>
      </c>
      <c r="B372" s="453" t="s">
        <v>2145</v>
      </c>
      <c r="C372" s="114"/>
      <c r="D372" s="115"/>
    </row>
    <row r="373" spans="1:4" ht="14.25">
      <c r="A373" s="452" t="s">
        <v>697</v>
      </c>
      <c r="B373" s="453" t="s">
        <v>2147</v>
      </c>
      <c r="C373" s="114"/>
      <c r="D373" s="115"/>
    </row>
    <row r="374" spans="1:4" ht="14.25">
      <c r="A374" s="452" t="s">
        <v>698</v>
      </c>
      <c r="B374" s="453" t="s">
        <v>2148</v>
      </c>
      <c r="C374" s="114"/>
      <c r="D374" s="115"/>
    </row>
    <row r="375" spans="1:4" ht="14.25">
      <c r="A375" s="452" t="s">
        <v>699</v>
      </c>
      <c r="B375" s="453" t="s">
        <v>2149</v>
      </c>
      <c r="C375" s="114"/>
      <c r="D375" s="115"/>
    </row>
    <row r="376" spans="1:4" ht="14.25">
      <c r="A376" s="452" t="s">
        <v>700</v>
      </c>
      <c r="B376" s="453" t="s">
        <v>2150</v>
      </c>
      <c r="C376" s="114"/>
      <c r="D376" s="115"/>
    </row>
    <row r="377" spans="1:4" ht="14.25">
      <c r="A377" s="452" t="s">
        <v>701</v>
      </c>
      <c r="B377" s="453" t="s">
        <v>2151</v>
      </c>
      <c r="C377" s="114"/>
      <c r="D377" s="115"/>
    </row>
    <row r="378" spans="1:4" ht="14.25">
      <c r="A378" s="452" t="s">
        <v>702</v>
      </c>
      <c r="B378" s="453" t="s">
        <v>2152</v>
      </c>
      <c r="C378" s="114"/>
      <c r="D378" s="115"/>
    </row>
    <row r="379" spans="1:4" ht="14.25">
      <c r="A379" s="452" t="s">
        <v>703</v>
      </c>
      <c r="B379" s="453" t="s">
        <v>2153</v>
      </c>
      <c r="C379" s="114"/>
      <c r="D379" s="115"/>
    </row>
    <row r="380" spans="1:4" ht="14.25">
      <c r="A380" s="452" t="s">
        <v>704</v>
      </c>
      <c r="B380" s="453" t="s">
        <v>192</v>
      </c>
      <c r="C380" s="114"/>
      <c r="D380" s="115"/>
    </row>
    <row r="381" spans="1:4" ht="14.25">
      <c r="A381" s="452" t="s">
        <v>2615</v>
      </c>
      <c r="B381" s="453" t="s">
        <v>2155</v>
      </c>
      <c r="C381" s="114"/>
      <c r="D381" s="115"/>
    </row>
    <row r="382" spans="1:4" ht="14.25">
      <c r="A382" s="452" t="s">
        <v>2617</v>
      </c>
      <c r="B382" s="453" t="s">
        <v>2157</v>
      </c>
      <c r="C382" s="114"/>
      <c r="D382" s="115"/>
    </row>
    <row r="383" spans="1:4" ht="14.25">
      <c r="A383" s="452" t="s">
        <v>705</v>
      </c>
      <c r="B383" s="453" t="s">
        <v>2154</v>
      </c>
      <c r="C383" s="114"/>
      <c r="D383" s="115"/>
    </row>
    <row r="384" spans="1:4" ht="14.25">
      <c r="A384" s="452" t="s">
        <v>2616</v>
      </c>
      <c r="B384" s="453" t="s">
        <v>2156</v>
      </c>
      <c r="C384" s="114"/>
      <c r="D384" s="115"/>
    </row>
    <row r="385" spans="1:4" ht="14.25">
      <c r="A385" s="452" t="s">
        <v>706</v>
      </c>
      <c r="B385" s="453" t="s">
        <v>2158</v>
      </c>
      <c r="C385" s="114"/>
      <c r="D385" s="115"/>
    </row>
    <row r="386" spans="1:4" ht="14.25">
      <c r="A386" s="452" t="s">
        <v>839</v>
      </c>
      <c r="B386" s="453" t="s">
        <v>2162</v>
      </c>
      <c r="C386" s="114"/>
      <c r="D386" s="115"/>
    </row>
    <row r="387" spans="1:4" ht="14.25">
      <c r="A387" s="452" t="s">
        <v>2618</v>
      </c>
      <c r="B387" s="457" t="s">
        <v>1600</v>
      </c>
      <c r="C387" s="114"/>
      <c r="D387" s="115"/>
    </row>
    <row r="388" spans="1:4" ht="14.25">
      <c r="A388" s="454" t="s">
        <v>840</v>
      </c>
      <c r="B388" s="453" t="s">
        <v>2175</v>
      </c>
      <c r="C388" s="114"/>
      <c r="D388" s="115"/>
    </row>
    <row r="389" spans="1:4" ht="14.25">
      <c r="A389" s="452" t="s">
        <v>841</v>
      </c>
      <c r="B389" s="453" t="s">
        <v>1187</v>
      </c>
      <c r="C389" s="114"/>
      <c r="D389" s="115"/>
    </row>
    <row r="390" spans="1:4" ht="14.25">
      <c r="A390" s="452" t="s">
        <v>842</v>
      </c>
      <c r="B390" s="453" t="s">
        <v>2189</v>
      </c>
      <c r="C390" s="114"/>
      <c r="D390" s="115"/>
    </row>
    <row r="391" spans="1:4" ht="14.25">
      <c r="A391" s="452" t="s">
        <v>844</v>
      </c>
      <c r="B391" s="453" t="s">
        <v>1188</v>
      </c>
      <c r="C391" s="114"/>
      <c r="D391" s="115"/>
    </row>
    <row r="392" spans="1:4" ht="14.25">
      <c r="A392" s="452" t="s">
        <v>843</v>
      </c>
      <c r="B392" s="453" t="s">
        <v>2196</v>
      </c>
      <c r="C392" s="114"/>
      <c r="D392" s="115"/>
    </row>
    <row r="393" spans="1:4" ht="14.25">
      <c r="A393" s="452" t="s">
        <v>291</v>
      </c>
      <c r="B393" s="453" t="s">
        <v>1784</v>
      </c>
      <c r="C393" s="114"/>
      <c r="D393" s="115"/>
    </row>
    <row r="394" spans="1:4" ht="14.25">
      <c r="A394" s="452" t="s">
        <v>292</v>
      </c>
      <c r="B394" s="453" t="s">
        <v>1785</v>
      </c>
      <c r="C394" s="114"/>
      <c r="D394" s="115"/>
    </row>
    <row r="395" spans="1:4" ht="14.25">
      <c r="A395" s="452" t="s">
        <v>293</v>
      </c>
      <c r="B395" s="453" t="s">
        <v>2160</v>
      </c>
      <c r="C395" s="114"/>
      <c r="D395" s="115"/>
    </row>
    <row r="396" spans="1:4" ht="14.25">
      <c r="A396" s="452" t="s">
        <v>294</v>
      </c>
      <c r="B396" s="453" t="s">
        <v>1787</v>
      </c>
      <c r="C396" s="114"/>
      <c r="D396" s="115"/>
    </row>
    <row r="397" spans="1:4" ht="14.25">
      <c r="A397" s="452" t="s">
        <v>1679</v>
      </c>
      <c r="B397" s="453" t="s">
        <v>1120</v>
      </c>
      <c r="C397" s="114"/>
      <c r="D397" s="115"/>
    </row>
    <row r="398" spans="1:4" ht="14.25">
      <c r="A398" s="452" t="s">
        <v>295</v>
      </c>
      <c r="B398" s="453" t="s">
        <v>1788</v>
      </c>
      <c r="C398" s="114"/>
      <c r="D398" s="115"/>
    </row>
    <row r="399" spans="1:4" ht="14.25">
      <c r="A399" s="454" t="s">
        <v>563</v>
      </c>
      <c r="B399" s="453" t="s">
        <v>1434</v>
      </c>
      <c r="C399" s="114"/>
      <c r="D399" s="115"/>
    </row>
    <row r="400" spans="1:4" ht="14.25">
      <c r="A400" s="452" t="s">
        <v>434</v>
      </c>
      <c r="B400" s="453" t="s">
        <v>1435</v>
      </c>
      <c r="C400" s="114"/>
      <c r="D400" s="115"/>
    </row>
    <row r="401" spans="1:4" ht="14.25">
      <c r="A401" s="452" t="s">
        <v>435</v>
      </c>
      <c r="B401" s="453" t="s">
        <v>1436</v>
      </c>
      <c r="C401" s="114"/>
      <c r="D401" s="115"/>
    </row>
    <row r="402" spans="1:4" ht="14.25">
      <c r="A402" s="452" t="s">
        <v>436</v>
      </c>
      <c r="B402" s="453" t="s">
        <v>1437</v>
      </c>
      <c r="C402" s="114"/>
      <c r="D402" s="115"/>
    </row>
    <row r="403" spans="1:4" ht="14.25">
      <c r="A403" s="452" t="s">
        <v>296</v>
      </c>
      <c r="B403" s="453" t="s">
        <v>1789</v>
      </c>
      <c r="C403" s="114"/>
      <c r="D403" s="115"/>
    </row>
    <row r="404" spans="1:4" ht="14.25">
      <c r="A404" s="452" t="s">
        <v>437</v>
      </c>
      <c r="B404" s="453" t="s">
        <v>1438</v>
      </c>
      <c r="C404" s="114"/>
      <c r="D404" s="115"/>
    </row>
    <row r="405" spans="1:4" ht="14.25">
      <c r="A405" s="452" t="s">
        <v>438</v>
      </c>
      <c r="B405" s="453" t="s">
        <v>1439</v>
      </c>
      <c r="C405" s="114"/>
      <c r="D405" s="115"/>
    </row>
    <row r="406" spans="1:4" ht="14.25">
      <c r="A406" s="452" t="s">
        <v>439</v>
      </c>
      <c r="B406" s="453" t="s">
        <v>1538</v>
      </c>
      <c r="C406" s="114"/>
      <c r="D406" s="115"/>
    </row>
    <row r="407" spans="1:4" ht="14.25">
      <c r="A407" s="454" t="s">
        <v>440</v>
      </c>
      <c r="B407" s="453" t="s">
        <v>2161</v>
      </c>
      <c r="C407" s="114"/>
      <c r="D407" s="115"/>
    </row>
    <row r="408" spans="1:4" ht="14.25">
      <c r="A408" s="452" t="s">
        <v>564</v>
      </c>
      <c r="B408" s="453" t="s">
        <v>143</v>
      </c>
      <c r="C408" s="114"/>
      <c r="D408" s="115"/>
    </row>
    <row r="409" spans="1:4" ht="14.25">
      <c r="A409" s="452" t="s">
        <v>297</v>
      </c>
      <c r="B409" s="453" t="s">
        <v>1790</v>
      </c>
      <c r="C409" s="114"/>
      <c r="D409" s="115"/>
    </row>
    <row r="410" spans="1:4" ht="14.25">
      <c r="A410" s="452" t="s">
        <v>298</v>
      </c>
      <c r="B410" s="453" t="s">
        <v>1791</v>
      </c>
      <c r="C410" s="114"/>
      <c r="D410" s="115"/>
    </row>
    <row r="411" spans="1:4" ht="14.25">
      <c r="A411" s="454" t="s">
        <v>918</v>
      </c>
      <c r="B411" s="457" t="s">
        <v>2206</v>
      </c>
      <c r="C411" s="114"/>
      <c r="D411" s="115"/>
    </row>
    <row r="412" spans="1:4" ht="14.25">
      <c r="A412" s="452" t="s">
        <v>299</v>
      </c>
      <c r="B412" s="453" t="s">
        <v>2692</v>
      </c>
      <c r="C412" s="114"/>
      <c r="D412" s="115"/>
    </row>
    <row r="413" spans="1:4" ht="14.25">
      <c r="A413" s="452" t="s">
        <v>845</v>
      </c>
      <c r="B413" s="453" t="s">
        <v>2204</v>
      </c>
      <c r="C413" s="114"/>
      <c r="D413" s="115"/>
    </row>
    <row r="414" spans="1:4" ht="14.25">
      <c r="A414" s="452" t="s">
        <v>565</v>
      </c>
      <c r="B414" s="453" t="s">
        <v>2208</v>
      </c>
      <c r="C414" s="114"/>
      <c r="D414" s="115"/>
    </row>
    <row r="415" spans="1:4" ht="14.25">
      <c r="A415" s="454" t="s">
        <v>566</v>
      </c>
      <c r="B415" s="453" t="s">
        <v>144</v>
      </c>
      <c r="C415" s="114"/>
      <c r="D415" s="115"/>
    </row>
    <row r="416" spans="1:4" ht="14.25">
      <c r="A416" s="454" t="s">
        <v>567</v>
      </c>
      <c r="B416" s="453" t="s">
        <v>145</v>
      </c>
      <c r="C416" s="114"/>
      <c r="D416" s="115"/>
    </row>
    <row r="417" spans="1:4" ht="14.25">
      <c r="A417" s="452" t="s">
        <v>568</v>
      </c>
      <c r="B417" s="453" t="s">
        <v>2209</v>
      </c>
      <c r="C417" s="114"/>
      <c r="D417" s="115"/>
    </row>
    <row r="418" spans="1:4" ht="14.25">
      <c r="A418" s="452" t="s">
        <v>569</v>
      </c>
      <c r="B418" s="453" t="s">
        <v>1540</v>
      </c>
      <c r="C418" s="114"/>
      <c r="D418" s="115"/>
    </row>
    <row r="419" spans="1:4" ht="14.25">
      <c r="A419" s="454" t="s">
        <v>570</v>
      </c>
      <c r="B419" s="453" t="s">
        <v>1236</v>
      </c>
      <c r="C419" s="114"/>
      <c r="D419" s="115"/>
    </row>
    <row r="420" spans="1:4" ht="14.25">
      <c r="A420" s="452" t="s">
        <v>571</v>
      </c>
      <c r="B420" s="453" t="s">
        <v>2211</v>
      </c>
      <c r="C420" s="114"/>
      <c r="D420" s="115"/>
    </row>
    <row r="421" spans="1:4" ht="14.25">
      <c r="A421" s="452" t="s">
        <v>968</v>
      </c>
      <c r="B421" s="453" t="s">
        <v>2212</v>
      </c>
      <c r="C421" s="114"/>
      <c r="D421" s="115"/>
    </row>
    <row r="422" spans="1:4" ht="14.25">
      <c r="A422" s="452" t="s">
        <v>1680</v>
      </c>
      <c r="B422" s="453" t="s">
        <v>2214</v>
      </c>
      <c r="C422" s="114"/>
      <c r="D422" s="115"/>
    </row>
    <row r="423" spans="1:4" ht="14.25">
      <c r="A423" s="452" t="s">
        <v>441</v>
      </c>
      <c r="B423" s="453" t="s">
        <v>2213</v>
      </c>
      <c r="C423" s="114"/>
      <c r="D423" s="115"/>
    </row>
    <row r="424" spans="1:4" ht="14.25">
      <c r="A424" s="452" t="s">
        <v>300</v>
      </c>
      <c r="B424" s="453" t="s">
        <v>2215</v>
      </c>
      <c r="C424" s="114"/>
      <c r="D424" s="115"/>
    </row>
    <row r="425" spans="1:4" ht="14.25">
      <c r="A425" s="452" t="s">
        <v>301</v>
      </c>
      <c r="B425" s="453" t="s">
        <v>2216</v>
      </c>
      <c r="C425" s="114"/>
      <c r="D425" s="115"/>
    </row>
    <row r="426" spans="1:4" ht="14.25">
      <c r="A426" s="452" t="s">
        <v>302</v>
      </c>
      <c r="B426" s="453" t="s">
        <v>2217</v>
      </c>
      <c r="C426" s="114"/>
      <c r="D426" s="115"/>
    </row>
    <row r="427" spans="1:4" ht="14.25">
      <c r="A427" s="452" t="s">
        <v>303</v>
      </c>
      <c r="B427" s="453" t="s">
        <v>2218</v>
      </c>
      <c r="C427" s="114"/>
      <c r="D427" s="115"/>
    </row>
    <row r="428" spans="1:4" ht="14.25">
      <c r="A428" s="454" t="s">
        <v>572</v>
      </c>
      <c r="B428" s="453" t="s">
        <v>1440</v>
      </c>
      <c r="C428" s="114"/>
      <c r="D428" s="115"/>
    </row>
    <row r="429" spans="1:4" ht="14.25">
      <c r="A429" s="452" t="s">
        <v>573</v>
      </c>
      <c r="B429" s="453" t="s">
        <v>2219</v>
      </c>
      <c r="C429" s="114"/>
      <c r="D429" s="115"/>
    </row>
    <row r="430" spans="1:4" ht="14.25">
      <c r="A430" s="452" t="s">
        <v>304</v>
      </c>
      <c r="B430" s="453" t="s">
        <v>2220</v>
      </c>
      <c r="C430" s="114"/>
      <c r="D430" s="115"/>
    </row>
    <row r="431" spans="1:4" ht="14.25">
      <c r="A431" s="452" t="s">
        <v>442</v>
      </c>
      <c r="B431" s="453" t="s">
        <v>2222</v>
      </c>
      <c r="C431" s="114"/>
      <c r="D431" s="115"/>
    </row>
    <row r="432" spans="1:4" ht="14.25">
      <c r="A432" s="452" t="s">
        <v>443</v>
      </c>
      <c r="B432" s="453" t="s">
        <v>2223</v>
      </c>
      <c r="C432" s="114"/>
      <c r="D432" s="115"/>
    </row>
    <row r="433" spans="1:4" ht="14.25">
      <c r="A433" s="452" t="s">
        <v>444</v>
      </c>
      <c r="B433" s="453" t="s">
        <v>1541</v>
      </c>
      <c r="C433" s="114"/>
      <c r="D433" s="115"/>
    </row>
    <row r="434" spans="1:4" ht="14.25">
      <c r="A434" s="452" t="s">
        <v>846</v>
      </c>
      <c r="B434" s="453" t="s">
        <v>1189</v>
      </c>
      <c r="C434" s="114"/>
      <c r="D434" s="115"/>
    </row>
    <row r="435" spans="1:4" ht="14.25">
      <c r="A435" s="454" t="s">
        <v>574</v>
      </c>
      <c r="B435" s="453" t="s">
        <v>78</v>
      </c>
      <c r="C435" s="114"/>
      <c r="D435" s="115"/>
    </row>
    <row r="436" spans="1:4" ht="14.25">
      <c r="A436" s="454" t="s">
        <v>445</v>
      </c>
      <c r="B436" s="453" t="s">
        <v>1441</v>
      </c>
      <c r="C436" s="114"/>
      <c r="D436" s="115"/>
    </row>
    <row r="437" spans="1:4" ht="14.25">
      <c r="A437" s="454" t="s">
        <v>919</v>
      </c>
      <c r="B437" s="453" t="s">
        <v>1</v>
      </c>
      <c r="C437" s="114"/>
      <c r="D437" s="115"/>
    </row>
    <row r="438" spans="1:4" ht="14.25">
      <c r="A438" s="452" t="s">
        <v>305</v>
      </c>
      <c r="B438" s="453" t="s">
        <v>2231</v>
      </c>
      <c r="C438" s="114"/>
      <c r="D438" s="115"/>
    </row>
    <row r="439" spans="1:4" ht="14.25">
      <c r="A439" s="452" t="s">
        <v>446</v>
      </c>
      <c r="B439" s="453" t="s">
        <v>1443</v>
      </c>
      <c r="C439" s="114"/>
      <c r="D439" s="115"/>
    </row>
    <row r="440" spans="1:4" ht="14.25">
      <c r="A440" s="452" t="s">
        <v>447</v>
      </c>
      <c r="B440" s="453" t="s">
        <v>1444</v>
      </c>
      <c r="C440" s="114"/>
      <c r="D440" s="115"/>
    </row>
    <row r="441" spans="1:4" ht="14.25">
      <c r="A441" s="452" t="s">
        <v>448</v>
      </c>
      <c r="B441" s="453" t="s">
        <v>1543</v>
      </c>
      <c r="C441" s="114"/>
      <c r="D441" s="115"/>
    </row>
    <row r="442" spans="1:4" ht="14.25">
      <c r="A442" s="452" t="s">
        <v>449</v>
      </c>
      <c r="B442" s="453" t="s">
        <v>1445</v>
      </c>
      <c r="C442" s="114"/>
      <c r="D442" s="115"/>
    </row>
    <row r="443" spans="1:4" ht="14.25">
      <c r="A443" s="452" t="s">
        <v>450</v>
      </c>
      <c r="B443" s="453" t="s">
        <v>1446</v>
      </c>
      <c r="C443" s="114"/>
      <c r="D443" s="115"/>
    </row>
    <row r="444" spans="1:4" ht="14.25">
      <c r="A444" s="452" t="s">
        <v>2619</v>
      </c>
      <c r="B444" s="453" t="s">
        <v>2234</v>
      </c>
      <c r="C444" s="114"/>
      <c r="D444" s="115"/>
    </row>
    <row r="445" spans="1:4" ht="14.25">
      <c r="A445" s="452" t="s">
        <v>452</v>
      </c>
      <c r="B445" s="453" t="s">
        <v>2235</v>
      </c>
      <c r="C445" s="114"/>
      <c r="D445" s="115"/>
    </row>
    <row r="446" spans="1:4" ht="14.25">
      <c r="A446" s="452" t="s">
        <v>451</v>
      </c>
      <c r="B446" s="453" t="s">
        <v>2232</v>
      </c>
      <c r="C446" s="114"/>
      <c r="D446" s="115"/>
    </row>
    <row r="447" spans="1:4" ht="14.25">
      <c r="A447" s="452" t="s">
        <v>453</v>
      </c>
      <c r="B447" s="453" t="s">
        <v>1447</v>
      </c>
      <c r="C447" s="114"/>
      <c r="D447" s="115"/>
    </row>
    <row r="448" spans="1:4" ht="14.25">
      <c r="A448" s="452" t="s">
        <v>454</v>
      </c>
      <c r="B448" s="453" t="s">
        <v>1544</v>
      </c>
      <c r="C448" s="114"/>
      <c r="D448" s="115"/>
    </row>
    <row r="449" spans="1:4" ht="14.25">
      <c r="A449" s="452" t="s">
        <v>847</v>
      </c>
      <c r="B449" s="453" t="s">
        <v>2236</v>
      </c>
      <c r="C449" s="114"/>
      <c r="D449" s="115"/>
    </row>
    <row r="450" spans="1:4" ht="14.25">
      <c r="A450" s="452" t="s">
        <v>848</v>
      </c>
      <c r="B450" s="453" t="s">
        <v>2237</v>
      </c>
      <c r="C450" s="114"/>
      <c r="D450" s="115"/>
    </row>
    <row r="451" spans="1:4" ht="14.25">
      <c r="A451" s="452" t="s">
        <v>849</v>
      </c>
      <c r="B451" s="453" t="s">
        <v>181</v>
      </c>
      <c r="C451" s="114"/>
      <c r="D451" s="115"/>
    </row>
    <row r="452" spans="1:4" ht="14.25">
      <c r="A452" s="454" t="s">
        <v>850</v>
      </c>
      <c r="B452" s="453" t="s">
        <v>2245</v>
      </c>
      <c r="C452" s="114"/>
      <c r="D452" s="115"/>
    </row>
    <row r="453" spans="1:4" ht="14.25">
      <c r="A453" s="454" t="s">
        <v>851</v>
      </c>
      <c r="B453" s="453" t="s">
        <v>2713</v>
      </c>
      <c r="C453" s="114"/>
      <c r="D453" s="115"/>
    </row>
    <row r="454" spans="1:4" ht="14.25">
      <c r="A454" s="452" t="s">
        <v>853</v>
      </c>
      <c r="B454" s="453" t="s">
        <v>1014</v>
      </c>
      <c r="C454" s="114"/>
      <c r="D454" s="115"/>
    </row>
    <row r="455" spans="1:4" ht="14.25">
      <c r="A455" s="452" t="s">
        <v>852</v>
      </c>
      <c r="B455" s="453" t="s">
        <v>2253</v>
      </c>
      <c r="C455" s="114"/>
      <c r="D455" s="115"/>
    </row>
    <row r="456" spans="1:4" ht="14.25">
      <c r="A456" s="452" t="s">
        <v>575</v>
      </c>
      <c r="B456" s="453" t="s">
        <v>2241</v>
      </c>
      <c r="C456" s="114"/>
      <c r="D456" s="115"/>
    </row>
    <row r="457" spans="1:4" ht="14.25">
      <c r="A457" s="452" t="s">
        <v>576</v>
      </c>
      <c r="B457" s="453" t="s">
        <v>2242</v>
      </c>
      <c r="C457" s="114"/>
      <c r="D457" s="115"/>
    </row>
    <row r="458" spans="1:4" ht="14.25">
      <c r="A458" s="452" t="s">
        <v>577</v>
      </c>
      <c r="B458" s="453" t="s">
        <v>2243</v>
      </c>
      <c r="C458" s="114"/>
      <c r="D458" s="115"/>
    </row>
    <row r="459" spans="1:4" ht="14.25">
      <c r="A459" s="452" t="s">
        <v>578</v>
      </c>
      <c r="B459" s="453" t="s">
        <v>2244</v>
      </c>
      <c r="C459" s="114"/>
      <c r="D459" s="115"/>
    </row>
    <row r="460" spans="1:4" ht="14.25">
      <c r="A460" s="454" t="s">
        <v>920</v>
      </c>
      <c r="B460" s="453" t="s">
        <v>2</v>
      </c>
      <c r="C460" s="114"/>
      <c r="D460" s="115"/>
    </row>
    <row r="461" spans="1:4" ht="14.25">
      <c r="A461" s="454" t="s">
        <v>455</v>
      </c>
      <c r="B461" s="453" t="s">
        <v>1448</v>
      </c>
      <c r="C461" s="114"/>
      <c r="D461" s="115"/>
    </row>
    <row r="462" spans="1:4" ht="14.25">
      <c r="A462" s="452" t="s">
        <v>456</v>
      </c>
      <c r="B462" s="453" t="s">
        <v>2260</v>
      </c>
      <c r="C462" s="114"/>
      <c r="D462" s="115"/>
    </row>
    <row r="463" spans="1:4" ht="14.25">
      <c r="A463" s="452" t="s">
        <v>457</v>
      </c>
      <c r="B463" s="453" t="s">
        <v>1449</v>
      </c>
      <c r="C463" s="114"/>
      <c r="D463" s="115"/>
    </row>
    <row r="464" spans="1:4" ht="14.25">
      <c r="A464" s="452" t="s">
        <v>458</v>
      </c>
      <c r="B464" s="453" t="s">
        <v>1545</v>
      </c>
      <c r="C464" s="114"/>
      <c r="D464" s="115"/>
    </row>
    <row r="465" spans="1:4" ht="14.25">
      <c r="A465" s="452" t="s">
        <v>2620</v>
      </c>
      <c r="B465" s="453" t="s">
        <v>1450</v>
      </c>
      <c r="C465" s="114"/>
      <c r="D465" s="115"/>
    </row>
    <row r="466" spans="1:4" ht="14.25">
      <c r="A466" s="452" t="s">
        <v>2621</v>
      </c>
      <c r="B466" s="453" t="s">
        <v>2261</v>
      </c>
      <c r="C466" s="114"/>
      <c r="D466" s="115"/>
    </row>
    <row r="467" spans="1:4" ht="14.25">
      <c r="A467" s="454" t="s">
        <v>921</v>
      </c>
      <c r="B467" s="453" t="s">
        <v>1812</v>
      </c>
      <c r="C467" s="114"/>
      <c r="D467" s="115"/>
    </row>
    <row r="468" spans="1:4" ht="14.25">
      <c r="A468" s="454" t="s">
        <v>459</v>
      </c>
      <c r="B468" s="453" t="s">
        <v>1451</v>
      </c>
      <c r="C468" s="114"/>
      <c r="D468" s="115"/>
    </row>
    <row r="469" spans="1:4" ht="14.25">
      <c r="A469" s="454" t="s">
        <v>925</v>
      </c>
      <c r="B469" s="453" t="s">
        <v>3</v>
      </c>
      <c r="C469" s="114"/>
      <c r="D469" s="115"/>
    </row>
    <row r="470" spans="1:4" ht="14.25">
      <c r="A470" s="452" t="s">
        <v>306</v>
      </c>
      <c r="B470" s="453" t="s">
        <v>1792</v>
      </c>
      <c r="C470" s="114"/>
      <c r="D470" s="115"/>
    </row>
    <row r="471" spans="1:4" ht="14.25">
      <c r="A471" s="452" t="s">
        <v>923</v>
      </c>
      <c r="B471" s="453" t="s">
        <v>2694</v>
      </c>
      <c r="C471" s="114"/>
      <c r="D471" s="115"/>
    </row>
    <row r="472" spans="1:4" ht="14.25">
      <c r="A472" s="452" t="s">
        <v>924</v>
      </c>
      <c r="B472" s="453" t="s">
        <v>2695</v>
      </c>
      <c r="C472" s="114"/>
      <c r="D472" s="115"/>
    </row>
    <row r="473" spans="1:4" ht="14.25">
      <c r="A473" s="452" t="s">
        <v>922</v>
      </c>
      <c r="B473" s="453" t="s">
        <v>4</v>
      </c>
      <c r="C473" s="114"/>
      <c r="D473" s="115"/>
    </row>
    <row r="474" spans="1:4" ht="14.25">
      <c r="A474" s="452" t="s">
        <v>788</v>
      </c>
      <c r="B474" s="453" t="s">
        <v>1175</v>
      </c>
      <c r="C474" s="114"/>
      <c r="D474" s="115"/>
    </row>
    <row r="475" spans="1:4" ht="14.25">
      <c r="A475" s="452" t="s">
        <v>789</v>
      </c>
      <c r="B475" s="453" t="s">
        <v>981</v>
      </c>
      <c r="C475" s="114"/>
      <c r="D475" s="115"/>
    </row>
    <row r="476" spans="1:4" ht="14.25">
      <c r="A476" s="452" t="s">
        <v>2622</v>
      </c>
      <c r="B476" s="453" t="s">
        <v>2265</v>
      </c>
      <c r="C476" s="114"/>
      <c r="D476" s="115"/>
    </row>
    <row r="477" spans="1:4" ht="14.25">
      <c r="A477" s="452" t="s">
        <v>1681</v>
      </c>
      <c r="B477" s="453" t="s">
        <v>1121</v>
      </c>
      <c r="C477" s="114"/>
      <c r="D477" s="115"/>
    </row>
    <row r="478" spans="1:4" ht="14.25">
      <c r="A478" s="452" t="s">
        <v>307</v>
      </c>
      <c r="B478" s="453" t="s">
        <v>1793</v>
      </c>
      <c r="C478" s="114"/>
      <c r="D478" s="115"/>
    </row>
    <row r="479" spans="1:4" ht="14.25">
      <c r="A479" s="452" t="s">
        <v>2623</v>
      </c>
      <c r="B479" s="453" t="s">
        <v>2266</v>
      </c>
      <c r="C479" s="114"/>
      <c r="D479" s="115"/>
    </row>
    <row r="480" spans="1:4" ht="14.25">
      <c r="A480" s="452" t="s">
        <v>461</v>
      </c>
      <c r="B480" s="453" t="s">
        <v>2267</v>
      </c>
      <c r="C480" s="114"/>
      <c r="D480" s="115"/>
    </row>
    <row r="481" spans="1:4" ht="14.25">
      <c r="A481" s="452" t="s">
        <v>2624</v>
      </c>
      <c r="B481" s="453" t="s">
        <v>2268</v>
      </c>
      <c r="C481" s="114"/>
      <c r="D481" s="115"/>
    </row>
    <row r="482" spans="1:4" ht="14.25">
      <c r="A482" s="454" t="s">
        <v>460</v>
      </c>
      <c r="B482" s="453" t="s">
        <v>1452</v>
      </c>
      <c r="C482" s="114"/>
      <c r="D482" s="115"/>
    </row>
    <row r="483" spans="1:4" ht="14.25">
      <c r="A483" s="452" t="s">
        <v>2625</v>
      </c>
      <c r="B483" s="453" t="s">
        <v>1594</v>
      </c>
      <c r="C483" s="114"/>
      <c r="D483" s="115"/>
    </row>
    <row r="484" spans="1:4" ht="14.25">
      <c r="A484" s="452" t="s">
        <v>462</v>
      </c>
      <c r="B484" s="453" t="s">
        <v>1546</v>
      </c>
      <c r="C484" s="114"/>
      <c r="D484" s="115"/>
    </row>
    <row r="485" spans="1:4" ht="14.25">
      <c r="A485" s="454" t="s">
        <v>926</v>
      </c>
      <c r="B485" s="453" t="s">
        <v>5</v>
      </c>
      <c r="C485" s="114"/>
      <c r="D485" s="115"/>
    </row>
    <row r="486" spans="1:4" ht="14.25">
      <c r="A486" s="454" t="s">
        <v>927</v>
      </c>
      <c r="B486" s="453" t="s">
        <v>6</v>
      </c>
      <c r="C486" s="114"/>
      <c r="D486" s="115"/>
    </row>
    <row r="487" spans="1:4" ht="14.25">
      <c r="A487" s="452" t="s">
        <v>463</v>
      </c>
      <c r="B487" s="453" t="s">
        <v>2269</v>
      </c>
      <c r="C487" s="114"/>
      <c r="D487" s="115"/>
    </row>
    <row r="488" spans="1:4" ht="14.25">
      <c r="A488" s="452" t="s">
        <v>1682</v>
      </c>
      <c r="B488" s="453" t="s">
        <v>2274</v>
      </c>
      <c r="C488" s="114"/>
      <c r="D488" s="115"/>
    </row>
    <row r="489" spans="1:4" ht="14.25">
      <c r="A489" s="452" t="s">
        <v>465</v>
      </c>
      <c r="B489" s="453" t="s">
        <v>2272</v>
      </c>
      <c r="C489" s="114"/>
      <c r="D489" s="115"/>
    </row>
    <row r="490" spans="1:4" ht="14.25">
      <c r="A490" s="454" t="s">
        <v>464</v>
      </c>
      <c r="B490" s="453" t="s">
        <v>2270</v>
      </c>
      <c r="C490" s="114"/>
      <c r="D490" s="115"/>
    </row>
    <row r="491" spans="1:4" ht="14.25">
      <c r="A491" s="452" t="s">
        <v>466</v>
      </c>
      <c r="B491" s="453" t="s">
        <v>1453</v>
      </c>
      <c r="C491" s="114"/>
      <c r="D491" s="115"/>
    </row>
    <row r="492" spans="1:4" ht="14.25">
      <c r="A492" s="452" t="s">
        <v>467</v>
      </c>
      <c r="B492" s="453" t="s">
        <v>1547</v>
      </c>
      <c r="C492" s="114"/>
      <c r="D492" s="115"/>
    </row>
    <row r="493" spans="1:4" ht="14.25">
      <c r="A493" s="452" t="s">
        <v>468</v>
      </c>
      <c r="B493" s="453" t="s">
        <v>2273</v>
      </c>
      <c r="C493" s="114"/>
      <c r="D493" s="115"/>
    </row>
    <row r="494" spans="1:4" ht="14.25">
      <c r="A494" s="454" t="s">
        <v>579</v>
      </c>
      <c r="B494" s="453" t="s">
        <v>1237</v>
      </c>
      <c r="C494" s="114"/>
      <c r="D494" s="115"/>
    </row>
    <row r="495" spans="1:4" ht="14.25">
      <c r="A495" s="452" t="s">
        <v>469</v>
      </c>
      <c r="B495" s="453" t="s">
        <v>2275</v>
      </c>
      <c r="C495" s="114"/>
      <c r="D495" s="115"/>
    </row>
    <row r="496" spans="1:4" ht="14.25">
      <c r="A496" s="452" t="s">
        <v>580</v>
      </c>
      <c r="B496" s="453" t="s">
        <v>2276</v>
      </c>
      <c r="C496" s="114"/>
      <c r="D496" s="115"/>
    </row>
    <row r="497" spans="1:4" ht="14.25">
      <c r="A497" s="452" t="s">
        <v>581</v>
      </c>
      <c r="B497" s="453" t="s">
        <v>2277</v>
      </c>
      <c r="C497" s="114"/>
      <c r="D497" s="115"/>
    </row>
    <row r="498" spans="1:4" ht="14.25">
      <c r="A498" s="454" t="s">
        <v>583</v>
      </c>
      <c r="B498" s="453" t="s">
        <v>1238</v>
      </c>
      <c r="C498" s="114"/>
      <c r="D498" s="115"/>
    </row>
    <row r="499" spans="1:4" ht="14.25">
      <c r="A499" s="452" t="s">
        <v>582</v>
      </c>
      <c r="B499" s="453" t="s">
        <v>1548</v>
      </c>
      <c r="C499" s="114"/>
      <c r="D499" s="115"/>
    </row>
    <row r="500" spans="1:4" ht="14.25">
      <c r="A500" s="454" t="s">
        <v>585</v>
      </c>
      <c r="B500" s="453" t="s">
        <v>1239</v>
      </c>
      <c r="C500" s="114"/>
      <c r="D500" s="115"/>
    </row>
    <row r="501" spans="1:4" ht="14.25">
      <c r="A501" s="452" t="s">
        <v>584</v>
      </c>
      <c r="B501" s="453" t="s">
        <v>2278</v>
      </c>
      <c r="C501" s="114"/>
      <c r="D501" s="115"/>
    </row>
    <row r="502" spans="1:4" ht="14.25">
      <c r="A502" s="452" t="s">
        <v>308</v>
      </c>
      <c r="B502" s="453" t="s">
        <v>1794</v>
      </c>
      <c r="C502" s="114"/>
      <c r="D502" s="115"/>
    </row>
    <row r="503" spans="1:4" ht="14.25">
      <c r="A503" s="452" t="s">
        <v>586</v>
      </c>
      <c r="B503" s="453" t="s">
        <v>2279</v>
      </c>
      <c r="C503" s="114"/>
      <c r="D503" s="115"/>
    </row>
    <row r="504" spans="1:4" ht="14.25">
      <c r="A504" s="452" t="s">
        <v>587</v>
      </c>
      <c r="B504" s="453" t="s">
        <v>2280</v>
      </c>
      <c r="C504" s="114"/>
      <c r="D504" s="115"/>
    </row>
    <row r="505" spans="1:4" ht="14.25">
      <c r="A505" s="452" t="s">
        <v>588</v>
      </c>
      <c r="B505" s="453" t="s">
        <v>2281</v>
      </c>
      <c r="C505" s="114"/>
      <c r="D505" s="115"/>
    </row>
    <row r="506" spans="1:4" ht="14.25">
      <c r="A506" s="452" t="s">
        <v>2626</v>
      </c>
      <c r="B506" s="453" t="s">
        <v>2283</v>
      </c>
      <c r="C506" s="114"/>
      <c r="D506" s="115"/>
    </row>
    <row r="507" spans="1:4" ht="14.25">
      <c r="A507" s="452" t="s">
        <v>2627</v>
      </c>
      <c r="B507" s="453" t="s">
        <v>2284</v>
      </c>
      <c r="C507" s="114"/>
      <c r="D507" s="115"/>
    </row>
    <row r="508" spans="1:4" ht="14.25">
      <c r="A508" s="452" t="s">
        <v>590</v>
      </c>
      <c r="B508" s="453" t="s">
        <v>1241</v>
      </c>
      <c r="C508" s="114"/>
      <c r="D508" s="115"/>
    </row>
    <row r="509" spans="1:4" ht="14.25">
      <c r="A509" s="454" t="s">
        <v>589</v>
      </c>
      <c r="B509" s="453" t="s">
        <v>2282</v>
      </c>
      <c r="C509" s="114"/>
      <c r="D509" s="115"/>
    </row>
    <row r="510" spans="1:4" ht="14.25">
      <c r="A510" s="454" t="s">
        <v>591</v>
      </c>
      <c r="B510" s="453" t="s">
        <v>1240</v>
      </c>
      <c r="C510" s="114"/>
      <c r="D510" s="115"/>
    </row>
    <row r="511" spans="1:4" ht="14.25">
      <c r="A511" s="452" t="s">
        <v>592</v>
      </c>
      <c r="B511" s="453" t="s">
        <v>2285</v>
      </c>
      <c r="C511" s="114"/>
      <c r="D511" s="115"/>
    </row>
    <row r="512" spans="1:4" ht="14.25">
      <c r="A512" s="452" t="s">
        <v>593</v>
      </c>
      <c r="B512" s="453" t="s">
        <v>1550</v>
      </c>
      <c r="C512" s="114"/>
      <c r="D512" s="115"/>
    </row>
    <row r="513" spans="1:4" ht="14.25">
      <c r="A513" s="452" t="s">
        <v>594</v>
      </c>
      <c r="B513" s="453" t="s">
        <v>2286</v>
      </c>
      <c r="C513" s="114"/>
      <c r="D513" s="115"/>
    </row>
    <row r="514" spans="1:4" ht="14.25">
      <c r="A514" s="454" t="s">
        <v>854</v>
      </c>
      <c r="B514" s="453" t="s">
        <v>1190</v>
      </c>
      <c r="C514" s="114"/>
      <c r="D514" s="115"/>
    </row>
    <row r="515" spans="1:4" ht="14.25">
      <c r="A515" s="454" t="s">
        <v>855</v>
      </c>
      <c r="B515" s="453" t="s">
        <v>2290</v>
      </c>
      <c r="C515" s="114"/>
      <c r="D515" s="115"/>
    </row>
    <row r="516" spans="1:4" ht="14.25">
      <c r="A516" s="452" t="s">
        <v>856</v>
      </c>
      <c r="B516" s="453" t="s">
        <v>2295</v>
      </c>
      <c r="C516" s="114"/>
      <c r="D516" s="115"/>
    </row>
    <row r="517" spans="1:4" ht="14.25">
      <c r="A517" s="454" t="s">
        <v>470</v>
      </c>
      <c r="B517" s="453" t="s">
        <v>2296</v>
      </c>
      <c r="C517" s="114"/>
      <c r="D517" s="115"/>
    </row>
    <row r="518" spans="1:4" ht="14.25">
      <c r="A518" s="452" t="s">
        <v>595</v>
      </c>
      <c r="B518" s="453" t="s">
        <v>2298</v>
      </c>
      <c r="C518" s="114"/>
      <c r="D518" s="115"/>
    </row>
    <row r="519" spans="1:4" ht="14.25">
      <c r="A519" s="452" t="s">
        <v>936</v>
      </c>
      <c r="B519" s="453" t="s">
        <v>11</v>
      </c>
      <c r="C519" s="114"/>
      <c r="D519" s="115"/>
    </row>
    <row r="520" spans="1:4" ht="14.25">
      <c r="A520" s="452" t="s">
        <v>937</v>
      </c>
      <c r="B520" s="453" t="s">
        <v>1389</v>
      </c>
      <c r="C520" s="114"/>
      <c r="D520" s="115"/>
    </row>
    <row r="521" spans="1:4" ht="14.25">
      <c r="A521" s="452" t="s">
        <v>928</v>
      </c>
      <c r="B521" s="453" t="s">
        <v>7</v>
      </c>
      <c r="C521" s="114"/>
      <c r="D521" s="115"/>
    </row>
    <row r="522" spans="1:4" ht="14.25">
      <c r="A522" s="454" t="s">
        <v>929</v>
      </c>
      <c r="B522" s="453" t="s">
        <v>8</v>
      </c>
      <c r="C522" s="114"/>
      <c r="D522" s="115"/>
    </row>
    <row r="523" spans="1:4" ht="14.25">
      <c r="A523" s="452" t="s">
        <v>930</v>
      </c>
      <c r="B523" s="453" t="s">
        <v>9</v>
      </c>
      <c r="C523" s="114"/>
      <c r="D523" s="115"/>
    </row>
    <row r="524" spans="1:4" ht="14.25">
      <c r="A524" s="452" t="s">
        <v>931</v>
      </c>
      <c r="B524" s="453" t="s">
        <v>10</v>
      </c>
      <c r="C524" s="114"/>
      <c r="D524" s="115"/>
    </row>
    <row r="525" spans="1:4" ht="14.25">
      <c r="A525" s="452" t="s">
        <v>932</v>
      </c>
      <c r="B525" s="453" t="s">
        <v>12</v>
      </c>
      <c r="C525" s="114"/>
      <c r="D525" s="115"/>
    </row>
    <row r="526" spans="1:4" ht="14.25">
      <c r="A526" s="452" t="s">
        <v>933</v>
      </c>
      <c r="B526" s="453" t="s">
        <v>2302</v>
      </c>
      <c r="C526" s="114"/>
      <c r="D526" s="115"/>
    </row>
    <row r="527" spans="1:4" ht="14.25">
      <c r="A527" s="452" t="s">
        <v>934</v>
      </c>
      <c r="B527" s="453" t="s">
        <v>13</v>
      </c>
      <c r="C527" s="114"/>
      <c r="D527" s="115"/>
    </row>
    <row r="528" spans="1:4" ht="14.25">
      <c r="A528" s="452" t="s">
        <v>935</v>
      </c>
      <c r="B528" s="453" t="s">
        <v>14</v>
      </c>
      <c r="C528" s="114"/>
      <c r="D528" s="115"/>
    </row>
    <row r="529" spans="1:4" ht="14.25">
      <c r="A529" s="454" t="s">
        <v>938</v>
      </c>
      <c r="B529" s="453" t="s">
        <v>2305</v>
      </c>
      <c r="C529" s="114"/>
      <c r="D529" s="115"/>
    </row>
    <row r="530" spans="1:4" ht="14.25">
      <c r="A530" s="452" t="s">
        <v>596</v>
      </c>
      <c r="B530" s="453" t="s">
        <v>2306</v>
      </c>
      <c r="C530" s="114"/>
      <c r="D530" s="115"/>
    </row>
    <row r="531" spans="1:4" ht="14.25">
      <c r="A531" s="454" t="s">
        <v>597</v>
      </c>
      <c r="B531" s="453" t="s">
        <v>1242</v>
      </c>
      <c r="C531" s="114"/>
      <c r="D531" s="115"/>
    </row>
    <row r="532" spans="1:4" ht="14.25">
      <c r="A532" s="452" t="s">
        <v>2628</v>
      </c>
      <c r="B532" s="453" t="s">
        <v>2307</v>
      </c>
      <c r="C532" s="114"/>
      <c r="D532" s="115"/>
    </row>
    <row r="533" spans="1:4" ht="14.25">
      <c r="A533" s="452" t="s">
        <v>598</v>
      </c>
      <c r="B533" s="453" t="s">
        <v>1243</v>
      </c>
      <c r="C533" s="114"/>
      <c r="D533" s="115"/>
    </row>
    <row r="534" spans="1:4" ht="14.25">
      <c r="A534" s="452" t="s">
        <v>599</v>
      </c>
      <c r="B534" s="453" t="s">
        <v>1551</v>
      </c>
      <c r="C534" s="114"/>
      <c r="D534" s="115"/>
    </row>
    <row r="535" spans="1:4" ht="14.25">
      <c r="A535" s="452" t="s">
        <v>2629</v>
      </c>
      <c r="B535" s="453" t="s">
        <v>2308</v>
      </c>
      <c r="C535" s="114"/>
      <c r="D535" s="115"/>
    </row>
    <row r="536" spans="1:4" ht="14.25">
      <c r="A536" s="454" t="s">
        <v>600</v>
      </c>
      <c r="B536" s="453" t="s">
        <v>1244</v>
      </c>
      <c r="C536" s="114"/>
      <c r="D536" s="115"/>
    </row>
    <row r="537" spans="1:4" ht="14.25">
      <c r="A537" s="452" t="s">
        <v>2630</v>
      </c>
      <c r="B537" s="453" t="s">
        <v>2309</v>
      </c>
      <c r="C537" s="114"/>
      <c r="D537" s="115"/>
    </row>
    <row r="538" spans="1:4" ht="14.25">
      <c r="A538" s="452" t="s">
        <v>601</v>
      </c>
      <c r="B538" s="453" t="s">
        <v>2310</v>
      </c>
      <c r="C538" s="114"/>
      <c r="D538" s="115"/>
    </row>
    <row r="539" spans="1:4" ht="14.25">
      <c r="A539" s="452" t="s">
        <v>602</v>
      </c>
      <c r="B539" s="453" t="s">
        <v>2311</v>
      </c>
      <c r="C539" s="114"/>
      <c r="D539" s="115"/>
    </row>
    <row r="540" spans="1:4" ht="14.25">
      <c r="A540" s="452" t="s">
        <v>603</v>
      </c>
      <c r="B540" s="453" t="s">
        <v>2312</v>
      </c>
      <c r="C540" s="114"/>
      <c r="D540" s="115"/>
    </row>
    <row r="541" spans="1:4" ht="14.25">
      <c r="A541" s="452" t="s">
        <v>604</v>
      </c>
      <c r="B541" s="453" t="s">
        <v>1552</v>
      </c>
      <c r="C541" s="114"/>
      <c r="D541" s="115"/>
    </row>
    <row r="542" spans="1:4" ht="14.25">
      <c r="A542" s="452" t="s">
        <v>605</v>
      </c>
      <c r="B542" s="453" t="s">
        <v>2313</v>
      </c>
      <c r="C542" s="114"/>
      <c r="D542" s="115"/>
    </row>
    <row r="543" spans="1:4" ht="14.25">
      <c r="A543" s="454" t="s">
        <v>606</v>
      </c>
      <c r="B543" s="453" t="s">
        <v>1245</v>
      </c>
      <c r="C543" s="114"/>
      <c r="D543" s="115"/>
    </row>
    <row r="544" spans="1:4" ht="14.25">
      <c r="A544" s="452" t="s">
        <v>790</v>
      </c>
      <c r="B544" s="453" t="s">
        <v>1176</v>
      </c>
      <c r="C544" s="114"/>
      <c r="D544" s="115"/>
    </row>
    <row r="545" spans="1:4" ht="14.25">
      <c r="A545" s="454" t="s">
        <v>939</v>
      </c>
      <c r="B545" s="453" t="s">
        <v>15</v>
      </c>
      <c r="C545" s="114"/>
      <c r="D545" s="115"/>
    </row>
    <row r="546" spans="1:4" ht="14.25">
      <c r="A546" s="454" t="s">
        <v>471</v>
      </c>
      <c r="B546" s="453" t="s">
        <v>1454</v>
      </c>
      <c r="C546" s="114"/>
      <c r="D546" s="115"/>
    </row>
    <row r="547" spans="1:4" ht="14.25">
      <c r="A547" s="454" t="s">
        <v>472</v>
      </c>
      <c r="B547" s="453" t="s">
        <v>1455</v>
      </c>
      <c r="C547" s="114"/>
      <c r="D547" s="115"/>
    </row>
    <row r="548" spans="1:4" ht="14.25">
      <c r="A548" s="452" t="s">
        <v>473</v>
      </c>
      <c r="B548" s="453" t="s">
        <v>1456</v>
      </c>
      <c r="C548" s="114"/>
      <c r="D548" s="115"/>
    </row>
    <row r="549" spans="1:4" ht="14.25">
      <c r="A549" s="454" t="s">
        <v>474</v>
      </c>
      <c r="B549" s="453" t="s">
        <v>2317</v>
      </c>
      <c r="C549" s="114"/>
      <c r="D549" s="115"/>
    </row>
    <row r="550" spans="1:4" ht="14.25">
      <c r="A550" s="452" t="s">
        <v>475</v>
      </c>
      <c r="B550" s="453" t="s">
        <v>1553</v>
      </c>
      <c r="C550" s="114"/>
      <c r="D550" s="115"/>
    </row>
    <row r="551" spans="1:4" ht="14.25">
      <c r="A551" s="452" t="s">
        <v>791</v>
      </c>
      <c r="B551" s="453" t="s">
        <v>1177</v>
      </c>
      <c r="C551" s="114"/>
      <c r="D551" s="115"/>
    </row>
    <row r="552" spans="1:4" ht="14.25">
      <c r="A552" s="452" t="s">
        <v>792</v>
      </c>
      <c r="B552" s="453" t="s">
        <v>2318</v>
      </c>
      <c r="C552" s="114"/>
      <c r="D552" s="115"/>
    </row>
    <row r="553" spans="1:4" ht="14.25">
      <c r="A553" s="452" t="s">
        <v>309</v>
      </c>
      <c r="B553" s="453" t="s">
        <v>2319</v>
      </c>
      <c r="C553" s="114"/>
      <c r="D553" s="115"/>
    </row>
    <row r="554" spans="1:4" ht="14.25">
      <c r="A554" s="454" t="s">
        <v>940</v>
      </c>
      <c r="B554" s="453" t="s">
        <v>2320</v>
      </c>
      <c r="C554" s="114"/>
      <c r="D554" s="115"/>
    </row>
    <row r="555" spans="1:4" ht="14.25">
      <c r="A555" s="452" t="s">
        <v>707</v>
      </c>
      <c r="B555" s="453" t="s">
        <v>2321</v>
      </c>
      <c r="C555" s="114"/>
      <c r="D555" s="115"/>
    </row>
    <row r="556" spans="1:4" ht="14.25">
      <c r="A556" s="452" t="s">
        <v>1683</v>
      </c>
      <c r="B556" s="453" t="s">
        <v>2322</v>
      </c>
      <c r="C556" s="114"/>
      <c r="D556" s="115"/>
    </row>
    <row r="557" spans="1:4" ht="14.25">
      <c r="A557" s="452" t="s">
        <v>1684</v>
      </c>
      <c r="B557" s="453" t="s">
        <v>1122</v>
      </c>
      <c r="C557" s="114"/>
      <c r="D557" s="115"/>
    </row>
    <row r="558" spans="1:4" ht="14.25">
      <c r="A558" s="452" t="s">
        <v>310</v>
      </c>
      <c r="B558" s="453" t="s">
        <v>2323</v>
      </c>
      <c r="C558" s="114"/>
      <c r="D558" s="115"/>
    </row>
    <row r="559" spans="1:4" ht="14.25">
      <c r="A559" s="452" t="s">
        <v>311</v>
      </c>
      <c r="B559" s="453" t="s">
        <v>2696</v>
      </c>
      <c r="C559" s="114"/>
      <c r="D559" s="115"/>
    </row>
    <row r="560" spans="1:4" ht="14.25">
      <c r="A560" s="452" t="s">
        <v>312</v>
      </c>
      <c r="B560" s="453" t="s">
        <v>2324</v>
      </c>
      <c r="C560" s="114"/>
      <c r="D560" s="115"/>
    </row>
    <row r="561" spans="1:4" ht="14.25">
      <c r="A561" s="452" t="s">
        <v>313</v>
      </c>
      <c r="B561" s="453" t="s">
        <v>2325</v>
      </c>
      <c r="C561" s="114"/>
      <c r="D561" s="115"/>
    </row>
    <row r="562" spans="1:4" ht="14.25">
      <c r="A562" s="452" t="s">
        <v>857</v>
      </c>
      <c r="B562" s="453" t="s">
        <v>1191</v>
      </c>
      <c r="C562" s="114"/>
      <c r="D562" s="115"/>
    </row>
    <row r="563" spans="1:4" ht="14.25">
      <c r="A563" s="452" t="s">
        <v>858</v>
      </c>
      <c r="B563" s="453" t="s">
        <v>1192</v>
      </c>
      <c r="C563" s="114"/>
      <c r="D563" s="115"/>
    </row>
    <row r="564" spans="1:4" ht="14.25">
      <c r="A564" s="452" t="s">
        <v>859</v>
      </c>
      <c r="B564" s="453" t="s">
        <v>1193</v>
      </c>
      <c r="C564" s="114"/>
      <c r="D564" s="115"/>
    </row>
    <row r="565" spans="1:4" ht="14.25">
      <c r="A565" s="452" t="s">
        <v>860</v>
      </c>
      <c r="B565" s="453" t="s">
        <v>975</v>
      </c>
      <c r="C565" s="114"/>
      <c r="D565" s="115"/>
    </row>
    <row r="566" spans="1:4" ht="14.25">
      <c r="A566" s="452" t="s">
        <v>314</v>
      </c>
      <c r="B566" s="453" t="s">
        <v>1795</v>
      </c>
      <c r="C566" s="114"/>
      <c r="D566" s="115"/>
    </row>
    <row r="567" spans="1:4" ht="14.25">
      <c r="A567" s="452" t="s">
        <v>315</v>
      </c>
      <c r="B567" s="453" t="s">
        <v>1796</v>
      </c>
      <c r="C567" s="114"/>
      <c r="D567" s="115"/>
    </row>
    <row r="568" spans="1:4" ht="14.25">
      <c r="A568" s="454" t="s">
        <v>476</v>
      </c>
      <c r="B568" s="453" t="s">
        <v>1457</v>
      </c>
      <c r="C568" s="114"/>
      <c r="D568" s="115"/>
    </row>
    <row r="569" spans="1:4" ht="14.25">
      <c r="A569" s="452" t="s">
        <v>1685</v>
      </c>
      <c r="B569" s="453" t="s">
        <v>2330</v>
      </c>
      <c r="C569" s="114"/>
      <c r="D569" s="115"/>
    </row>
    <row r="570" spans="1:4" ht="14.25">
      <c r="A570" s="452" t="s">
        <v>793</v>
      </c>
      <c r="B570" s="453" t="s">
        <v>1178</v>
      </c>
      <c r="C570" s="114"/>
      <c r="D570" s="115"/>
    </row>
    <row r="571" spans="1:4" ht="14.25">
      <c r="A571" s="452" t="s">
        <v>2631</v>
      </c>
      <c r="B571" s="453" t="s">
        <v>2331</v>
      </c>
      <c r="C571" s="114"/>
      <c r="D571" s="115"/>
    </row>
    <row r="572" spans="1:4" ht="14.25">
      <c r="A572" s="452" t="s">
        <v>794</v>
      </c>
      <c r="B572" s="453" t="s">
        <v>982</v>
      </c>
      <c r="C572" s="114"/>
      <c r="D572" s="115"/>
    </row>
    <row r="573" spans="1:4" ht="14.25">
      <c r="A573" s="454" t="s">
        <v>941</v>
      </c>
      <c r="B573" s="453" t="s">
        <v>1158</v>
      </c>
      <c r="C573" s="114"/>
      <c r="D573" s="115"/>
    </row>
    <row r="574" spans="1:4" ht="14.25">
      <c r="A574" s="454" t="s">
        <v>477</v>
      </c>
      <c r="B574" s="453" t="s">
        <v>1458</v>
      </c>
      <c r="C574" s="114"/>
      <c r="D574" s="115"/>
    </row>
    <row r="575" spans="1:4" ht="14.25">
      <c r="A575" s="452" t="s">
        <v>708</v>
      </c>
      <c r="B575" s="453" t="s">
        <v>2333</v>
      </c>
      <c r="C575" s="114"/>
      <c r="D575" s="115"/>
    </row>
    <row r="576" spans="1:4" ht="14.25">
      <c r="A576" s="452" t="s">
        <v>709</v>
      </c>
      <c r="B576" s="453" t="s">
        <v>2334</v>
      </c>
      <c r="C576" s="114"/>
      <c r="D576" s="115"/>
    </row>
    <row r="577" spans="1:4" ht="14.25">
      <c r="A577" s="452" t="s">
        <v>607</v>
      </c>
      <c r="B577" s="453" t="s">
        <v>2335</v>
      </c>
      <c r="C577" s="114"/>
      <c r="D577" s="115"/>
    </row>
    <row r="578" spans="1:4" ht="14.25">
      <c r="A578" s="452" t="s">
        <v>800</v>
      </c>
      <c r="B578" s="453" t="s">
        <v>1179</v>
      </c>
      <c r="C578" s="114"/>
      <c r="D578" s="115"/>
    </row>
    <row r="579" spans="1:4" ht="14.25">
      <c r="A579" s="452" t="s">
        <v>801</v>
      </c>
      <c r="B579" s="453" t="s">
        <v>995</v>
      </c>
      <c r="C579" s="114"/>
      <c r="D579" s="115"/>
    </row>
    <row r="580" spans="1:4" ht="14.25">
      <c r="A580" s="452" t="s">
        <v>802</v>
      </c>
      <c r="B580" s="453" t="s">
        <v>1747</v>
      </c>
      <c r="C580" s="114"/>
      <c r="D580" s="115"/>
    </row>
    <row r="581" spans="1:4" ht="14.25">
      <c r="A581" s="452" t="s">
        <v>803</v>
      </c>
      <c r="B581" s="453" t="s">
        <v>184</v>
      </c>
      <c r="C581" s="114"/>
      <c r="D581" s="115"/>
    </row>
    <row r="582" spans="1:4" ht="14.25">
      <c r="A582" s="452" t="s">
        <v>804</v>
      </c>
      <c r="B582" s="453" t="s">
        <v>1180</v>
      </c>
      <c r="C582" s="114"/>
      <c r="D582" s="115"/>
    </row>
    <row r="583" spans="1:4" ht="14.25">
      <c r="A583" s="452" t="s">
        <v>942</v>
      </c>
      <c r="B583" s="453" t="s">
        <v>2347</v>
      </c>
      <c r="C583" s="114"/>
      <c r="D583" s="115"/>
    </row>
    <row r="584" spans="1:4" ht="14.25">
      <c r="A584" s="452" t="s">
        <v>861</v>
      </c>
      <c r="B584" s="453" t="s">
        <v>1617</v>
      </c>
      <c r="C584" s="114"/>
      <c r="D584" s="115"/>
    </row>
    <row r="585" spans="1:4" ht="14.25">
      <c r="A585" s="452" t="s">
        <v>862</v>
      </c>
      <c r="B585" s="453" t="s">
        <v>2338</v>
      </c>
      <c r="C585" s="114"/>
      <c r="D585" s="115"/>
    </row>
    <row r="586" spans="1:4" ht="14.25">
      <c r="A586" s="452" t="s">
        <v>795</v>
      </c>
      <c r="B586" s="457" t="s">
        <v>996</v>
      </c>
      <c r="C586" s="114"/>
      <c r="D586" s="115"/>
    </row>
    <row r="587" spans="1:4" ht="14.25">
      <c r="A587" s="452" t="s">
        <v>796</v>
      </c>
      <c r="B587" s="453" t="s">
        <v>1741</v>
      </c>
      <c r="C587" s="114"/>
      <c r="D587" s="115"/>
    </row>
    <row r="588" spans="1:4" ht="14.25">
      <c r="A588" s="452" t="s">
        <v>797</v>
      </c>
      <c r="B588" s="453" t="s">
        <v>997</v>
      </c>
      <c r="C588" s="114"/>
      <c r="D588" s="115"/>
    </row>
    <row r="589" spans="1:4" ht="14.25">
      <c r="A589" s="452" t="s">
        <v>798</v>
      </c>
      <c r="B589" s="453" t="s">
        <v>2342</v>
      </c>
      <c r="C589" s="114"/>
      <c r="D589" s="115"/>
    </row>
    <row r="590" spans="1:4" ht="14.25">
      <c r="A590" s="452" t="s">
        <v>799</v>
      </c>
      <c r="B590" s="457" t="s">
        <v>998</v>
      </c>
      <c r="C590" s="114"/>
      <c r="D590" s="115"/>
    </row>
    <row r="591" spans="1:4" ht="14.25">
      <c r="A591" s="452" t="s">
        <v>1686</v>
      </c>
      <c r="B591" s="453" t="s">
        <v>2348</v>
      </c>
      <c r="C591" s="114"/>
      <c r="D591" s="115"/>
    </row>
    <row r="592" spans="1:4" ht="14.25">
      <c r="A592" s="452" t="s">
        <v>316</v>
      </c>
      <c r="B592" s="453" t="s">
        <v>1797</v>
      </c>
      <c r="C592" s="114"/>
      <c r="D592" s="115"/>
    </row>
    <row r="593" spans="1:4" ht="14.25">
      <c r="A593" s="452" t="s">
        <v>317</v>
      </c>
      <c r="B593" s="453" t="s">
        <v>1798</v>
      </c>
      <c r="C593" s="114"/>
      <c r="D593" s="115"/>
    </row>
    <row r="594" spans="1:4" ht="14.25">
      <c r="A594" s="452" t="s">
        <v>318</v>
      </c>
      <c r="B594" s="453" t="s">
        <v>1799</v>
      </c>
      <c r="C594" s="114"/>
      <c r="D594" s="115"/>
    </row>
    <row r="595" spans="1:4" ht="14.25">
      <c r="A595" s="452" t="s">
        <v>319</v>
      </c>
      <c r="B595" s="453" t="s">
        <v>1554</v>
      </c>
      <c r="C595" s="114"/>
      <c r="D595" s="115"/>
    </row>
    <row r="596" spans="1:4" ht="14.25">
      <c r="A596" s="452" t="s">
        <v>320</v>
      </c>
      <c r="B596" s="453" t="s">
        <v>1800</v>
      </c>
      <c r="C596" s="114"/>
      <c r="D596" s="115"/>
    </row>
    <row r="597" spans="1:4" ht="14.25">
      <c r="A597" s="452" t="s">
        <v>326</v>
      </c>
      <c r="B597" s="453" t="s">
        <v>2703</v>
      </c>
      <c r="C597" s="114"/>
      <c r="D597" s="115"/>
    </row>
    <row r="598" spans="1:4" ht="14.25">
      <c r="A598" s="452" t="s">
        <v>327</v>
      </c>
      <c r="B598" s="453" t="s">
        <v>1802</v>
      </c>
      <c r="C598" s="114"/>
      <c r="D598" s="115"/>
    </row>
    <row r="599" spans="1:4" ht="14.25">
      <c r="A599" s="454" t="s">
        <v>480</v>
      </c>
      <c r="B599" s="453" t="s">
        <v>1459</v>
      </c>
      <c r="C599" s="114"/>
      <c r="D599" s="115"/>
    </row>
    <row r="600" spans="1:4" ht="14.25">
      <c r="A600" s="452" t="s">
        <v>481</v>
      </c>
      <c r="B600" s="453" t="s">
        <v>1562</v>
      </c>
      <c r="C600" s="114"/>
      <c r="D600" s="115"/>
    </row>
    <row r="601" spans="1:4" ht="14.25">
      <c r="A601" s="454" t="s">
        <v>478</v>
      </c>
      <c r="B601" s="453" t="s">
        <v>2349</v>
      </c>
      <c r="C601" s="114"/>
      <c r="D601" s="115"/>
    </row>
    <row r="602" spans="1:4" ht="14.25">
      <c r="A602" s="452" t="s">
        <v>321</v>
      </c>
      <c r="B602" s="453" t="s">
        <v>2697</v>
      </c>
      <c r="C602" s="114"/>
      <c r="D602" s="115"/>
    </row>
    <row r="603" spans="1:4" ht="14.25">
      <c r="A603" s="454" t="s">
        <v>479</v>
      </c>
      <c r="B603" s="453" t="s">
        <v>2351</v>
      </c>
      <c r="C603" s="114"/>
      <c r="D603" s="115"/>
    </row>
    <row r="604" spans="1:4" ht="14.25">
      <c r="A604" s="452" t="s">
        <v>322</v>
      </c>
      <c r="B604" s="453" t="s">
        <v>2698</v>
      </c>
      <c r="C604" s="114"/>
      <c r="D604" s="115"/>
    </row>
    <row r="605" spans="1:4" ht="14.25">
      <c r="A605" s="452" t="s">
        <v>323</v>
      </c>
      <c r="B605" s="453" t="s">
        <v>2699</v>
      </c>
      <c r="C605" s="114"/>
      <c r="D605" s="115"/>
    </row>
    <row r="606" spans="1:4" ht="14.25">
      <c r="A606" s="452" t="s">
        <v>324</v>
      </c>
      <c r="B606" s="453" t="s">
        <v>2354</v>
      </c>
      <c r="C606" s="114"/>
      <c r="D606" s="115"/>
    </row>
    <row r="607" spans="1:4" ht="14.25">
      <c r="A607" s="452" t="s">
        <v>325</v>
      </c>
      <c r="B607" s="453" t="s">
        <v>1557</v>
      </c>
      <c r="C607" s="114"/>
      <c r="D607" s="115"/>
    </row>
    <row r="608" spans="1:4" ht="14.25">
      <c r="A608" s="452" t="s">
        <v>608</v>
      </c>
      <c r="B608" s="453" t="s">
        <v>2356</v>
      </c>
      <c r="C608" s="114"/>
      <c r="D608" s="115"/>
    </row>
    <row r="609" spans="1:4" ht="14.25">
      <c r="A609" s="452" t="s">
        <v>863</v>
      </c>
      <c r="B609" s="453" t="s">
        <v>1621</v>
      </c>
      <c r="C609" s="114"/>
      <c r="D609" s="115"/>
    </row>
    <row r="610" spans="1:4" ht="14.25">
      <c r="A610" s="454" t="s">
        <v>864</v>
      </c>
      <c r="B610" s="453" t="s">
        <v>1007</v>
      </c>
      <c r="C610" s="114"/>
      <c r="D610" s="115"/>
    </row>
    <row r="611" spans="1:4" ht="14.25">
      <c r="A611" s="452" t="s">
        <v>865</v>
      </c>
      <c r="B611" s="453" t="s">
        <v>2365</v>
      </c>
      <c r="C611" s="114"/>
      <c r="D611" s="115"/>
    </row>
    <row r="612" spans="1:4" ht="14.25">
      <c r="A612" s="454" t="s">
        <v>609</v>
      </c>
      <c r="B612" s="453" t="s">
        <v>2366</v>
      </c>
      <c r="C612" s="114"/>
      <c r="D612" s="115"/>
    </row>
    <row r="613" spans="1:4" ht="14.25">
      <c r="A613" s="454" t="s">
        <v>610</v>
      </c>
      <c r="B613" s="453" t="s">
        <v>2367</v>
      </c>
      <c r="C613" s="114"/>
      <c r="D613" s="115"/>
    </row>
    <row r="614" spans="1:4" ht="14.25">
      <c r="A614" s="454" t="s">
        <v>611</v>
      </c>
      <c r="B614" s="453" t="s">
        <v>1247</v>
      </c>
      <c r="C614" s="114"/>
      <c r="D614" s="115"/>
    </row>
    <row r="615" spans="1:4" ht="14.25">
      <c r="A615" s="454" t="s">
        <v>612</v>
      </c>
      <c r="B615" s="453" t="s">
        <v>1248</v>
      </c>
      <c r="C615" s="114"/>
      <c r="D615" s="115"/>
    </row>
    <row r="616" spans="1:4" ht="14.25">
      <c r="A616" s="454" t="s">
        <v>613</v>
      </c>
      <c r="B616" s="453" t="s">
        <v>1249</v>
      </c>
      <c r="C616" s="114"/>
      <c r="D616" s="115"/>
    </row>
    <row r="617" spans="1:4" ht="14.25">
      <c r="A617" s="454" t="s">
        <v>614</v>
      </c>
      <c r="B617" s="453" t="s">
        <v>1250</v>
      </c>
      <c r="C617" s="114"/>
      <c r="D617" s="115"/>
    </row>
    <row r="618" spans="1:4" ht="14.25">
      <c r="A618" s="452" t="s">
        <v>615</v>
      </c>
      <c r="B618" s="453" t="s">
        <v>2368</v>
      </c>
      <c r="C618" s="114"/>
      <c r="D618" s="115"/>
    </row>
    <row r="619" spans="1:4" ht="14.25">
      <c r="A619" s="452" t="s">
        <v>616</v>
      </c>
      <c r="B619" s="453" t="s">
        <v>1251</v>
      </c>
      <c r="C619" s="114"/>
      <c r="D619" s="115"/>
    </row>
    <row r="620" spans="1:4" ht="14.25">
      <c r="A620" s="452" t="s">
        <v>635</v>
      </c>
      <c r="B620" s="453" t="s">
        <v>2384</v>
      </c>
      <c r="C620" s="114"/>
      <c r="D620" s="115"/>
    </row>
    <row r="621" spans="1:4" ht="14.25">
      <c r="A621" s="454" t="s">
        <v>617</v>
      </c>
      <c r="B621" s="453" t="s">
        <v>2369</v>
      </c>
      <c r="C621" s="114"/>
      <c r="D621" s="115"/>
    </row>
    <row r="622" spans="1:4" ht="14.25">
      <c r="A622" s="454" t="s">
        <v>618</v>
      </c>
      <c r="B622" s="453" t="s">
        <v>1252</v>
      </c>
      <c r="C622" s="114"/>
      <c r="D622" s="115"/>
    </row>
    <row r="623" spans="1:4" ht="14.25">
      <c r="A623" s="452" t="s">
        <v>619</v>
      </c>
      <c r="B623" s="453" t="s">
        <v>1253</v>
      </c>
      <c r="C623" s="114"/>
      <c r="D623" s="115"/>
    </row>
    <row r="624" spans="1:4" ht="14.25">
      <c r="A624" s="454" t="s">
        <v>620</v>
      </c>
      <c r="B624" s="453" t="s">
        <v>1254</v>
      </c>
      <c r="C624" s="114"/>
      <c r="D624" s="115"/>
    </row>
    <row r="625" spans="1:4" ht="14.25">
      <c r="A625" s="452" t="s">
        <v>2632</v>
      </c>
      <c r="B625" s="453" t="s">
        <v>172</v>
      </c>
      <c r="C625" s="114"/>
      <c r="D625" s="115"/>
    </row>
    <row r="626" spans="1:4" ht="14.25">
      <c r="A626" s="454" t="s">
        <v>621</v>
      </c>
      <c r="B626" s="453" t="s">
        <v>1255</v>
      </c>
      <c r="C626" s="114"/>
      <c r="D626" s="115"/>
    </row>
    <row r="627" spans="1:4" ht="14.25">
      <c r="A627" s="454" t="s">
        <v>622</v>
      </c>
      <c r="B627" s="453" t="s">
        <v>2370</v>
      </c>
      <c r="C627" s="114"/>
      <c r="D627" s="115"/>
    </row>
    <row r="628" spans="1:4" ht="14.25">
      <c r="A628" s="454" t="s">
        <v>623</v>
      </c>
      <c r="B628" s="453" t="s">
        <v>1257</v>
      </c>
      <c r="C628" s="114"/>
      <c r="D628" s="115"/>
    </row>
    <row r="629" spans="1:4" ht="14.25">
      <c r="A629" s="454" t="s">
        <v>624</v>
      </c>
      <c r="B629" s="453" t="s">
        <v>2371</v>
      </c>
      <c r="C629" s="114"/>
      <c r="D629" s="115"/>
    </row>
    <row r="630" spans="1:4" ht="14.25">
      <c r="A630" s="454" t="s">
        <v>625</v>
      </c>
      <c r="B630" s="453" t="s">
        <v>2373</v>
      </c>
      <c r="C630" s="114"/>
      <c r="D630" s="115"/>
    </row>
    <row r="631" spans="1:4" ht="14.25">
      <c r="A631" s="454" t="s">
        <v>626</v>
      </c>
      <c r="B631" s="453" t="s">
        <v>171</v>
      </c>
      <c r="C631" s="114"/>
      <c r="D631" s="115"/>
    </row>
    <row r="632" spans="1:4" ht="14.25">
      <c r="A632" s="454" t="s">
        <v>627</v>
      </c>
      <c r="B632" s="453" t="s">
        <v>2374</v>
      </c>
      <c r="C632" s="114"/>
      <c r="D632" s="115"/>
    </row>
    <row r="633" spans="1:4" ht="14.25">
      <c r="A633" s="454" t="s">
        <v>628</v>
      </c>
      <c r="B633" s="453" t="s">
        <v>2375</v>
      </c>
      <c r="C633" s="114"/>
      <c r="D633" s="115"/>
    </row>
    <row r="634" spans="1:4" ht="14.25">
      <c r="A634" s="452" t="s">
        <v>629</v>
      </c>
      <c r="B634" s="453" t="s">
        <v>173</v>
      </c>
      <c r="C634" s="114"/>
      <c r="D634" s="115"/>
    </row>
    <row r="635" spans="1:4" ht="14.25">
      <c r="A635" s="452" t="s">
        <v>630</v>
      </c>
      <c r="B635" s="453" t="s">
        <v>2376</v>
      </c>
      <c r="C635" s="114"/>
      <c r="D635" s="115"/>
    </row>
    <row r="636" spans="1:4" ht="14.25">
      <c r="A636" s="452" t="s">
        <v>630</v>
      </c>
      <c r="B636" s="453" t="s">
        <v>2390</v>
      </c>
      <c r="C636" s="114"/>
      <c r="D636" s="115"/>
    </row>
    <row r="637" spans="1:4" ht="14.25">
      <c r="A637" s="452" t="s">
        <v>631</v>
      </c>
      <c r="B637" s="453" t="s">
        <v>2377</v>
      </c>
      <c r="C637" s="114"/>
      <c r="D637" s="115"/>
    </row>
    <row r="638" spans="1:4" ht="14.25">
      <c r="A638" s="452" t="s">
        <v>632</v>
      </c>
      <c r="B638" s="453" t="s">
        <v>1561</v>
      </c>
      <c r="C638" s="114"/>
      <c r="D638" s="115"/>
    </row>
    <row r="639" spans="1:4" ht="14.25">
      <c r="A639" s="454" t="s">
        <v>633</v>
      </c>
      <c r="B639" s="453" t="s">
        <v>174</v>
      </c>
      <c r="C639" s="114"/>
      <c r="D639" s="115"/>
    </row>
    <row r="640" spans="1:4" ht="14.25">
      <c r="A640" s="452" t="s">
        <v>634</v>
      </c>
      <c r="B640" s="453" t="s">
        <v>2378</v>
      </c>
      <c r="C640" s="114"/>
      <c r="D640" s="115"/>
    </row>
    <row r="641" spans="1:4" ht="14.25">
      <c r="A641" s="452" t="s">
        <v>2633</v>
      </c>
      <c r="B641" s="453" t="s">
        <v>1246</v>
      </c>
      <c r="C641" s="114"/>
      <c r="D641" s="115"/>
    </row>
    <row r="642" spans="1:4" ht="14.25">
      <c r="A642" s="452" t="s">
        <v>2634</v>
      </c>
      <c r="B642" s="453" t="s">
        <v>2379</v>
      </c>
      <c r="C642" s="114"/>
      <c r="D642" s="115"/>
    </row>
    <row r="643" spans="1:4" ht="14.25">
      <c r="A643" s="452" t="s">
        <v>2635</v>
      </c>
      <c r="B643" s="453" t="s">
        <v>2380</v>
      </c>
      <c r="C643" s="114"/>
      <c r="D643" s="115"/>
    </row>
    <row r="644" spans="1:4" ht="14.25">
      <c r="A644" s="452" t="s">
        <v>2636</v>
      </c>
      <c r="B644" s="453" t="s">
        <v>2381</v>
      </c>
      <c r="C644" s="114"/>
      <c r="D644" s="115"/>
    </row>
    <row r="645" spans="1:4" ht="14.25">
      <c r="A645" s="452" t="s">
        <v>2637</v>
      </c>
      <c r="B645" s="453" t="s">
        <v>2382</v>
      </c>
      <c r="C645" s="114"/>
      <c r="D645" s="115"/>
    </row>
    <row r="646" spans="1:4" ht="14.25">
      <c r="A646" s="452" t="s">
        <v>2638</v>
      </c>
      <c r="B646" s="453" t="s">
        <v>2383</v>
      </c>
      <c r="C646" s="114"/>
      <c r="D646" s="115"/>
    </row>
    <row r="647" spans="1:4" ht="14.25">
      <c r="A647" s="452" t="s">
        <v>2640</v>
      </c>
      <c r="B647" s="453" t="s">
        <v>2385</v>
      </c>
      <c r="C647" s="114"/>
      <c r="D647" s="115"/>
    </row>
    <row r="648" spans="1:4" ht="14.25">
      <c r="A648" s="452" t="s">
        <v>2641</v>
      </c>
      <c r="B648" s="453" t="s">
        <v>2386</v>
      </c>
      <c r="C648" s="114"/>
      <c r="D648" s="115"/>
    </row>
    <row r="649" spans="1:4" ht="14.25">
      <c r="A649" s="452" t="s">
        <v>2642</v>
      </c>
      <c r="B649" s="453" t="s">
        <v>2387</v>
      </c>
      <c r="C649" s="114"/>
      <c r="D649" s="115"/>
    </row>
    <row r="650" spans="1:4" ht="14.25">
      <c r="A650" s="452" t="s">
        <v>2643</v>
      </c>
      <c r="B650" s="453" t="s">
        <v>2388</v>
      </c>
      <c r="C650" s="114"/>
      <c r="D650" s="115"/>
    </row>
    <row r="651" spans="1:4" ht="14.25">
      <c r="A651" s="452" t="s">
        <v>2643</v>
      </c>
      <c r="B651" s="453" t="s">
        <v>1256</v>
      </c>
      <c r="C651" s="114"/>
      <c r="D651" s="115"/>
    </row>
    <row r="652" spans="1:4" ht="14.25">
      <c r="A652" s="452" t="s">
        <v>2645</v>
      </c>
      <c r="B652" s="453" t="s">
        <v>2389</v>
      </c>
      <c r="C652" s="114"/>
      <c r="D652" s="115"/>
    </row>
    <row r="653" spans="1:4" ht="14.25">
      <c r="A653" s="452" t="s">
        <v>2646</v>
      </c>
      <c r="B653" s="453" t="s">
        <v>2700</v>
      </c>
      <c r="C653" s="114"/>
      <c r="D653" s="115"/>
    </row>
    <row r="654" spans="1:4" ht="14.25">
      <c r="A654" s="452" t="s">
        <v>2650</v>
      </c>
      <c r="B654" s="453" t="s">
        <v>2392</v>
      </c>
      <c r="C654" s="114"/>
      <c r="D654" s="115"/>
    </row>
    <row r="655" spans="1:4" ht="14.25">
      <c r="A655" s="452" t="s">
        <v>2648</v>
      </c>
      <c r="B655" s="453" t="s">
        <v>2701</v>
      </c>
      <c r="C655" s="114"/>
      <c r="D655" s="115"/>
    </row>
    <row r="656" spans="1:4" ht="14.25">
      <c r="A656" s="452" t="s">
        <v>2649</v>
      </c>
      <c r="B656" s="453" t="s">
        <v>2391</v>
      </c>
      <c r="C656" s="114"/>
      <c r="D656" s="115"/>
    </row>
    <row r="657" spans="1:4" ht="14.25">
      <c r="A657" s="452" t="s">
        <v>2651</v>
      </c>
      <c r="B657" s="453" t="s">
        <v>2393</v>
      </c>
      <c r="C657" s="114"/>
      <c r="D657" s="115"/>
    </row>
    <row r="658" spans="1:4" ht="14.25">
      <c r="A658" s="452" t="s">
        <v>2652</v>
      </c>
      <c r="B658" s="453" t="s">
        <v>2702</v>
      </c>
      <c r="C658" s="114"/>
      <c r="D658" s="115"/>
    </row>
    <row r="659" spans="1:4" ht="14.25">
      <c r="A659" s="452" t="s">
        <v>866</v>
      </c>
      <c r="B659" s="453" t="s">
        <v>1586</v>
      </c>
      <c r="C659" s="114"/>
      <c r="D659" s="115"/>
    </row>
    <row r="660" spans="1:4" ht="14.25">
      <c r="A660" s="452" t="s">
        <v>943</v>
      </c>
      <c r="B660" s="453" t="s">
        <v>1159</v>
      </c>
      <c r="C660" s="114"/>
      <c r="D660" s="115"/>
    </row>
    <row r="661" spans="1:4" ht="14.25">
      <c r="A661" s="452" t="s">
        <v>944</v>
      </c>
      <c r="B661" s="453" t="s">
        <v>2399</v>
      </c>
      <c r="C661" s="114"/>
      <c r="D661" s="115"/>
    </row>
    <row r="662" spans="1:4" ht="14.25">
      <c r="A662" s="452" t="s">
        <v>328</v>
      </c>
      <c r="B662" s="453" t="s">
        <v>1803</v>
      </c>
      <c r="C662" s="114"/>
      <c r="D662" s="115"/>
    </row>
    <row r="663" spans="1:4" ht="14.25">
      <c r="A663" s="452" t="s">
        <v>805</v>
      </c>
      <c r="B663" s="453" t="s">
        <v>81</v>
      </c>
      <c r="C663" s="114"/>
      <c r="D663" s="115"/>
    </row>
    <row r="664" spans="1:4" ht="14.25">
      <c r="A664" s="452" t="s">
        <v>806</v>
      </c>
      <c r="B664" s="453" t="s">
        <v>2400</v>
      </c>
      <c r="C664" s="114"/>
      <c r="D664" s="115"/>
    </row>
    <row r="665" spans="1:4" ht="14.25">
      <c r="A665" s="452" t="s">
        <v>807</v>
      </c>
      <c r="B665" s="453" t="s">
        <v>2402</v>
      </c>
      <c r="C665" s="114"/>
      <c r="D665" s="115"/>
    </row>
    <row r="666" spans="1:4" ht="14.25">
      <c r="A666" s="452" t="s">
        <v>945</v>
      </c>
      <c r="B666" s="453" t="s">
        <v>2404</v>
      </c>
      <c r="C666" s="114"/>
      <c r="D666" s="115"/>
    </row>
    <row r="667" spans="1:4" ht="14.25">
      <c r="A667" s="454" t="s">
        <v>636</v>
      </c>
      <c r="B667" s="453" t="s">
        <v>175</v>
      </c>
      <c r="C667" s="114"/>
      <c r="D667" s="115"/>
    </row>
    <row r="668" spans="1:4" ht="14.25">
      <c r="A668" s="452" t="s">
        <v>637</v>
      </c>
      <c r="B668" s="453" t="s">
        <v>2405</v>
      </c>
      <c r="C668" s="114"/>
      <c r="D668" s="115"/>
    </row>
    <row r="669" spans="1:4" ht="14.25">
      <c r="A669" s="452" t="s">
        <v>638</v>
      </c>
      <c r="B669" s="453" t="s">
        <v>2704</v>
      </c>
      <c r="C669" s="114"/>
      <c r="D669" s="115"/>
    </row>
    <row r="670" spans="1:4" ht="14.25">
      <c r="A670" s="454" t="s">
        <v>639</v>
      </c>
      <c r="B670" s="453" t="s">
        <v>77</v>
      </c>
      <c r="C670" s="114"/>
      <c r="D670" s="115"/>
    </row>
    <row r="671" spans="1:4" ht="14.25">
      <c r="A671" s="454" t="s">
        <v>640</v>
      </c>
      <c r="B671" s="453" t="s">
        <v>177</v>
      </c>
      <c r="C671" s="114"/>
      <c r="D671" s="115"/>
    </row>
    <row r="672" spans="1:4" ht="14.25">
      <c r="A672" s="452" t="s">
        <v>482</v>
      </c>
      <c r="B672" s="453" t="s">
        <v>2406</v>
      </c>
      <c r="C672" s="114"/>
      <c r="D672" s="115"/>
    </row>
    <row r="673" spans="1:4" ht="14.25">
      <c r="A673" s="452" t="s">
        <v>2653</v>
      </c>
      <c r="B673" s="453" t="s">
        <v>2407</v>
      </c>
      <c r="C673" s="114"/>
      <c r="D673" s="115"/>
    </row>
    <row r="674" spans="1:4" ht="14.25">
      <c r="A674" s="452" t="s">
        <v>2654</v>
      </c>
      <c r="B674" s="453" t="s">
        <v>2408</v>
      </c>
      <c r="C674" s="114"/>
      <c r="D674" s="115"/>
    </row>
    <row r="675" spans="1:4" ht="14.25">
      <c r="A675" s="454" t="s">
        <v>641</v>
      </c>
      <c r="B675" s="453" t="s">
        <v>1302</v>
      </c>
      <c r="C675" s="114"/>
      <c r="D675" s="115"/>
    </row>
    <row r="676" spans="1:4" ht="14.25">
      <c r="A676" s="454" t="s">
        <v>642</v>
      </c>
      <c r="B676" s="453" t="s">
        <v>1303</v>
      </c>
      <c r="C676" s="114"/>
      <c r="D676" s="115"/>
    </row>
    <row r="677" spans="1:4" ht="14.25">
      <c r="A677" s="452" t="s">
        <v>1687</v>
      </c>
      <c r="B677" s="453" t="s">
        <v>2409</v>
      </c>
      <c r="C677" s="114"/>
      <c r="D677" s="115"/>
    </row>
    <row r="678" spans="1:4" ht="14.25">
      <c r="A678" s="452" t="s">
        <v>483</v>
      </c>
      <c r="B678" s="453" t="s">
        <v>2410</v>
      </c>
      <c r="C678" s="114"/>
      <c r="D678" s="115"/>
    </row>
    <row r="679" spans="1:4" ht="14.25">
      <c r="A679" s="454" t="s">
        <v>643</v>
      </c>
      <c r="B679" s="453" t="s">
        <v>1304</v>
      </c>
      <c r="C679" s="114"/>
      <c r="D679" s="115"/>
    </row>
    <row r="680" spans="1:4" ht="14.25">
      <c r="A680" s="454" t="s">
        <v>644</v>
      </c>
      <c r="B680" s="453" t="s">
        <v>1305</v>
      </c>
      <c r="C680" s="114"/>
      <c r="D680" s="115"/>
    </row>
    <row r="681" spans="1:4" ht="14.25">
      <c r="A681" s="454" t="s">
        <v>2714</v>
      </c>
      <c r="B681" s="453" t="s">
        <v>2657</v>
      </c>
      <c r="C681" s="114"/>
      <c r="D681" s="115"/>
    </row>
    <row r="682" spans="1:4" ht="14.25">
      <c r="A682" s="452" t="s">
        <v>2655</v>
      </c>
      <c r="B682" s="453" t="s">
        <v>2411</v>
      </c>
      <c r="C682" s="114"/>
      <c r="D682" s="115"/>
    </row>
    <row r="683" spans="1:4" ht="14.25">
      <c r="A683" s="454" t="s">
        <v>645</v>
      </c>
      <c r="B683" s="453" t="s">
        <v>1306</v>
      </c>
      <c r="C683" s="114"/>
      <c r="D683" s="115"/>
    </row>
    <row r="684" spans="1:4" ht="14.25">
      <c r="A684" s="454" t="s">
        <v>2716</v>
      </c>
      <c r="B684" s="453" t="s">
        <v>2717</v>
      </c>
      <c r="C684" s="114"/>
      <c r="D684" s="115"/>
    </row>
    <row r="685" spans="1:4" ht="14.25">
      <c r="A685" s="452" t="s">
        <v>646</v>
      </c>
      <c r="B685" s="453" t="s">
        <v>2412</v>
      </c>
      <c r="C685" s="114"/>
      <c r="D685" s="115"/>
    </row>
    <row r="686" spans="1:4" ht="14.25">
      <c r="A686" s="452" t="s">
        <v>2656</v>
      </c>
      <c r="B686" s="453" t="s">
        <v>1595</v>
      </c>
      <c r="C686" s="114"/>
      <c r="D686" s="115"/>
    </row>
    <row r="687" spans="1:4" ht="14.25">
      <c r="A687" s="452" t="s">
        <v>1688</v>
      </c>
      <c r="B687" s="453" t="s">
        <v>2413</v>
      </c>
      <c r="C687" s="114"/>
      <c r="D687" s="115"/>
    </row>
    <row r="688" spans="1:4" ht="14.25">
      <c r="A688" s="452" t="s">
        <v>329</v>
      </c>
      <c r="B688" s="453" t="s">
        <v>1804</v>
      </c>
      <c r="C688" s="114"/>
      <c r="D688" s="115"/>
    </row>
    <row r="689" spans="1:4" ht="14.25">
      <c r="A689" s="452" t="s">
        <v>330</v>
      </c>
      <c r="B689" s="453" t="s">
        <v>2414</v>
      </c>
      <c r="C689" s="114"/>
      <c r="D689" s="115"/>
    </row>
    <row r="690" spans="1:4" ht="14.25">
      <c r="A690" s="452" t="s">
        <v>647</v>
      </c>
      <c r="B690" s="453" t="s">
        <v>2415</v>
      </c>
      <c r="C690" s="114"/>
      <c r="D690" s="115"/>
    </row>
    <row r="691" spans="1:4" ht="14.25">
      <c r="A691" s="452" t="s">
        <v>331</v>
      </c>
      <c r="B691" s="453" t="s">
        <v>1090</v>
      </c>
      <c r="C691" s="114"/>
      <c r="D691" s="115"/>
    </row>
    <row r="692" spans="1:4" ht="14.25">
      <c r="A692" s="452" t="s">
        <v>332</v>
      </c>
      <c r="B692" s="453" t="s">
        <v>1091</v>
      </c>
      <c r="C692" s="114"/>
      <c r="D692" s="115"/>
    </row>
    <row r="693" spans="1:4" ht="14.25">
      <c r="A693" s="452" t="s">
        <v>1689</v>
      </c>
      <c r="B693" s="453" t="s">
        <v>2416</v>
      </c>
      <c r="C693" s="114"/>
      <c r="D693" s="115"/>
    </row>
    <row r="694" spans="1:4" ht="14.25">
      <c r="A694" s="452" t="s">
        <v>648</v>
      </c>
      <c r="B694" s="453" t="s">
        <v>1564</v>
      </c>
      <c r="C694" s="114"/>
      <c r="D694" s="115"/>
    </row>
    <row r="695" spans="1:4" ht="14.25">
      <c r="A695" s="452" t="s">
        <v>2659</v>
      </c>
      <c r="B695" s="453" t="s">
        <v>2417</v>
      </c>
      <c r="C695" s="114"/>
      <c r="D695" s="115"/>
    </row>
    <row r="696" spans="1:4" ht="14.25">
      <c r="A696" s="454" t="s">
        <v>649</v>
      </c>
      <c r="B696" s="453" t="s">
        <v>1307</v>
      </c>
      <c r="C696" s="114"/>
      <c r="D696" s="115"/>
    </row>
    <row r="697" spans="1:4" ht="14.25">
      <c r="A697" s="452" t="s">
        <v>2660</v>
      </c>
      <c r="B697" s="453" t="s">
        <v>2418</v>
      </c>
      <c r="C697" s="114"/>
      <c r="D697" s="115"/>
    </row>
    <row r="698" spans="1:4" ht="14.25">
      <c r="A698" s="489" t="s">
        <v>650</v>
      </c>
      <c r="B698" s="490" t="s">
        <v>1308</v>
      </c>
      <c r="C698" s="114"/>
      <c r="D698" s="115"/>
    </row>
    <row r="699" spans="1:4" ht="14.25">
      <c r="A699" s="493" t="s">
        <v>2661</v>
      </c>
      <c r="B699" s="494" t="s">
        <v>2419</v>
      </c>
      <c r="C699" s="114"/>
      <c r="D699" s="115"/>
    </row>
    <row r="700" spans="1:4" ht="14.25">
      <c r="A700" s="492" t="s">
        <v>2662</v>
      </c>
      <c r="B700" s="491" t="s">
        <v>2420</v>
      </c>
      <c r="C700" s="114"/>
      <c r="D700" s="115"/>
    </row>
    <row r="701" spans="1:4" ht="14.25">
      <c r="A701" s="452" t="s">
        <v>2663</v>
      </c>
      <c r="B701" s="453" t="s">
        <v>2421</v>
      </c>
      <c r="C701" s="114"/>
      <c r="D701" s="115"/>
    </row>
    <row r="702" spans="1:4" ht="14.25">
      <c r="A702" s="452" t="s">
        <v>2664</v>
      </c>
      <c r="B702" s="453" t="s">
        <v>2422</v>
      </c>
      <c r="C702" s="114"/>
      <c r="D702" s="115"/>
    </row>
    <row r="703" spans="1:4" ht="14.25">
      <c r="A703" s="452" t="s">
        <v>484</v>
      </c>
      <c r="B703" s="453" t="s">
        <v>1596</v>
      </c>
      <c r="C703" s="114"/>
      <c r="D703" s="115"/>
    </row>
    <row r="704" spans="1:4" ht="14.25">
      <c r="A704" s="454" t="s">
        <v>946</v>
      </c>
      <c r="B704" s="453" t="s">
        <v>2423</v>
      </c>
      <c r="C704" s="114"/>
      <c r="D704" s="115"/>
    </row>
    <row r="705" spans="1:4" ht="14.25">
      <c r="A705" s="452" t="s">
        <v>333</v>
      </c>
      <c r="B705" s="453" t="s">
        <v>2428</v>
      </c>
      <c r="C705" s="114"/>
      <c r="D705" s="115"/>
    </row>
    <row r="706" spans="1:4" ht="14.25">
      <c r="A706" s="452" t="s">
        <v>812</v>
      </c>
      <c r="B706" s="453" t="s">
        <v>999</v>
      </c>
      <c r="C706" s="114"/>
      <c r="D706" s="115"/>
    </row>
    <row r="707" spans="1:4" ht="14.25">
      <c r="A707" s="458" t="s">
        <v>813</v>
      </c>
      <c r="B707" s="453" t="s">
        <v>80</v>
      </c>
      <c r="C707" s="114"/>
      <c r="D707" s="115"/>
    </row>
    <row r="708" spans="1:4" ht="14.25">
      <c r="A708" s="458" t="s">
        <v>814</v>
      </c>
      <c r="B708" s="453" t="s">
        <v>188</v>
      </c>
      <c r="C708" s="114"/>
      <c r="D708" s="115"/>
    </row>
    <row r="709" spans="1:4" ht="14.25">
      <c r="A709" s="458" t="s">
        <v>808</v>
      </c>
      <c r="B709" s="453" t="s">
        <v>2424</v>
      </c>
      <c r="C709" s="114"/>
      <c r="D709" s="115"/>
    </row>
    <row r="710" spans="1:4" ht="14.25">
      <c r="A710" s="458" t="s">
        <v>809</v>
      </c>
      <c r="B710" s="453" t="s">
        <v>1000</v>
      </c>
      <c r="C710" s="114"/>
      <c r="D710" s="115"/>
    </row>
    <row r="711" spans="1:4" ht="14.25">
      <c r="A711" s="458" t="s">
        <v>810</v>
      </c>
      <c r="B711" s="453" t="s">
        <v>1001</v>
      </c>
      <c r="C711" s="114"/>
      <c r="D711" s="115"/>
    </row>
    <row r="712" spans="1:4" ht="14.25">
      <c r="A712" s="458" t="s">
        <v>811</v>
      </c>
      <c r="B712" s="453" t="s">
        <v>2427</v>
      </c>
      <c r="C712" s="114"/>
      <c r="D712" s="115"/>
    </row>
    <row r="713" spans="1:4" ht="14.25">
      <c r="A713" s="454" t="s">
        <v>867</v>
      </c>
      <c r="B713" s="453" t="s">
        <v>2705</v>
      </c>
      <c r="C713" s="114"/>
      <c r="D713" s="115"/>
    </row>
    <row r="714" spans="1:4" ht="14.25">
      <c r="A714" s="454" t="s">
        <v>868</v>
      </c>
      <c r="B714" s="453" t="s">
        <v>2437</v>
      </c>
      <c r="C714" s="114"/>
      <c r="D714" s="115"/>
    </row>
    <row r="715" spans="1:4" ht="14.25">
      <c r="A715" s="452" t="s">
        <v>869</v>
      </c>
      <c r="B715" s="453" t="s">
        <v>2441</v>
      </c>
      <c r="C715" s="114"/>
      <c r="D715" s="115"/>
    </row>
    <row r="716" spans="1:4" ht="14.25">
      <c r="A716" s="454" t="s">
        <v>870</v>
      </c>
      <c r="B716" s="453" t="s">
        <v>1194</v>
      </c>
      <c r="C716" s="114"/>
      <c r="D716" s="115"/>
    </row>
    <row r="717" spans="1:4" ht="14.25">
      <c r="A717" s="454" t="s">
        <v>871</v>
      </c>
      <c r="B717" s="453" t="s">
        <v>1013</v>
      </c>
      <c r="C717" s="114"/>
      <c r="D717" s="115"/>
    </row>
    <row r="718" spans="1:4" ht="14.25">
      <c r="A718" s="452" t="s">
        <v>872</v>
      </c>
      <c r="B718" s="453" t="s">
        <v>2446</v>
      </c>
      <c r="C718" s="114"/>
      <c r="D718" s="115"/>
    </row>
    <row r="719" spans="1:4" ht="14.25">
      <c r="A719" s="452" t="s">
        <v>873</v>
      </c>
      <c r="B719" s="453" t="s">
        <v>2447</v>
      </c>
      <c r="C719" s="114"/>
      <c r="D719" s="115"/>
    </row>
    <row r="720" spans="1:4" ht="14.25">
      <c r="A720" s="452" t="s">
        <v>874</v>
      </c>
      <c r="B720" s="453" t="s">
        <v>1587</v>
      </c>
      <c r="C720" s="114"/>
      <c r="D720" s="115"/>
    </row>
    <row r="721" spans="1:4" ht="14.25">
      <c r="A721" s="452" t="s">
        <v>947</v>
      </c>
      <c r="B721" s="453" t="s">
        <v>2452</v>
      </c>
      <c r="C721" s="114"/>
      <c r="D721" s="115"/>
    </row>
    <row r="722" spans="1:4" ht="14.25">
      <c r="A722" s="454" t="s">
        <v>485</v>
      </c>
      <c r="B722" s="453" t="s">
        <v>1460</v>
      </c>
      <c r="C722" s="114"/>
      <c r="D722" s="115"/>
    </row>
    <row r="723" spans="1:4" ht="14.25">
      <c r="A723" s="452" t="s">
        <v>334</v>
      </c>
      <c r="B723" s="453" t="s">
        <v>1092</v>
      </c>
      <c r="C723" s="114"/>
      <c r="D723" s="115"/>
    </row>
    <row r="724" spans="1:4" ht="14.25">
      <c r="A724" s="452" t="s">
        <v>486</v>
      </c>
      <c r="B724" s="453" t="s">
        <v>1461</v>
      </c>
      <c r="C724" s="114"/>
      <c r="D724" s="115"/>
    </row>
    <row r="725" spans="1:4" ht="14.25">
      <c r="A725" s="452" t="s">
        <v>1690</v>
      </c>
      <c r="B725" s="453" t="s">
        <v>1123</v>
      </c>
      <c r="C725" s="114"/>
      <c r="D725" s="115"/>
    </row>
    <row r="726" spans="1:4" ht="14.25">
      <c r="A726" s="452" t="s">
        <v>487</v>
      </c>
      <c r="B726" s="453" t="s">
        <v>1566</v>
      </c>
      <c r="C726" s="114"/>
      <c r="D726" s="115"/>
    </row>
    <row r="727" spans="1:4" ht="14.25">
      <c r="A727" s="452" t="s">
        <v>2667</v>
      </c>
      <c r="B727" s="453" t="s">
        <v>2453</v>
      </c>
      <c r="C727" s="114"/>
      <c r="D727" s="115"/>
    </row>
    <row r="728" spans="1:4" ht="14.25">
      <c r="A728" s="452" t="s">
        <v>2666</v>
      </c>
      <c r="B728" s="453" t="s">
        <v>2665</v>
      </c>
      <c r="C728" s="114"/>
      <c r="D728" s="115"/>
    </row>
    <row r="729" spans="1:4" ht="14.25">
      <c r="A729" s="452" t="s">
        <v>2668</v>
      </c>
      <c r="B729" s="453" t="s">
        <v>2454</v>
      </c>
      <c r="C729" s="114"/>
      <c r="D729" s="115"/>
    </row>
    <row r="730" spans="1:4" ht="14.25">
      <c r="A730" s="452" t="s">
        <v>2669</v>
      </c>
      <c r="B730" s="453" t="s">
        <v>2455</v>
      </c>
      <c r="C730" s="114"/>
      <c r="D730" s="115"/>
    </row>
    <row r="731" spans="1:4" ht="14.25">
      <c r="A731" s="452" t="s">
        <v>488</v>
      </c>
      <c r="B731" s="453" t="s">
        <v>2456</v>
      </c>
      <c r="C731" s="114"/>
      <c r="D731" s="115"/>
    </row>
    <row r="732" spans="1:4" ht="14.25">
      <c r="A732" s="452" t="s">
        <v>489</v>
      </c>
      <c r="B732" s="453" t="s">
        <v>2457</v>
      </c>
      <c r="C732" s="114"/>
      <c r="D732" s="115"/>
    </row>
    <row r="733" spans="1:4" ht="14.25">
      <c r="A733" s="452" t="s">
        <v>335</v>
      </c>
      <c r="B733" s="453" t="s">
        <v>1093</v>
      </c>
      <c r="C733" s="114"/>
      <c r="D733" s="115"/>
    </row>
    <row r="734" spans="1:4" ht="14.25">
      <c r="A734" s="452" t="s">
        <v>336</v>
      </c>
      <c r="B734" s="453" t="s">
        <v>1094</v>
      </c>
      <c r="C734" s="114"/>
      <c r="D734" s="115"/>
    </row>
    <row r="735" spans="1:4" ht="14.25">
      <c r="A735" s="452" t="s">
        <v>337</v>
      </c>
      <c r="B735" s="453" t="s">
        <v>1095</v>
      </c>
      <c r="C735" s="114"/>
      <c r="D735" s="115"/>
    </row>
    <row r="736" spans="1:4" ht="14.25">
      <c r="A736" s="452" t="s">
        <v>490</v>
      </c>
      <c r="B736" s="453" t="s">
        <v>1462</v>
      </c>
      <c r="C736" s="114"/>
      <c r="D736" s="115"/>
    </row>
    <row r="737" spans="1:4" ht="14.25">
      <c r="A737" s="452" t="s">
        <v>338</v>
      </c>
      <c r="B737" s="453" t="s">
        <v>1096</v>
      </c>
      <c r="C737" s="114"/>
      <c r="D737" s="115"/>
    </row>
    <row r="738" spans="1:4" ht="14.25">
      <c r="A738" s="452" t="s">
        <v>1691</v>
      </c>
      <c r="B738" s="453" t="s">
        <v>1124</v>
      </c>
      <c r="C738" s="114"/>
      <c r="D738" s="115"/>
    </row>
    <row r="739" spans="1:4" ht="14.25">
      <c r="A739" s="452" t="s">
        <v>339</v>
      </c>
      <c r="B739" s="453" t="s">
        <v>1567</v>
      </c>
      <c r="C739" s="114"/>
      <c r="D739" s="115"/>
    </row>
    <row r="740" spans="1:4" ht="14.25">
      <c r="A740" s="452" t="s">
        <v>651</v>
      </c>
      <c r="B740" s="453" t="s">
        <v>2458</v>
      </c>
      <c r="C740" s="114"/>
      <c r="D740" s="115"/>
    </row>
    <row r="741" spans="1:4" ht="14.25">
      <c r="A741" s="452" t="s">
        <v>652</v>
      </c>
      <c r="B741" s="453" t="s">
        <v>2459</v>
      </c>
      <c r="C741" s="114"/>
      <c r="D741" s="115"/>
    </row>
    <row r="742" spans="1:4" ht="14.25">
      <c r="A742" s="452" t="s">
        <v>653</v>
      </c>
      <c r="B742" s="453" t="s">
        <v>2460</v>
      </c>
      <c r="C742" s="114"/>
      <c r="D742" s="115"/>
    </row>
    <row r="743" spans="1:4" ht="14.25">
      <c r="A743" s="452" t="s">
        <v>1692</v>
      </c>
      <c r="B743" s="453" t="s">
        <v>2461</v>
      </c>
      <c r="C743" s="114"/>
      <c r="D743" s="115"/>
    </row>
    <row r="744" spans="1:4" ht="14.25">
      <c r="A744" s="452" t="s">
        <v>1693</v>
      </c>
      <c r="B744" s="453" t="s">
        <v>2462</v>
      </c>
      <c r="C744" s="114"/>
      <c r="D744" s="115"/>
    </row>
    <row r="745" spans="1:4" ht="14.25">
      <c r="A745" s="452" t="s">
        <v>491</v>
      </c>
      <c r="B745" s="453" t="s">
        <v>2464</v>
      </c>
      <c r="C745" s="114"/>
      <c r="D745" s="115"/>
    </row>
    <row r="746" spans="1:4" ht="14.25">
      <c r="A746" s="452" t="s">
        <v>492</v>
      </c>
      <c r="B746" s="453" t="s">
        <v>2465</v>
      </c>
      <c r="C746" s="114"/>
      <c r="D746" s="115"/>
    </row>
    <row r="747" spans="1:4" ht="14.25">
      <c r="A747" s="459" t="s">
        <v>493</v>
      </c>
      <c r="B747" s="453" t="s">
        <v>2466</v>
      </c>
      <c r="C747" s="114"/>
      <c r="D747" s="115"/>
    </row>
    <row r="748" spans="1:4" ht="14.25">
      <c r="A748" s="454" t="s">
        <v>494</v>
      </c>
      <c r="B748" s="453" t="s">
        <v>1463</v>
      </c>
      <c r="C748" s="114"/>
      <c r="D748" s="115"/>
    </row>
    <row r="749" spans="1:4" ht="14.25">
      <c r="A749" s="452" t="s">
        <v>495</v>
      </c>
      <c r="B749" s="453" t="s">
        <v>2467</v>
      </c>
      <c r="C749" s="114"/>
      <c r="D749" s="115"/>
    </row>
    <row r="750" spans="1:4" ht="14.25">
      <c r="A750" s="452" t="s">
        <v>1694</v>
      </c>
      <c r="B750" s="453" t="s">
        <v>1125</v>
      </c>
      <c r="C750" s="114"/>
      <c r="D750" s="115"/>
    </row>
    <row r="751" spans="1:4" ht="14.25">
      <c r="A751" s="452" t="s">
        <v>710</v>
      </c>
      <c r="B751" s="453" t="s">
        <v>129</v>
      </c>
      <c r="C751" s="114"/>
      <c r="D751" s="115"/>
    </row>
    <row r="752" spans="1:4" ht="14.25">
      <c r="A752" s="452" t="s">
        <v>496</v>
      </c>
      <c r="B752" s="453" t="s">
        <v>1464</v>
      </c>
      <c r="C752" s="114"/>
      <c r="D752" s="115"/>
    </row>
    <row r="753" spans="1:4" ht="14.25">
      <c r="A753" s="452" t="s">
        <v>875</v>
      </c>
      <c r="B753" s="453" t="s">
        <v>1010</v>
      </c>
      <c r="C753" s="114"/>
      <c r="D753" s="115"/>
    </row>
    <row r="754" spans="1:4" ht="14.25">
      <c r="A754" s="452" t="s">
        <v>876</v>
      </c>
      <c r="B754" s="453" t="s">
        <v>1011</v>
      </c>
      <c r="C754" s="114"/>
      <c r="D754" s="115"/>
    </row>
    <row r="755" spans="1:4" ht="14.25">
      <c r="A755" s="452" t="s">
        <v>877</v>
      </c>
      <c r="B755" s="453" t="s">
        <v>1012</v>
      </c>
      <c r="C755" s="114"/>
      <c r="D755" s="115"/>
    </row>
    <row r="756" spans="1:4" ht="14.25">
      <c r="A756" s="454" t="s">
        <v>878</v>
      </c>
      <c r="B756" s="453" t="s">
        <v>1195</v>
      </c>
      <c r="C756" s="114"/>
      <c r="D756" s="115"/>
    </row>
    <row r="757" spans="1:4" ht="14.25">
      <c r="A757" s="452" t="s">
        <v>879</v>
      </c>
      <c r="B757" s="453" t="s">
        <v>2476</v>
      </c>
      <c r="C757" s="114"/>
      <c r="D757" s="115"/>
    </row>
    <row r="758" spans="1:4" ht="14.25">
      <c r="A758" s="452" t="s">
        <v>880</v>
      </c>
      <c r="B758" s="453" t="s">
        <v>1009</v>
      </c>
      <c r="C758" s="114"/>
      <c r="D758" s="115"/>
    </row>
    <row r="759" spans="1:4" ht="14.25">
      <c r="A759" s="454" t="s">
        <v>881</v>
      </c>
      <c r="B759" s="453" t="s">
        <v>1196</v>
      </c>
      <c r="C759" s="114"/>
      <c r="D759" s="115"/>
    </row>
    <row r="760" spans="1:4" ht="14.25">
      <c r="A760" s="452" t="s">
        <v>340</v>
      </c>
      <c r="B760" s="453" t="s">
        <v>2487</v>
      </c>
      <c r="C760" s="114"/>
      <c r="D760" s="115"/>
    </row>
    <row r="761" spans="1:4" ht="14.25">
      <c r="A761" s="454" t="s">
        <v>948</v>
      </c>
      <c r="B761" s="453" t="s">
        <v>1160</v>
      </c>
      <c r="C761" s="114"/>
      <c r="D761" s="115"/>
    </row>
    <row r="762" spans="1:4" ht="14.25">
      <c r="A762" s="454" t="s">
        <v>654</v>
      </c>
      <c r="B762" s="453" t="s">
        <v>2497</v>
      </c>
      <c r="C762" s="114"/>
      <c r="D762" s="115"/>
    </row>
    <row r="763" spans="1:4" ht="14.25">
      <c r="A763" s="454" t="s">
        <v>501</v>
      </c>
      <c r="B763" s="453" t="s">
        <v>2499</v>
      </c>
      <c r="C763" s="114"/>
      <c r="D763" s="115"/>
    </row>
    <row r="764" spans="1:4" ht="14.25">
      <c r="A764" s="452" t="s">
        <v>205</v>
      </c>
      <c r="B764" s="453" t="s">
        <v>1126</v>
      </c>
      <c r="C764" s="114"/>
      <c r="D764" s="115"/>
    </row>
    <row r="765" spans="1:4" ht="14.25">
      <c r="A765" s="452" t="s">
        <v>502</v>
      </c>
      <c r="B765" s="453" t="s">
        <v>1571</v>
      </c>
      <c r="C765" s="114"/>
      <c r="D765" s="115"/>
    </row>
    <row r="766" spans="1:4" ht="14.25">
      <c r="A766" s="454" t="s">
        <v>503</v>
      </c>
      <c r="B766" s="453" t="s">
        <v>1097</v>
      </c>
      <c r="C766" s="114"/>
      <c r="D766" s="115"/>
    </row>
    <row r="767" spans="1:4" ht="14.25">
      <c r="A767" s="452" t="s">
        <v>504</v>
      </c>
      <c r="B767" s="453" t="s">
        <v>2706</v>
      </c>
      <c r="C767" s="114"/>
      <c r="D767" s="115"/>
    </row>
    <row r="768" spans="1:4" ht="14.25">
      <c r="A768" s="452" t="s">
        <v>497</v>
      </c>
      <c r="B768" s="453" t="s">
        <v>2493</v>
      </c>
      <c r="C768" s="114"/>
      <c r="D768" s="115"/>
    </row>
    <row r="769" spans="1:4" ht="14.25">
      <c r="A769" s="452" t="s">
        <v>498</v>
      </c>
      <c r="B769" s="453" t="s">
        <v>2494</v>
      </c>
      <c r="C769" s="114"/>
      <c r="D769" s="115"/>
    </row>
    <row r="770" spans="1:4" ht="14.25">
      <c r="A770" s="452" t="s">
        <v>499</v>
      </c>
      <c r="B770" s="453" t="s">
        <v>2495</v>
      </c>
      <c r="C770" s="114"/>
      <c r="D770" s="115"/>
    </row>
    <row r="771" spans="1:4" ht="14.25">
      <c r="A771" s="452" t="s">
        <v>206</v>
      </c>
      <c r="B771" s="453" t="s">
        <v>2500</v>
      </c>
      <c r="C771" s="114"/>
      <c r="D771" s="115"/>
    </row>
    <row r="772" spans="1:4" ht="14.25">
      <c r="A772" s="452" t="s">
        <v>500</v>
      </c>
      <c r="B772" s="453" t="s">
        <v>2496</v>
      </c>
      <c r="C772" s="114"/>
      <c r="D772" s="115"/>
    </row>
    <row r="773" spans="1:4" ht="14.25">
      <c r="A773" s="452" t="s">
        <v>341</v>
      </c>
      <c r="B773" s="453" t="s">
        <v>1098</v>
      </c>
      <c r="C773" s="114"/>
      <c r="D773" s="115"/>
    </row>
    <row r="774" spans="1:4" ht="14.25">
      <c r="A774" s="452" t="s">
        <v>342</v>
      </c>
      <c r="B774" s="453" t="s">
        <v>1099</v>
      </c>
      <c r="C774" s="114"/>
      <c r="D774" s="115"/>
    </row>
    <row r="775" spans="1:4" ht="14.25">
      <c r="A775" s="452" t="s">
        <v>343</v>
      </c>
      <c r="B775" s="453" t="s">
        <v>1572</v>
      </c>
      <c r="C775" s="114"/>
      <c r="D775" s="115"/>
    </row>
    <row r="776" spans="1:4" ht="14.25">
      <c r="A776" s="452" t="s">
        <v>344</v>
      </c>
      <c r="B776" s="453" t="s">
        <v>1100</v>
      </c>
      <c r="C776" s="114"/>
      <c r="D776" s="115"/>
    </row>
    <row r="777" spans="1:4" ht="14.25">
      <c r="A777" s="458" t="s">
        <v>815</v>
      </c>
      <c r="B777" s="453" t="s">
        <v>1002</v>
      </c>
      <c r="C777" s="114"/>
      <c r="D777" s="115"/>
    </row>
    <row r="778" spans="1:4" ht="14.25">
      <c r="A778" s="452" t="s">
        <v>816</v>
      </c>
      <c r="B778" s="453" t="s">
        <v>2491</v>
      </c>
      <c r="C778" s="114"/>
      <c r="D778" s="115"/>
    </row>
    <row r="779" spans="1:4" ht="14.25">
      <c r="A779" s="452" t="s">
        <v>817</v>
      </c>
      <c r="B779" s="453" t="s">
        <v>1764</v>
      </c>
      <c r="C779" s="114"/>
      <c r="D779" s="115"/>
    </row>
    <row r="780" spans="1:4" ht="14.25">
      <c r="A780" s="452" t="s">
        <v>345</v>
      </c>
      <c r="B780" s="453" t="s">
        <v>1101</v>
      </c>
      <c r="C780" s="114"/>
      <c r="D780" s="115"/>
    </row>
    <row r="781" spans="1:4" ht="14.25">
      <c r="A781" s="452" t="s">
        <v>950</v>
      </c>
      <c r="B781" s="453" t="s">
        <v>1582</v>
      </c>
      <c r="C781" s="114"/>
      <c r="D781" s="115"/>
    </row>
    <row r="782" spans="1:4" ht="14.25">
      <c r="A782" s="454" t="s">
        <v>949</v>
      </c>
      <c r="B782" s="453" t="s">
        <v>2492</v>
      </c>
      <c r="C782" s="114"/>
      <c r="D782" s="115"/>
    </row>
    <row r="783" spans="1:4" ht="14.25">
      <c r="A783" s="452" t="s">
        <v>346</v>
      </c>
      <c r="B783" s="453" t="s">
        <v>1104</v>
      </c>
      <c r="C783" s="114"/>
      <c r="D783" s="115"/>
    </row>
    <row r="784" spans="1:4" ht="14.25">
      <c r="A784" s="452" t="s">
        <v>347</v>
      </c>
      <c r="B784" s="453" t="s">
        <v>2501</v>
      </c>
      <c r="C784" s="114"/>
      <c r="D784" s="115"/>
    </row>
    <row r="785" spans="1:4" ht="14.25">
      <c r="A785" s="452" t="s">
        <v>505</v>
      </c>
      <c r="B785" s="453" t="s">
        <v>2502</v>
      </c>
      <c r="C785" s="114"/>
      <c r="D785" s="115"/>
    </row>
    <row r="786" spans="1:4" ht="14.25">
      <c r="A786" s="452" t="s">
        <v>207</v>
      </c>
      <c r="B786" s="453" t="s">
        <v>1127</v>
      </c>
      <c r="C786" s="114"/>
      <c r="D786" s="115"/>
    </row>
    <row r="787" spans="1:4" ht="14.25">
      <c r="A787" s="454" t="s">
        <v>951</v>
      </c>
      <c r="B787" s="453" t="s">
        <v>1161</v>
      </c>
      <c r="C787" s="114"/>
      <c r="D787" s="115"/>
    </row>
    <row r="788" spans="1:4" ht="14.25">
      <c r="A788" s="452" t="s">
        <v>348</v>
      </c>
      <c r="B788" s="453" t="s">
        <v>1105</v>
      </c>
      <c r="C788" s="114"/>
      <c r="D788" s="115"/>
    </row>
    <row r="789" spans="1:4" ht="14.25">
      <c r="A789" s="452" t="s">
        <v>349</v>
      </c>
      <c r="B789" s="453" t="s">
        <v>1573</v>
      </c>
      <c r="C789" s="114"/>
      <c r="D789" s="115"/>
    </row>
    <row r="790" spans="1:4" ht="14.25">
      <c r="A790" s="452" t="s">
        <v>350</v>
      </c>
      <c r="B790" s="453" t="s">
        <v>1106</v>
      </c>
      <c r="C790" s="114"/>
      <c r="D790" s="115"/>
    </row>
    <row r="791" spans="1:4" ht="14.25">
      <c r="A791" s="454" t="s">
        <v>655</v>
      </c>
      <c r="B791" s="453" t="s">
        <v>1597</v>
      </c>
      <c r="C791" s="114"/>
      <c r="D791" s="115"/>
    </row>
    <row r="792" spans="1:4" ht="14.25">
      <c r="A792" s="454" t="s">
        <v>2670</v>
      </c>
      <c r="B792" s="453" t="s">
        <v>1654</v>
      </c>
      <c r="C792" s="114"/>
      <c r="D792" s="115"/>
    </row>
    <row r="793" spans="1:4" ht="14.25">
      <c r="A793" s="454" t="s">
        <v>656</v>
      </c>
      <c r="B793" s="453" t="s">
        <v>2715</v>
      </c>
      <c r="C793" s="114"/>
      <c r="D793" s="115"/>
    </row>
    <row r="794" spans="1:4" ht="14.25">
      <c r="A794" s="454" t="s">
        <v>506</v>
      </c>
      <c r="B794" s="453" t="s">
        <v>1465</v>
      </c>
      <c r="C794" s="114"/>
      <c r="D794" s="115"/>
    </row>
    <row r="795" spans="1:4" ht="14.25">
      <c r="A795" s="452" t="s">
        <v>2671</v>
      </c>
      <c r="B795" s="453" t="s">
        <v>2504</v>
      </c>
      <c r="C795" s="114"/>
      <c r="D795" s="115"/>
    </row>
    <row r="796" spans="1:4" ht="14.25">
      <c r="A796" s="452" t="s">
        <v>2672</v>
      </c>
      <c r="B796" s="453" t="s">
        <v>2505</v>
      </c>
      <c r="C796" s="114"/>
      <c r="D796" s="115"/>
    </row>
    <row r="797" spans="1:4" ht="14.25">
      <c r="A797" s="452" t="s">
        <v>2673</v>
      </c>
      <c r="B797" s="453" t="s">
        <v>2506</v>
      </c>
      <c r="C797" s="114"/>
      <c r="D797" s="115"/>
    </row>
    <row r="798" spans="1:4" ht="14.25">
      <c r="A798" s="452" t="s">
        <v>507</v>
      </c>
      <c r="B798" s="453" t="s">
        <v>2503</v>
      </c>
      <c r="C798" s="114"/>
      <c r="D798" s="115"/>
    </row>
    <row r="799" spans="1:4" ht="14.25">
      <c r="A799" s="452" t="s">
        <v>208</v>
      </c>
      <c r="B799" s="453" t="s">
        <v>2507</v>
      </c>
      <c r="C799" s="114"/>
      <c r="D799" s="115"/>
    </row>
    <row r="800" spans="1:4" ht="14.25">
      <c r="A800" s="452" t="s">
        <v>209</v>
      </c>
      <c r="B800" s="453" t="s">
        <v>2508</v>
      </c>
      <c r="C800" s="114"/>
      <c r="D800" s="115"/>
    </row>
    <row r="801" spans="1:4" ht="14.25">
      <c r="A801" s="452" t="s">
        <v>210</v>
      </c>
      <c r="B801" s="453" t="s">
        <v>2509</v>
      </c>
      <c r="C801" s="114"/>
      <c r="D801" s="115"/>
    </row>
    <row r="802" spans="1:4" ht="14.25">
      <c r="A802" s="454" t="s">
        <v>657</v>
      </c>
      <c r="B802" s="453" t="s">
        <v>1309</v>
      </c>
      <c r="C802" s="114"/>
      <c r="D802" s="115"/>
    </row>
    <row r="803" spans="1:4" ht="14.25">
      <c r="A803" s="452" t="s">
        <v>211</v>
      </c>
      <c r="B803" s="453" t="s">
        <v>1128</v>
      </c>
      <c r="C803" s="114"/>
      <c r="D803" s="115"/>
    </row>
    <row r="804" spans="1:4" ht="14.25">
      <c r="A804" s="452" t="s">
        <v>658</v>
      </c>
      <c r="B804" s="453" t="s">
        <v>1574</v>
      </c>
      <c r="C804" s="114"/>
      <c r="D804" s="115"/>
    </row>
    <row r="805" spans="1:4" ht="14.25">
      <c r="A805" s="452" t="s">
        <v>952</v>
      </c>
      <c r="B805" s="453" t="s">
        <v>2510</v>
      </c>
      <c r="C805" s="114"/>
      <c r="D805" s="115"/>
    </row>
    <row r="806" spans="1:4" ht="14.25">
      <c r="A806" s="452" t="s">
        <v>818</v>
      </c>
      <c r="B806" s="453" t="s">
        <v>2512</v>
      </c>
      <c r="C806" s="114"/>
      <c r="D806" s="115"/>
    </row>
    <row r="807" spans="1:4" ht="14.25">
      <c r="A807" s="452" t="s">
        <v>819</v>
      </c>
      <c r="B807" s="453" t="s">
        <v>1003</v>
      </c>
      <c r="C807" s="114"/>
      <c r="D807" s="115"/>
    </row>
    <row r="808" spans="1:4" ht="14.25">
      <c r="A808" s="452" t="s">
        <v>820</v>
      </c>
      <c r="B808" s="453" t="s">
        <v>2519</v>
      </c>
      <c r="C808" s="114"/>
      <c r="D808" s="115"/>
    </row>
    <row r="809" spans="1:4" ht="14.25">
      <c r="A809" s="452" t="s">
        <v>821</v>
      </c>
      <c r="B809" s="453" t="s">
        <v>2523</v>
      </c>
      <c r="C809" s="114"/>
      <c r="D809" s="115"/>
    </row>
    <row r="810" spans="1:4" ht="14.25">
      <c r="A810" s="452" t="s">
        <v>822</v>
      </c>
      <c r="B810" s="453" t="s">
        <v>1004</v>
      </c>
      <c r="C810" s="114"/>
      <c r="D810" s="115"/>
    </row>
    <row r="811" spans="1:4" ht="14.25">
      <c r="A811" s="452" t="s">
        <v>823</v>
      </c>
      <c r="B811" s="453" t="s">
        <v>1005</v>
      </c>
      <c r="C811" s="114"/>
      <c r="D811" s="115"/>
    </row>
    <row r="812" spans="1:4" ht="14.25">
      <c r="A812" s="452" t="s">
        <v>2674</v>
      </c>
      <c r="B812" s="453" t="s">
        <v>1771</v>
      </c>
      <c r="C812" s="114"/>
      <c r="D812" s="115"/>
    </row>
    <row r="813" spans="1:4" ht="14.25">
      <c r="A813" s="452" t="s">
        <v>824</v>
      </c>
      <c r="B813" s="453" t="s">
        <v>2527</v>
      </c>
      <c r="C813" s="114"/>
      <c r="D813" s="115"/>
    </row>
    <row r="814" spans="1:4" ht="14.25">
      <c r="A814" s="452" t="s">
        <v>825</v>
      </c>
      <c r="B814" s="453" t="s">
        <v>2529</v>
      </c>
      <c r="C814" s="114"/>
      <c r="D814" s="115"/>
    </row>
    <row r="815" spans="1:4" ht="14.25">
      <c r="A815" s="452" t="s">
        <v>826</v>
      </c>
      <c r="B815" s="453" t="s">
        <v>1006</v>
      </c>
      <c r="C815" s="114"/>
      <c r="D815" s="115"/>
    </row>
    <row r="816" spans="1:4" ht="14.25">
      <c r="A816" s="454" t="s">
        <v>953</v>
      </c>
      <c r="B816" s="453" t="s">
        <v>2530</v>
      </c>
      <c r="C816" s="114"/>
      <c r="D816" s="115"/>
    </row>
    <row r="817" spans="1:4" ht="14.25">
      <c r="A817" s="454" t="s">
        <v>659</v>
      </c>
      <c r="B817" s="453" t="s">
        <v>1310</v>
      </c>
      <c r="C817" s="114"/>
      <c r="D817" s="115"/>
    </row>
    <row r="818" spans="1:4" ht="14.25">
      <c r="A818" s="452" t="s">
        <v>969</v>
      </c>
      <c r="B818" s="453" t="s">
        <v>2511</v>
      </c>
      <c r="C818" s="114"/>
      <c r="D818" s="115"/>
    </row>
    <row r="819" spans="1:4" ht="14.25">
      <c r="A819" s="454" t="s">
        <v>954</v>
      </c>
      <c r="B819" s="453" t="s">
        <v>1816</v>
      </c>
      <c r="C819" s="114"/>
      <c r="D819" s="115"/>
    </row>
    <row r="820" spans="1:4" ht="14.25">
      <c r="A820" s="452" t="s">
        <v>508</v>
      </c>
      <c r="B820" s="453" t="s">
        <v>1466</v>
      </c>
      <c r="C820" s="114"/>
      <c r="D820" s="115"/>
    </row>
    <row r="821" spans="1:4" ht="14.25">
      <c r="A821" s="452" t="s">
        <v>351</v>
      </c>
      <c r="B821" s="453" t="s">
        <v>1107</v>
      </c>
      <c r="C821" s="114"/>
      <c r="D821" s="115"/>
    </row>
    <row r="822" spans="1:4" ht="14.25">
      <c r="A822" s="452" t="s">
        <v>212</v>
      </c>
      <c r="B822" s="453" t="s">
        <v>2531</v>
      </c>
      <c r="C822" s="114"/>
      <c r="D822" s="115"/>
    </row>
    <row r="823" spans="1:4" ht="14.25">
      <c r="A823" s="452" t="s">
        <v>352</v>
      </c>
      <c r="B823" s="453" t="s">
        <v>2532</v>
      </c>
      <c r="C823" s="114"/>
      <c r="D823" s="115"/>
    </row>
    <row r="824" spans="1:4" ht="14.25">
      <c r="A824" s="454" t="s">
        <v>955</v>
      </c>
      <c r="B824" s="453" t="s">
        <v>1162</v>
      </c>
      <c r="C824" s="114"/>
      <c r="D824" s="115"/>
    </row>
    <row r="825" spans="1:4" ht="14.25">
      <c r="A825" s="454" t="s">
        <v>956</v>
      </c>
      <c r="B825" s="453" t="s">
        <v>2535</v>
      </c>
      <c r="C825" s="114"/>
      <c r="D825" s="115"/>
    </row>
    <row r="826" spans="1:4" ht="14.25">
      <c r="A826" s="452" t="s">
        <v>660</v>
      </c>
      <c r="B826" s="453" t="s">
        <v>1311</v>
      </c>
      <c r="C826" s="114"/>
      <c r="D826" s="115"/>
    </row>
    <row r="827" spans="1:4" ht="14.25">
      <c r="A827" s="452" t="s">
        <v>661</v>
      </c>
      <c r="B827" s="453" t="s">
        <v>2537</v>
      </c>
      <c r="C827" s="114"/>
      <c r="D827" s="115"/>
    </row>
    <row r="828" spans="1:4" ht="14.25">
      <c r="A828" s="452" t="s">
        <v>353</v>
      </c>
      <c r="B828" s="453" t="s">
        <v>1108</v>
      </c>
      <c r="C828" s="114"/>
      <c r="D828" s="115"/>
    </row>
    <row r="829" spans="1:4" ht="14.25">
      <c r="A829" s="454" t="s">
        <v>957</v>
      </c>
      <c r="B829" s="453" t="s">
        <v>2538</v>
      </c>
      <c r="C829" s="114"/>
      <c r="D829" s="115"/>
    </row>
    <row r="830" spans="1:4" ht="14.25">
      <c r="A830" s="452" t="s">
        <v>354</v>
      </c>
      <c r="B830" s="453" t="s">
        <v>1109</v>
      </c>
      <c r="C830" s="114"/>
      <c r="D830" s="115"/>
    </row>
    <row r="831" spans="1:4" ht="14.25">
      <c r="A831" s="452" t="s">
        <v>827</v>
      </c>
      <c r="B831" s="453" t="s">
        <v>2539</v>
      </c>
      <c r="C831" s="114"/>
      <c r="D831" s="115"/>
    </row>
    <row r="832" spans="1:4" ht="14.25">
      <c r="A832" s="452" t="s">
        <v>711</v>
      </c>
      <c r="B832" s="453" t="s">
        <v>2542</v>
      </c>
      <c r="C832" s="114"/>
      <c r="D832" s="115"/>
    </row>
    <row r="833" spans="1:4" ht="14.25">
      <c r="A833" s="452" t="s">
        <v>355</v>
      </c>
      <c r="B833" s="453" t="s">
        <v>1110</v>
      </c>
      <c r="C833" s="114"/>
      <c r="D833" s="115"/>
    </row>
    <row r="834" spans="1:4" ht="14.25">
      <c r="A834" s="454" t="s">
        <v>958</v>
      </c>
      <c r="B834" s="457" t="s">
        <v>2543</v>
      </c>
      <c r="C834" s="114"/>
      <c r="D834" s="115"/>
    </row>
    <row r="835" spans="1:4" ht="14.25">
      <c r="A835" s="452" t="s">
        <v>509</v>
      </c>
      <c r="B835" s="453" t="s">
        <v>2546</v>
      </c>
      <c r="C835" s="114"/>
      <c r="D835" s="115"/>
    </row>
    <row r="836" spans="1:4" ht="14.25">
      <c r="A836" s="454" t="s">
        <v>959</v>
      </c>
      <c r="B836" s="453" t="s">
        <v>1163</v>
      </c>
      <c r="C836" s="114"/>
      <c r="D836" s="115"/>
    </row>
    <row r="837" spans="1:4" ht="14.25">
      <c r="A837" s="452" t="s">
        <v>960</v>
      </c>
      <c r="B837" s="453" t="s">
        <v>1164</v>
      </c>
      <c r="C837" s="114"/>
      <c r="D837" s="115"/>
    </row>
    <row r="838" spans="1:4" ht="14.25">
      <c r="A838" s="454" t="s">
        <v>961</v>
      </c>
      <c r="B838" s="453" t="s">
        <v>1165</v>
      </c>
      <c r="C838" s="114"/>
      <c r="D838" s="115"/>
    </row>
    <row r="839" spans="1:4" ht="14.25">
      <c r="A839" s="452" t="s">
        <v>962</v>
      </c>
      <c r="B839" s="453" t="s">
        <v>1583</v>
      </c>
      <c r="C839" s="114"/>
      <c r="D839" s="115"/>
    </row>
    <row r="840" spans="1:4" ht="14.25">
      <c r="A840" s="452" t="s">
        <v>828</v>
      </c>
      <c r="B840" s="453" t="s">
        <v>1181</v>
      </c>
      <c r="C840" s="114"/>
      <c r="D840" s="115"/>
    </row>
    <row r="841" spans="1:4" ht="14.25">
      <c r="A841" s="452" t="s">
        <v>963</v>
      </c>
      <c r="B841" s="453" t="s">
        <v>1584</v>
      </c>
      <c r="C841" s="114"/>
      <c r="D841" s="115"/>
    </row>
    <row r="842" spans="1:4" ht="14.25">
      <c r="A842" s="454" t="s">
        <v>662</v>
      </c>
      <c r="B842" s="453" t="s">
        <v>1312</v>
      </c>
      <c r="C842" s="114"/>
      <c r="D842" s="115"/>
    </row>
    <row r="843" spans="1:4" ht="14.25">
      <c r="A843" s="454" t="s">
        <v>882</v>
      </c>
      <c r="B843" s="453" t="s">
        <v>1008</v>
      </c>
      <c r="C843" s="114"/>
      <c r="D843" s="115"/>
    </row>
    <row r="844" spans="1:4" ht="14.25">
      <c r="A844" s="454" t="s">
        <v>964</v>
      </c>
      <c r="B844" s="453" t="s">
        <v>1166</v>
      </c>
      <c r="C844" s="114"/>
      <c r="D844" s="115"/>
    </row>
    <row r="845" spans="1:4" ht="14.25">
      <c r="A845" s="454" t="s">
        <v>510</v>
      </c>
      <c r="B845" s="453" t="s">
        <v>1467</v>
      </c>
      <c r="C845" s="114"/>
      <c r="D845" s="115"/>
    </row>
    <row r="846" spans="1:4" ht="14.25">
      <c r="A846" s="452" t="s">
        <v>511</v>
      </c>
      <c r="B846" s="453" t="s">
        <v>2552</v>
      </c>
      <c r="C846" s="114"/>
      <c r="D846" s="115"/>
    </row>
    <row r="847" spans="1:4" ht="14.25">
      <c r="A847" s="454" t="s">
        <v>512</v>
      </c>
      <c r="B847" s="453" t="s">
        <v>1468</v>
      </c>
      <c r="C847" s="114"/>
      <c r="D847" s="115"/>
    </row>
    <row r="848" spans="1:4" ht="14.25">
      <c r="A848" s="452" t="s">
        <v>513</v>
      </c>
      <c r="B848" s="453" t="s">
        <v>2553</v>
      </c>
      <c r="C848" s="114"/>
      <c r="D848" s="115"/>
    </row>
    <row r="849" spans="1:4" ht="14.25">
      <c r="A849" s="452" t="s">
        <v>514</v>
      </c>
      <c r="B849" s="453" t="s">
        <v>1469</v>
      </c>
      <c r="C849" s="114"/>
      <c r="D849" s="115"/>
    </row>
    <row r="850" spans="1:4" ht="14.25">
      <c r="A850" s="452" t="s">
        <v>515</v>
      </c>
      <c r="B850" s="453" t="s">
        <v>2554</v>
      </c>
      <c r="C850" s="114"/>
      <c r="D850" s="115"/>
    </row>
    <row r="851" spans="1:4" ht="14.25">
      <c r="A851" s="452" t="s">
        <v>516</v>
      </c>
      <c r="B851" s="453" t="s">
        <v>1575</v>
      </c>
      <c r="C851" s="114"/>
      <c r="D851" s="115"/>
    </row>
    <row r="852" spans="1:4" ht="14.25">
      <c r="A852" s="454" t="s">
        <v>965</v>
      </c>
      <c r="B852" s="453" t="s">
        <v>2555</v>
      </c>
      <c r="C852" s="114"/>
      <c r="D852" s="115"/>
    </row>
    <row r="853" spans="1:4" ht="14.25">
      <c r="A853" s="452" t="s">
        <v>356</v>
      </c>
      <c r="B853" s="453" t="s">
        <v>1111</v>
      </c>
      <c r="C853" s="114"/>
      <c r="D853" s="115"/>
    </row>
    <row r="854" spans="1:4" ht="14.25">
      <c r="A854" s="452" t="s">
        <v>663</v>
      </c>
      <c r="B854" s="453" t="s">
        <v>2557</v>
      </c>
      <c r="C854" s="114"/>
      <c r="D854" s="115"/>
    </row>
    <row r="855" spans="1:4" ht="14.25">
      <c r="A855" s="452" t="s">
        <v>664</v>
      </c>
      <c r="B855" s="453" t="s">
        <v>1598</v>
      </c>
      <c r="C855" s="114"/>
      <c r="D855" s="115"/>
    </row>
    <row r="856" spans="1:4" ht="14.25">
      <c r="A856" s="452" t="s">
        <v>665</v>
      </c>
      <c r="B856" s="453" t="s">
        <v>2558</v>
      </c>
      <c r="C856" s="114"/>
      <c r="D856" s="115"/>
    </row>
    <row r="857" spans="1:4" ht="14.25">
      <c r="A857" s="452" t="s">
        <v>666</v>
      </c>
      <c r="B857" s="453" t="s">
        <v>1313</v>
      </c>
      <c r="C857" s="114"/>
      <c r="D857" s="115"/>
    </row>
    <row r="858" spans="1:4" ht="14.25">
      <c r="A858" s="452" t="s">
        <v>667</v>
      </c>
      <c r="B858" s="453" t="s">
        <v>1314</v>
      </c>
      <c r="C858" s="114"/>
      <c r="D858" s="115"/>
    </row>
    <row r="859" spans="1:4" ht="14.25">
      <c r="A859" s="452" t="s">
        <v>668</v>
      </c>
      <c r="B859" s="453" t="s">
        <v>1315</v>
      </c>
      <c r="C859" s="114"/>
      <c r="D859" s="115"/>
    </row>
    <row r="860" spans="1:4" ht="14.25">
      <c r="A860" s="452" t="s">
        <v>669</v>
      </c>
      <c r="B860" s="453" t="s">
        <v>2559</v>
      </c>
      <c r="C860" s="114"/>
      <c r="D860" s="115"/>
    </row>
    <row r="861" spans="1:4" ht="14.25">
      <c r="A861" s="452" t="s">
        <v>670</v>
      </c>
      <c r="B861" s="453" t="s">
        <v>2560</v>
      </c>
      <c r="C861" s="114"/>
      <c r="D861" s="115"/>
    </row>
    <row r="862" spans="1:4" ht="14.25">
      <c r="A862" s="452" t="s">
        <v>671</v>
      </c>
      <c r="B862" s="453" t="s">
        <v>1398</v>
      </c>
      <c r="C862" s="114"/>
      <c r="D862" s="115"/>
    </row>
    <row r="863" spans="1:4" ht="14.25">
      <c r="A863" s="452" t="s">
        <v>357</v>
      </c>
      <c r="B863" s="453" t="s">
        <v>2708</v>
      </c>
      <c r="C863" s="114"/>
      <c r="D863" s="115"/>
    </row>
    <row r="864" spans="1:4" ht="14.25">
      <c r="A864" s="454" t="s">
        <v>672</v>
      </c>
      <c r="B864" s="453" t="s">
        <v>1316</v>
      </c>
      <c r="C864" s="114"/>
      <c r="D864" s="115"/>
    </row>
    <row r="865" spans="1:4" ht="14.25">
      <c r="A865" s="454" t="s">
        <v>966</v>
      </c>
      <c r="B865" s="453" t="s">
        <v>1167</v>
      </c>
      <c r="C865" s="114"/>
      <c r="D865" s="115"/>
    </row>
    <row r="866" spans="1:4" ht="14.25">
      <c r="A866" s="454" t="s">
        <v>517</v>
      </c>
      <c r="B866" s="453" t="s">
        <v>1470</v>
      </c>
      <c r="C866" s="114"/>
      <c r="D866" s="115"/>
    </row>
    <row r="867" spans="1:4" ht="14.25">
      <c r="A867" s="452" t="s">
        <v>358</v>
      </c>
      <c r="B867" s="453" t="s">
        <v>1112</v>
      </c>
      <c r="C867" s="114"/>
      <c r="D867" s="115"/>
    </row>
    <row r="868" spans="1:4" ht="14.25">
      <c r="A868" s="454" t="s">
        <v>518</v>
      </c>
      <c r="B868" s="453" t="s">
        <v>1471</v>
      </c>
      <c r="C868" s="114"/>
      <c r="D868" s="115"/>
    </row>
    <row r="869" spans="1:4" ht="14.25">
      <c r="A869" s="454" t="s">
        <v>519</v>
      </c>
      <c r="B869" s="453" t="s">
        <v>1472</v>
      </c>
      <c r="C869" s="114"/>
      <c r="D869" s="115"/>
    </row>
    <row r="870" spans="1:4" ht="14.25">
      <c r="A870" s="452" t="s">
        <v>213</v>
      </c>
      <c r="B870" s="453" t="s">
        <v>1129</v>
      </c>
      <c r="C870" s="114"/>
      <c r="D870" s="115"/>
    </row>
    <row r="871" spans="1:4" ht="14.25">
      <c r="A871" s="452" t="s">
        <v>359</v>
      </c>
      <c r="B871" s="453" t="s">
        <v>1113</v>
      </c>
      <c r="C871" s="114"/>
      <c r="D871" s="115"/>
    </row>
    <row r="872" spans="1:4" ht="14.25">
      <c r="A872" s="452" t="s">
        <v>360</v>
      </c>
      <c r="B872" s="453" t="s">
        <v>1576</v>
      </c>
      <c r="C872" s="114"/>
      <c r="D872" s="115"/>
    </row>
    <row r="873" spans="1:4" ht="14.25">
      <c r="A873" s="452" t="s">
        <v>2675</v>
      </c>
      <c r="B873" s="453" t="s">
        <v>2561</v>
      </c>
      <c r="C873" s="114"/>
      <c r="D873" s="115"/>
    </row>
    <row r="874" spans="1:4" ht="14.25">
      <c r="A874" s="452" t="s">
        <v>361</v>
      </c>
      <c r="B874" s="453" t="s">
        <v>2562</v>
      </c>
      <c r="C874" s="114"/>
      <c r="D874" s="115"/>
    </row>
    <row r="875" spans="1:2" ht="14.25">
      <c r="A875" s="452" t="s">
        <v>362</v>
      </c>
      <c r="B875" s="453" t="s">
        <v>1577</v>
      </c>
    </row>
    <row r="876" spans="1:2" ht="14.25">
      <c r="A876" s="454" t="s">
        <v>673</v>
      </c>
      <c r="B876" s="453" t="s">
        <v>2709</v>
      </c>
    </row>
    <row r="877" spans="1:2" ht="14.25">
      <c r="A877" s="452" t="s">
        <v>674</v>
      </c>
      <c r="B877" s="453" t="s">
        <v>2563</v>
      </c>
    </row>
    <row r="878" spans="1:2" ht="14.25">
      <c r="A878" s="452" t="s">
        <v>675</v>
      </c>
      <c r="B878" s="453" t="s">
        <v>2564</v>
      </c>
    </row>
    <row r="879" spans="1:2" ht="14.25">
      <c r="A879" s="452" t="s">
        <v>676</v>
      </c>
      <c r="B879" s="453" t="s">
        <v>2565</v>
      </c>
    </row>
    <row r="880" spans="1:2" ht="14.25">
      <c r="A880" s="454" t="s">
        <v>677</v>
      </c>
      <c r="B880" s="453" t="s">
        <v>1399</v>
      </c>
    </row>
    <row r="881" spans="1:2" ht="14.25">
      <c r="A881" s="452" t="s">
        <v>2676</v>
      </c>
      <c r="B881" s="453" t="s">
        <v>1592</v>
      </c>
    </row>
    <row r="882" spans="1:2" ht="14.25">
      <c r="A882" s="452" t="s">
        <v>678</v>
      </c>
      <c r="B882" s="453" t="s">
        <v>1599</v>
      </c>
    </row>
    <row r="883" spans="1:2" ht="14.25">
      <c r="A883" s="452" t="s">
        <v>679</v>
      </c>
      <c r="B883" s="453" t="s">
        <v>2566</v>
      </c>
    </row>
    <row r="884" spans="1:2" ht="14.25">
      <c r="A884" s="452" t="s">
        <v>680</v>
      </c>
      <c r="B884" s="453" t="s">
        <v>1578</v>
      </c>
    </row>
    <row r="885" spans="1:2" ht="14.25">
      <c r="A885" s="452" t="s">
        <v>681</v>
      </c>
      <c r="B885" s="453" t="s">
        <v>2567</v>
      </c>
    </row>
    <row r="886" spans="1:2" ht="14.25">
      <c r="A886" s="452" t="s">
        <v>682</v>
      </c>
      <c r="B886" s="453" t="s">
        <v>2568</v>
      </c>
    </row>
    <row r="887" spans="1:2" ht="14.2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2013-01-10T20:36:43Z</cp:lastPrinted>
  <dcterms:created xsi:type="dcterms:W3CDTF">2002-08-08T15:29:48Z</dcterms:created>
  <dcterms:modified xsi:type="dcterms:W3CDTF">2014-04-07T14:04:16Z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