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591" activeTab="2"/>
  </bookViews>
  <sheets>
    <sheet name="Données Brutes" sheetId="1" r:id="rId1"/>
    <sheet name="INVtabEch" sheetId="2" r:id="rId2"/>
    <sheet name="fiche envoi CEMAGREF" sheetId="3" r:id="rId3"/>
    <sheet name="ModelePaca" sheetId="4" r:id="rId4"/>
  </sheets>
  <definedNames>
    <definedName name="antoine">#REF!</definedName>
    <definedName name="colmatage">#REF!</definedName>
    <definedName name="coloration">#REF!</definedName>
    <definedName name="Evenement">#REF!</definedName>
    <definedName name="facies">#REF!</definedName>
    <definedName name="hydrologie">#REF!</definedName>
    <definedName name="limpidite">#REF!</definedName>
    <definedName name="maliste">#REF!</definedName>
    <definedName name="maliste3">#REF!</definedName>
    <definedName name="materiel">#REF!</definedName>
    <definedName name="ombrage">#REF!</definedName>
    <definedName name="périphyton">#REF!</definedName>
    <definedName name="preleveur">#REF!</definedName>
    <definedName name="question">#REF!</definedName>
    <definedName name="support">#REF!</definedName>
    <definedName name="vitesse">'Données Brutes'!$A$2:$L$19</definedName>
    <definedName name="vitesses">#REF!</definedName>
    <definedName name="_xlnm.Print_Area" localSheetId="1">'INVtabEch'!$C$1:$P$25</definedName>
  </definedNames>
  <calcPr fullCalcOnLoad="1"/>
</workbook>
</file>

<file path=xl/comments3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<sst xmlns="http://schemas.openxmlformats.org/spreadsheetml/2006/main" count="974" uniqueCount="519">
  <si>
    <t>N° transec</t>
  </si>
  <si>
    <t>Total</t>
  </si>
  <si>
    <t>Total %</t>
  </si>
  <si>
    <t>vitesse</t>
  </si>
  <si>
    <t>Longueur (m)</t>
  </si>
  <si>
    <t>Largeur (m)</t>
  </si>
  <si>
    <t>N1</t>
  </si>
  <si>
    <t>Surface (m²)</t>
  </si>
  <si>
    <t>Estimation des vitesses sur le transec</t>
  </si>
  <si>
    <t>N3</t>
  </si>
  <si>
    <t>S1- Bryophytes</t>
  </si>
  <si>
    <t>S2 - Spermaphytes immergés</t>
  </si>
  <si>
    <t>N5</t>
  </si>
  <si>
    <t>S3 - Débris organiques grossiers (litières)</t>
  </si>
  <si>
    <t>N6</t>
  </si>
  <si>
    <t>S28 - Chevelu racinaire libre dans l'eau
Substrat ligneux</t>
  </si>
  <si>
    <t>S24 - Sédiments minéraux de grande taille (pierres - galets - 25 à 250 mm)</t>
  </si>
  <si>
    <t>S30- Blocs facilement déplaçables (&gt;250mm)</t>
  </si>
  <si>
    <t>S9 - Granulats grossiers (graviers 2 à 25 mm)</t>
  </si>
  <si>
    <t>S10 - Spermaphytes émergeants</t>
  </si>
  <si>
    <t>S11 - Vases, sédiments fins (&gt;0,1mm)</t>
  </si>
  <si>
    <t>S25 - Sables et Limons (&lt;2 mm)</t>
  </si>
  <si>
    <t>S18 - Algues</t>
  </si>
  <si>
    <t>S29 - Surfaces uniformes dures naturelles et artificielles (roches, dalles, blocs non déplaçables, marnes et argiles compactes)</t>
  </si>
  <si>
    <t>TOTAL /100</t>
  </si>
  <si>
    <t>Code station</t>
  </si>
  <si>
    <t>Cours d’eau</t>
  </si>
  <si>
    <t>Commune</t>
  </si>
  <si>
    <t>Date</t>
  </si>
  <si>
    <t>Code INSEE</t>
  </si>
  <si>
    <t>X amont</t>
  </si>
  <si>
    <t>Y amont</t>
  </si>
  <si>
    <t xml:space="preserve">État du matériel </t>
  </si>
  <si>
    <t>Situation Hydrologique
apparente</t>
  </si>
  <si>
    <t>Tendance de variation de débit</t>
  </si>
  <si>
    <t>Visibilité du
fond moyenne</t>
  </si>
  <si>
    <t>Altitude</t>
  </si>
  <si>
    <t>Liste déroulante :</t>
  </si>
  <si>
    <t>06200700</t>
  </si>
  <si>
    <t>REAL COLLOBRIER</t>
  </si>
  <si>
    <t>COLLOBRIERES</t>
  </si>
  <si>
    <t>83043</t>
  </si>
  <si>
    <t>OK</t>
  </si>
  <si>
    <t>Basses eaux</t>
  </si>
  <si>
    <t>Débit Stable</t>
  </si>
  <si>
    <t>Bonne visibilité</t>
  </si>
  <si>
    <t>Pas d'eau</t>
  </si>
  <si>
    <t>d</t>
  </si>
  <si>
    <t>S</t>
  </si>
  <si>
    <t>SP</t>
  </si>
  <si>
    <t>Lpb (m)</t>
  </si>
  <si>
    <t>Lt (m)</t>
  </si>
  <si>
    <t>Lm (m)</t>
  </si>
  <si>
    <t>Sm (m²)</t>
  </si>
  <si>
    <t>Smarg (m²)</t>
  </si>
  <si>
    <r>
      <t xml:space="preserve">S </t>
    </r>
    <r>
      <rPr>
        <sz val="8"/>
        <rFont val="Arial Narrow"/>
        <family val="2"/>
      </rPr>
      <t>1%</t>
    </r>
    <r>
      <rPr>
        <sz val="9"/>
        <rFont val="Arial Narrow"/>
        <family val="2"/>
      </rPr>
      <t xml:space="preserve"> (m²)</t>
    </r>
  </si>
  <si>
    <t>X aval</t>
  </si>
  <si>
    <t>Y aval</t>
  </si>
  <si>
    <t>Largeur mouillée</t>
  </si>
  <si>
    <t>Evènem. Hydro. Modéré</t>
  </si>
  <si>
    <t>Visibilité moyenne</t>
  </si>
  <si>
    <t>c</t>
  </si>
  <si>
    <t>T</t>
  </si>
  <si>
    <t>CD</t>
  </si>
  <si>
    <t>Affichage</t>
  </si>
  <si>
    <t>Moyennes eaux</t>
  </si>
  <si>
    <t>Evènem. Hydro. important</t>
  </si>
  <si>
    <t>Visibilité faible</t>
  </si>
  <si>
    <t>b</t>
  </si>
  <si>
    <t>LA</t>
  </si>
  <si>
    <t>transect</t>
  </si>
  <si>
    <t xml:space="preserve">Nombre de séquences radier/mouille : </t>
  </si>
  <si>
    <t>Classes de vitesses</t>
  </si>
  <si>
    <t>Opérateurs</t>
  </si>
  <si>
    <t>Hautes eaux</t>
  </si>
  <si>
    <t>Evènem. Hydro. Exeptionnel</t>
  </si>
  <si>
    <t>Fond non visible</t>
  </si>
  <si>
    <t>a</t>
  </si>
  <si>
    <t>DC</t>
  </si>
  <si>
    <t>(largeur)</t>
  </si>
  <si>
    <t>Substrat</t>
  </si>
  <si>
    <t>N6 (Rapide)
76 à 150 cm/s)</t>
  </si>
  <si>
    <t>N5 (Moyenne)
(26 à 75 cm/s)</t>
  </si>
  <si>
    <t>N3 (Lente)
(6 à 25 cm/s)</t>
  </si>
  <si>
    <t>N1 (Nulle)
(0 à 5 cm/s)</t>
  </si>
  <si>
    <t>VV</t>
  </si>
  <si>
    <t>Col 45</t>
  </si>
  <si>
    <t>Col 46</t>
  </si>
  <si>
    <t>Col 47</t>
  </si>
  <si>
    <t>Col 48</t>
  </si>
  <si>
    <t>Code Sandre et nature
du substrat</t>
  </si>
  <si>
    <t xml:space="preserve"> % de 
recouvrement</t>
  </si>
  <si>
    <t>statut
(D,M,P)</t>
  </si>
  <si>
    <t>P</t>
  </si>
  <si>
    <t>N°</t>
  </si>
  <si>
    <t>Nb prélèvements</t>
  </si>
  <si>
    <t>Matériel
utilisé</t>
  </si>
  <si>
    <t>Affichage des % restant</t>
  </si>
  <si>
    <t>Nb A en N6</t>
  </si>
  <si>
    <t>Nb B en N6</t>
  </si>
  <si>
    <t>Nb C en N6</t>
  </si>
  <si>
    <t>Nb A en N5</t>
  </si>
  <si>
    <t>Nb B en N5</t>
  </si>
  <si>
    <t>Nb C en N5</t>
  </si>
  <si>
    <t>Nb A en N3</t>
  </si>
  <si>
    <t>Nb B en N3</t>
  </si>
  <si>
    <t>Nb C en N3</t>
  </si>
  <si>
    <t>Nb A en N1</t>
  </si>
  <si>
    <t>Nb B en N1</t>
  </si>
  <si>
    <t>Nb C en N1</t>
  </si>
  <si>
    <t>calcul 
des % restant</t>
  </si>
  <si>
    <t>correspodnance entre le statut dans le tableau d'échantillon et le fichier Cemagref</t>
  </si>
  <si>
    <t>Lien avec le fichier Cemagref</t>
  </si>
  <si>
    <t>concatenation des lignes</t>
  </si>
  <si>
    <t>Prélèvement élémentaire</t>
  </si>
  <si>
    <t>N° ligne</t>
  </si>
  <si>
    <t>Code SANDRE substrat associé</t>
  </si>
  <si>
    <t>S1 – Bryophytes</t>
  </si>
  <si>
    <t>B5</t>
  </si>
  <si>
    <t>S1</t>
  </si>
  <si>
    <t>A1</t>
  </si>
  <si>
    <t>S2</t>
  </si>
  <si>
    <t>A2</t>
  </si>
  <si>
    <t>S3</t>
  </si>
  <si>
    <t>A3</t>
  </si>
  <si>
    <t>S28</t>
  </si>
  <si>
    <t>A4</t>
  </si>
  <si>
    <t>C11</t>
  </si>
  <si>
    <t>C9</t>
  </si>
  <si>
    <t>C10</t>
  </si>
  <si>
    <t>S24</t>
  </si>
  <si>
    <t>B7</t>
  </si>
  <si>
    <t>S30</t>
  </si>
  <si>
    <t>B6</t>
  </si>
  <si>
    <t>S9</t>
  </si>
  <si>
    <t>S10</t>
  </si>
  <si>
    <t>B8</t>
  </si>
  <si>
    <t>S11</t>
  </si>
  <si>
    <t>S25</t>
  </si>
  <si>
    <t>S18</t>
  </si>
  <si>
    <r>
      <t xml:space="preserve">S29 - Surfaces uniformes dures naturelles et artificielles </t>
    </r>
    <r>
      <rPr>
        <sz val="7"/>
        <rFont val="Arial"/>
        <family val="2"/>
      </rPr>
      <t>(roches, dalles, blocs non déplaçables, marnes et argiles compactes)</t>
    </r>
  </si>
  <si>
    <t>S29</t>
  </si>
  <si>
    <t>C12</t>
  </si>
  <si>
    <t>Les échantillons sont fixés par ajout d'éthanol à 95%</t>
  </si>
  <si>
    <t>vérification plan échantillonnage</t>
  </si>
  <si>
    <t xml:space="preserve">Nom : </t>
  </si>
  <si>
    <t>visa :</t>
  </si>
  <si>
    <t>Conformité</t>
  </si>
  <si>
    <t>concatenation des colonnes</t>
  </si>
  <si>
    <t>Code SANDRE Vitesse associée</t>
  </si>
  <si>
    <t>Commentaires :</t>
  </si>
  <si>
    <t>Validation des fiches terrain:</t>
  </si>
  <si>
    <t>Visa RT :</t>
  </si>
  <si>
    <t>Date :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</si>
  <si>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</si>
  <si>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</si>
  <si>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</si>
  <si>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</si>
  <si>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</si>
  <si>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</si>
  <si>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</si>
  <si>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</si>
  <si>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</si>
  <si>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</si>
  <si>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</si>
  <si>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</si>
  <si>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</si>
  <si>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LEGENDE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</si>
  <si>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</si>
  <si>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</si>
  <si>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</si>
  <si>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</si>
  <si>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</si>
  <si>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</si>
  <si>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</si>
  <si>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</si>
  <si>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</si>
  <si>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</si>
  <si>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</si>
  <si>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</si>
  <si>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</si>
  <si>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</si>
  <si>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</si>
  <si>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</si>
  <si>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présent (P)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</si>
  <si>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</si>
  <si>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</si>
  <si>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</si>
  <si>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</si>
  <si>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</si>
  <si>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</si>
  <si>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</si>
  <si>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</si>
  <si>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</si>
  <si>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</si>
  <si>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</si>
  <si>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</si>
  <si>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</si>
  <si>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</si>
  <si>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</si>
  <si>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</si>
  <si>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</si>
  <si>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</si>
  <si>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</si>
  <si>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</si>
  <si>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</si>
  <si>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</si>
  <si>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</si>
  <si>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</si>
  <si>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</si>
  <si>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</si>
  <si>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</si>
  <si>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</si>
  <si>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</si>
  <si>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</si>
  <si>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</si>
  <si>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</si>
  <si>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</si>
  <si>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</si>
  <si>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</si>
  <si>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</si>
  <si>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</si>
  <si>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</si>
  <si>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</si>
  <si>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</si>
  <si>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</si>
  <si>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</si>
  <si>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</si>
  <si>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</si>
  <si>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</si>
  <si>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</si>
  <si>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</si>
  <si>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</si>
  <si>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</si>
  <si>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</si>
  <si>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</si>
  <si>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</si>
  <si>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</si>
  <si>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</si>
  <si>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</si>
  <si>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</si>
  <si>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</si>
  <si>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</si>
  <si>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</si>
  <si>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</si>
  <si>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</si>
  <si>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</si>
  <si>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</si>
  <si>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</si>
  <si>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</si>
  <si>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</si>
  <si>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</si>
  <si>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</si>
  <si>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</si>
  <si>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</si>
  <si>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</si>
  <si>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</si>
  <si>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</si>
  <si>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</si>
  <si>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</si>
  <si>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</si>
  <si>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</si>
  <si>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</si>
  <si>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</si>
  <si>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</si>
  <si>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</si>
  <si>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</si>
  <si>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</si>
  <si>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</si>
  <si>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</si>
  <si>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</si>
  <si>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</si>
  <si>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</si>
  <si>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</si>
  <si>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</si>
  <si>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</si>
  <si>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</si>
  <si>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</si>
  <si>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</si>
  <si>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</si>
  <si>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</si>
  <si>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</si>
  <si>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</si>
  <si>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</si>
  <si>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</si>
  <si>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</si>
  <si>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</si>
  <si>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</si>
  <si>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</si>
  <si>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</si>
  <si>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</si>
  <si>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</si>
  <si>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</si>
  <si>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</si>
  <si>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</si>
  <si>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</si>
  <si>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</si>
  <si>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</si>
  <si>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</si>
  <si>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</si>
  <si>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</si>
  <si>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</si>
  <si>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</si>
  <si>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</si>
  <si>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</si>
  <si>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</si>
  <si>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</si>
  <si>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</si>
  <si>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</si>
  <si>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</si>
  <si>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</si>
  <si>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</si>
  <si>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</si>
  <si>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</si>
  <si>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</si>
  <si>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</si>
  <si>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</si>
  <si>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</si>
  <si>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</si>
  <si>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</si>
  <si>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</si>
  <si>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</si>
  <si>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</si>
  <si>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</si>
  <si>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</si>
  <si>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</si>
  <si>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</si>
  <si>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</si>
  <si>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</si>
  <si>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</si>
  <si>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</si>
  <si>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</si>
  <si>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</si>
  <si>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</si>
  <si>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</si>
  <si>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</si>
  <si>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</si>
  <si>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</si>
  <si>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</si>
  <si>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</si>
  <si>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</si>
  <si>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</si>
  <si>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ENG 31-I : Fiche terrain invertébrés
Date d'application : 22/02/2016
Indice de révision : F
Page 1/2</t>
  </si>
  <si>
    <t xml:space="preserve">Laboratoire d'hydrobiologie 
 DREAL PACA </t>
  </si>
  <si>
    <t>Prélèvement de macroinvertébrés</t>
  </si>
  <si>
    <r>
      <t>D</t>
    </r>
    <r>
      <rPr>
        <sz val="10"/>
        <rFont val="Times New Roman"/>
        <family val="1"/>
      </rPr>
      <t xml:space="preserve"> = Dominant :      [ 5 % - 100 %]</t>
    </r>
  </si>
  <si>
    <r>
      <t>M</t>
    </r>
    <r>
      <rPr>
        <sz val="10"/>
        <rFont val="Times New Roman"/>
        <family val="1"/>
      </rPr>
      <t xml:space="preserve"> = Marginal :      [ 0 % - 5 % [</t>
    </r>
  </si>
  <si>
    <t>Norme : XP T90-333</t>
  </si>
  <si>
    <r>
      <t>MNR</t>
    </r>
    <r>
      <rPr>
        <sz val="10"/>
        <rFont val="Times New Roman"/>
        <family val="1"/>
      </rPr>
      <t xml:space="preserve"> = Marginal non Représentatif :     [ 0 % - 5 % [      </t>
    </r>
  </si>
  <si>
    <t>(non prélevé en raison de son caractère exceptionnel, ou liée à une singularité morphologique)</t>
  </si>
  <si>
    <t>Prélèvement effectué par :</t>
  </si>
  <si>
    <t>ALBERT</t>
  </si>
  <si>
    <t xml:space="preserve">Coordonnées en lambert 93 : </t>
  </si>
  <si>
    <r>
      <t>P</t>
    </r>
    <r>
      <rPr>
        <sz val="10"/>
        <rFont val="Times New Roman"/>
        <family val="1"/>
      </rPr>
      <t xml:space="preserve"> = Présent non pris en compte :     Toutes Superficies     </t>
    </r>
  </si>
  <si>
    <t>Accompagnateurs :</t>
  </si>
  <si>
    <t>PAUVERT</t>
  </si>
  <si>
    <t>X Amont (m) :</t>
  </si>
  <si>
    <t xml:space="preserve">non prélevé en raison d'une surface minimale contiguë inférieure à 1/20ème de m2, </t>
  </si>
  <si>
    <t>Y Amont (m) :</t>
  </si>
  <si>
    <t>sauf bryophytes et helophytes de la strate (basse)</t>
  </si>
  <si>
    <t>X Aval (m) :</t>
  </si>
  <si>
    <t>Code de la Station :</t>
  </si>
  <si>
    <t>‘06150790</t>
  </si>
  <si>
    <t>Y Aval (m) :</t>
  </si>
  <si>
    <r>
      <t xml:space="preserve">Superficie par habitat (= couple substrat/vitesse) : </t>
    </r>
    <r>
      <rPr>
        <b/>
        <sz val="10"/>
        <rFont val="Times New Roman"/>
        <family val="1"/>
      </rPr>
      <t>a &gt; b &gt; c &gt; d</t>
    </r>
  </si>
  <si>
    <t>Cours d'eau :</t>
  </si>
  <si>
    <t>Guil</t>
  </si>
  <si>
    <t>Nom de la Station ( + localisation) :</t>
  </si>
  <si>
    <t>Eygliers (amont maison du roi)</t>
  </si>
  <si>
    <r>
      <t>Matériel :</t>
    </r>
    <r>
      <rPr>
        <b/>
        <u val="single"/>
        <sz val="12"/>
        <color indexed="8"/>
        <rFont val="Arial"/>
        <family val="2"/>
      </rPr>
      <t xml:space="preserve"> </t>
    </r>
  </si>
  <si>
    <t xml:space="preserve">Phase A : substrats marginaux (M) selon l'ordre d'habilitabilité </t>
  </si>
  <si>
    <t>Altitude (m) :</t>
  </si>
  <si>
    <t>N° Tamis (500 µm)  :</t>
  </si>
  <si>
    <t>TAM 07</t>
  </si>
  <si>
    <t xml:space="preserve">Phase B : substrats dominants (D) selon l'ordre d'habilitabilité </t>
  </si>
  <si>
    <t>Largeur au débit de Plein Bord (en m)</t>
  </si>
  <si>
    <t>N° Tamis  (5mm) :</t>
  </si>
  <si>
    <t>TAM 09</t>
  </si>
  <si>
    <t>Phase C : substrats dominants (D) en privilégiant la représentativité des habitats</t>
  </si>
  <si>
    <t>Longueur totale de la station (en m)</t>
  </si>
  <si>
    <t xml:space="preserve"> N° Surber :</t>
  </si>
  <si>
    <t>SUR 03</t>
  </si>
  <si>
    <t>Largeur mouillée moyenne (en m )</t>
  </si>
  <si>
    <t>N° Haveneau :</t>
  </si>
  <si>
    <t>HAV 04</t>
  </si>
  <si>
    <t>Pourcentage à retirer par prélèvement élémentaire réalisé sur les substrats dominants = 10 %</t>
  </si>
  <si>
    <t xml:space="preserve">Superficie mouillée de la station (m²) </t>
  </si>
  <si>
    <t>Superficie maximale d'un substrat marginal (m²)</t>
  </si>
  <si>
    <t>Conservateur :</t>
  </si>
  <si>
    <t>Alcool 70%</t>
  </si>
  <si>
    <t>La somme des superficies relatives D et M doit être égale à 100% (les MNR et P sont donc ignorés).</t>
  </si>
  <si>
    <t>Type CEMAGREF</t>
  </si>
  <si>
    <t>G2</t>
  </si>
  <si>
    <t>Les prélèvements sont réalisés au surber, si le haveneau est utilisé, un H est marqué dans la case correspondante.</t>
  </si>
  <si>
    <r>
      <t xml:space="preserve">Largeur mouillée (m) 
</t>
    </r>
    <r>
      <rPr>
        <sz val="10"/>
        <rFont val="Times New Roman"/>
        <family val="1"/>
      </rPr>
      <t>(au moins 3 transects) (nombre avec une décimale si largeur &lt; 5 m)</t>
    </r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</si>
  <si>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</si>
  <si>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</si>
  <si>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</si>
  <si>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</si>
  <si>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</si>
  <si>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</si>
  <si>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</si>
  <si>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</si>
  <si>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</si>
  <si>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</si>
  <si>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classes de vitesses</t>
  </si>
  <si>
    <t>Substrats</t>
  </si>
  <si>
    <t xml:space="preserve"> &gt; 75 cm/s</t>
  </si>
  <si>
    <t>25 à 75 cm/s</t>
  </si>
  <si>
    <t>5 à 25 cm/s</t>
  </si>
  <si>
    <t>0 à 5 cm/s</t>
  </si>
  <si>
    <t>Nature du Substrat</t>
  </si>
  <si>
    <t>% estimé des substrats
(valeur entière)</t>
  </si>
  <si>
    <t>D / M / MNR / P</t>
  </si>
  <si>
    <t>% restant après phase B</t>
  </si>
  <si>
    <t>Superficie par habitat</t>
  </si>
  <si>
    <t>N°             Prélev</t>
  </si>
  <si>
    <t>hauteur d'eau + H si haveneau</t>
  </si>
  <si>
    <t>Nb de prel. réalisés</t>
  </si>
  <si>
    <r>
      <t>11</t>
    </r>
    <r>
      <rPr>
        <b/>
        <sz val="12"/>
        <color indexed="8"/>
        <rFont val="Arial"/>
        <family val="2"/>
      </rPr>
      <t xml:space="preserve"> Bryophytes</t>
    </r>
    <r>
      <rPr>
        <sz val="12"/>
        <color indexed="8"/>
        <rFont val="Arial"/>
        <family val="2"/>
      </rPr>
      <t xml:space="preserve">                                                                              </t>
    </r>
  </si>
  <si>
    <t xml:space="preserve">Bryophytes  </t>
  </si>
  <si>
    <t>s1</t>
  </si>
  <si>
    <t xml:space="preserve"> S1</t>
  </si>
  <si>
    <r>
      <t xml:space="preserve">10 </t>
    </r>
    <r>
      <rPr>
        <b/>
        <sz val="12"/>
        <color indexed="8"/>
        <rFont val="Arial"/>
        <family val="2"/>
      </rPr>
      <t xml:space="preserve">Spermaphytes immergés 
</t>
    </r>
    <r>
      <rPr>
        <sz val="12"/>
        <color indexed="8"/>
        <rFont val="Arial"/>
        <family val="2"/>
      </rPr>
      <t xml:space="preserve">(hydrophytes) </t>
    </r>
    <r>
      <rPr>
        <i/>
        <sz val="12"/>
        <color indexed="8"/>
        <rFont val="Arial"/>
        <family val="2"/>
      </rPr>
      <t xml:space="preserve">          </t>
    </r>
    <r>
      <rPr>
        <sz val="12"/>
        <color indexed="8"/>
        <rFont val="Arial"/>
        <family val="2"/>
      </rPr>
      <t xml:space="preserve"> </t>
    </r>
  </si>
  <si>
    <t>Hydrophytes</t>
  </si>
  <si>
    <t>s2</t>
  </si>
  <si>
    <r>
      <t xml:space="preserve">9 </t>
    </r>
    <r>
      <rPr>
        <b/>
        <sz val="12"/>
        <rFont val="Arial"/>
        <family val="2"/>
      </rPr>
      <t>Débris organiques grossiers</t>
    </r>
    <r>
      <rPr>
        <sz val="12"/>
        <rFont val="Arial"/>
        <family val="2"/>
      </rPr>
      <t xml:space="preserve"> 
(litières) (brindilles &lt; 5 mm)                                           </t>
    </r>
  </si>
  <si>
    <t>Elts. Organiques</t>
  </si>
  <si>
    <t>s23</t>
  </si>
  <si>
    <r>
      <t xml:space="preserve">8 a) </t>
    </r>
    <r>
      <rPr>
        <b/>
        <sz val="12"/>
        <rFont val="Arial"/>
        <family val="2"/>
      </rPr>
      <t>Chevelus racinaire libres dans l'eau</t>
    </r>
    <r>
      <rPr>
        <sz val="12"/>
        <rFont val="Arial"/>
        <family val="2"/>
      </rPr>
      <t xml:space="preserve"> </t>
    </r>
  </si>
  <si>
    <r>
      <t xml:space="preserve">8 b) </t>
    </r>
    <r>
      <rPr>
        <b/>
        <sz val="12"/>
        <rFont val="Arial"/>
        <family val="2"/>
      </rPr>
      <t>Substrats ligneux</t>
    </r>
    <r>
      <rPr>
        <sz val="12"/>
        <rFont val="Arial"/>
        <family val="2"/>
      </rPr>
      <t xml:space="preserve"> 
(branchages &gt; 5 mm)</t>
    </r>
  </si>
  <si>
    <r>
      <t xml:space="preserve">7 </t>
    </r>
    <r>
      <rPr>
        <b/>
        <sz val="12"/>
        <color indexed="8"/>
        <rFont val="Arial"/>
        <family val="2"/>
      </rPr>
      <t>Sédiments minéraux de grande taille</t>
    </r>
    <r>
      <rPr>
        <sz val="12"/>
        <color indexed="8"/>
        <rFont val="Arial"/>
        <family val="2"/>
      </rPr>
      <t xml:space="preserve"> 
(pierres,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galets) (plus gde longueur de 25 à 250 mm)                                                                                 </t>
    </r>
  </si>
  <si>
    <t>Roches</t>
  </si>
  <si>
    <t>s14</t>
  </si>
  <si>
    <r>
      <t>6</t>
    </r>
    <r>
      <rPr>
        <b/>
        <sz val="12"/>
        <color indexed="8"/>
        <rFont val="Arial"/>
        <family val="2"/>
      </rPr>
      <t xml:space="preserve"> Blocs facilement déplaçables</t>
    </r>
    <r>
      <rPr>
        <sz val="12"/>
        <color indexed="8"/>
        <rFont val="Arial"/>
        <family val="2"/>
      </rPr>
      <t xml:space="preserve"> 
(plus grande longueur &gt; 250 mm)             </t>
    </r>
  </si>
  <si>
    <t>Pierres, galets</t>
  </si>
  <si>
    <t>s24</t>
  </si>
  <si>
    <r>
      <t xml:space="preserve">5 </t>
    </r>
    <r>
      <rPr>
        <b/>
        <sz val="12"/>
        <color indexed="8"/>
        <rFont val="Arial"/>
        <family val="2"/>
      </rPr>
      <t>Granulats grossiers</t>
    </r>
    <r>
      <rPr>
        <sz val="12"/>
        <color indexed="8"/>
        <rFont val="Arial"/>
        <family val="2"/>
      </rPr>
      <t xml:space="preserve"> 
(graviers) (2,5 à 25 mm).           </t>
    </r>
  </si>
  <si>
    <t>Granulats</t>
  </si>
  <si>
    <t>s9</t>
  </si>
  <si>
    <r>
      <t xml:space="preserve">4 </t>
    </r>
    <r>
      <rPr>
        <b/>
        <sz val="12"/>
        <color indexed="8"/>
        <rFont val="Arial"/>
        <family val="2"/>
      </rPr>
      <t>Spermaphytes émergents</t>
    </r>
    <r>
      <rPr>
        <sz val="12"/>
        <color indexed="8"/>
        <rFont val="Arial"/>
        <family val="2"/>
      </rPr>
      <t xml:space="preserve"> 
(hélophytes)                  </t>
    </r>
  </si>
  <si>
    <t>Helophytes</t>
  </si>
  <si>
    <t>s10</t>
  </si>
  <si>
    <r>
      <t>3</t>
    </r>
    <r>
      <rPr>
        <b/>
        <sz val="12"/>
        <color indexed="8"/>
        <rFont val="Arial"/>
        <family val="2"/>
      </rPr>
      <t xml:space="preserve"> Vases</t>
    </r>
    <r>
      <rPr>
        <sz val="12"/>
        <color indexed="8"/>
        <rFont val="Arial"/>
        <family val="2"/>
      </rPr>
      <t xml:space="preserve">  
Sédiments fins (&lt; 0,1 mm) avec débris organiques fins                                                                                              </t>
    </r>
  </si>
  <si>
    <t>Vases</t>
  </si>
  <si>
    <t>s11</t>
  </si>
  <si>
    <t xml:space="preserve"> S11</t>
  </si>
  <si>
    <r>
      <t>2 a)</t>
    </r>
    <r>
      <rPr>
        <b/>
        <sz val="12"/>
        <rFont val="Arial"/>
        <family val="2"/>
      </rPr>
      <t xml:space="preserve"> Sables 
</t>
    </r>
    <r>
      <rPr>
        <sz val="12"/>
        <rFont val="Arial"/>
        <family val="2"/>
      </rPr>
      <t xml:space="preserve">(&lt; 2mm) </t>
    </r>
    <r>
      <rPr>
        <b/>
        <sz val="12"/>
        <rFont val="Arial"/>
        <family val="2"/>
      </rPr>
      <t xml:space="preserve">                         </t>
    </r>
  </si>
  <si>
    <t>Sables, limons</t>
  </si>
  <si>
    <t xml:space="preserve"> S25</t>
  </si>
  <si>
    <r>
      <t>2 b)</t>
    </r>
    <r>
      <rPr>
        <b/>
        <sz val="12"/>
        <rFont val="Arial"/>
        <family val="2"/>
      </rPr>
      <t xml:space="preserve"> Limons
</t>
    </r>
    <r>
      <rPr>
        <sz val="12"/>
        <rFont val="Arial"/>
        <family val="2"/>
      </rPr>
      <t>(couche &gt; 1cm)</t>
    </r>
  </si>
  <si>
    <t>s25</t>
  </si>
  <si>
    <r>
      <t>1</t>
    </r>
    <r>
      <rPr>
        <b/>
        <sz val="12"/>
        <rFont val="Arial"/>
        <family val="2"/>
      </rPr>
      <t xml:space="preserve"> Algues                                                      </t>
    </r>
  </si>
  <si>
    <t>Algues</t>
  </si>
  <si>
    <t>s18</t>
  </si>
  <si>
    <t xml:space="preserve"> S18</t>
  </si>
  <si>
    <r>
      <t>0</t>
    </r>
    <r>
      <rPr>
        <b/>
        <sz val="12"/>
        <rFont val="Arial"/>
        <family val="2"/>
      </rPr>
      <t xml:space="preserve"> Surfaces uniformes dures</t>
    </r>
    <r>
      <rPr>
        <sz val="12"/>
        <rFont val="Arial"/>
        <family val="2"/>
      </rPr>
      <t xml:space="preserve"> 
(roches, dalles, marnes et argiles compactes)
</t>
    </r>
  </si>
  <si>
    <t>Dalles</t>
  </si>
  <si>
    <t>s15</t>
  </si>
  <si>
    <t>Total  %</t>
  </si>
  <si>
    <t>Enregistrement vérifié par :</t>
  </si>
  <si>
    <t>le :</t>
  </si>
  <si>
    <t>Visa :</t>
  </si>
  <si>
    <t>Observations :</t>
  </si>
  <si>
    <t>Fixation vérifiée par :</t>
  </si>
  <si>
    <t>Heure</t>
  </si>
  <si>
    <t>06149900</t>
  </si>
  <si>
    <t>Clarée</t>
  </si>
  <si>
    <t>Val des prés</t>
  </si>
  <si>
    <t>Superficie</t>
  </si>
  <si>
    <t>B5 C9</t>
  </si>
  <si>
    <t>B6  C10</t>
  </si>
  <si>
    <t>B7 C11</t>
  </si>
  <si>
    <t>B8 C12</t>
  </si>
  <si>
    <t>B5 C12</t>
  </si>
  <si>
    <t>Chloroperla</t>
  </si>
  <si>
    <t>Nemoura</t>
  </si>
  <si>
    <t>Protonemura</t>
  </si>
  <si>
    <t>Isoperla</t>
  </si>
  <si>
    <t>Rhabdiopteryx</t>
  </si>
  <si>
    <t>Glossosomatidae pulpe</t>
  </si>
  <si>
    <t>Agapetus</t>
  </si>
  <si>
    <t>Hydroptila</t>
  </si>
  <si>
    <t>Baetis</t>
  </si>
  <si>
    <t>Cloeon</t>
  </si>
  <si>
    <t>Caenis</t>
  </si>
  <si>
    <t>Ephemerella ignita</t>
  </si>
  <si>
    <t>Heptageniidae juvénile</t>
  </si>
  <si>
    <t>Ecdyonurus</t>
  </si>
  <si>
    <t>Habrophlebia</t>
  </si>
  <si>
    <t>Hydrometra</t>
  </si>
  <si>
    <t>Notonectidae juvéniles</t>
  </si>
  <si>
    <t>Dryops</t>
  </si>
  <si>
    <t>Colymbetinae</t>
  </si>
  <si>
    <t>Hydroporinae</t>
  </si>
  <si>
    <t>Elmidae juvéniles</t>
  </si>
  <si>
    <t>Esolus</t>
  </si>
  <si>
    <t>Oulimnius</t>
  </si>
  <si>
    <t>Haliplus</t>
  </si>
  <si>
    <t>Ochthebius</t>
  </si>
  <si>
    <t>Anthomyidae</t>
  </si>
  <si>
    <t>Ceratopogonidae</t>
  </si>
  <si>
    <t>Chironomidae</t>
  </si>
  <si>
    <t>Empididae</t>
  </si>
  <si>
    <t>Limoniidae</t>
  </si>
  <si>
    <t>Simuliidae</t>
  </si>
  <si>
    <t>Tipulidae</t>
  </si>
  <si>
    <t>Lestidae juvénile</t>
  </si>
  <si>
    <t>Chalcolestes</t>
  </si>
  <si>
    <t>Sympetrum</t>
  </si>
  <si>
    <t>Ostracoda</t>
  </si>
  <si>
    <t>Copepoda</t>
  </si>
  <si>
    <t>Ancylus</t>
  </si>
  <si>
    <t>Potamopyrgus</t>
  </si>
  <si>
    <t>Radix</t>
  </si>
  <si>
    <t>Planorbidae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</si>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</sst>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0;0"/>
  </numFmts>
  <fonts count="96">
    <font>
      <sz val="10"/>
      <name val="Arial"/>
      <family val="2"/>
    </font>
    <font>
      <sz val="9"/>
      <name val="Geneva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sz val="9"/>
      <name val="Arial Narrow"/>
      <family val="2"/>
    </font>
    <font>
      <b/>
      <u val="single"/>
      <sz val="10"/>
      <name val="Arial"/>
      <family val="2"/>
    </font>
    <font>
      <sz val="10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10.5"/>
      <name val="Arial Narrow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sz val="10"/>
      <name val="Arial Unicode MS"/>
      <family val="2"/>
    </font>
    <font>
      <sz val="7"/>
      <name val="Arial"/>
      <family val="2"/>
    </font>
    <font>
      <b/>
      <sz val="12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b/>
      <sz val="14"/>
      <name val="Times New Roman"/>
      <family val="1"/>
    </font>
    <font>
      <b/>
      <sz val="10"/>
      <color indexed="12"/>
      <name val="Arial"/>
      <family val="2"/>
    </font>
    <font>
      <b/>
      <sz val="10"/>
      <name val="Times New Roman"/>
      <family val="1"/>
    </font>
    <font>
      <b/>
      <u val="single"/>
      <sz val="12"/>
      <color indexed="8"/>
      <name val="Arial"/>
      <family val="2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Arial"/>
      <family val="2"/>
    </font>
    <font>
      <sz val="12"/>
      <color indexed="54"/>
      <name val="Arial"/>
      <family val="2"/>
    </font>
    <font>
      <b/>
      <sz val="12"/>
      <name val="Verdana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@Arial Unicode MS"/>
      <family val="2"/>
    </font>
    <font>
      <b/>
      <sz val="16"/>
      <name val="@Arial Unicode MS"/>
      <family val="2"/>
    </font>
    <font>
      <i/>
      <sz val="12"/>
      <color indexed="8"/>
      <name val="Arial"/>
      <family val="2"/>
    </font>
    <font>
      <b/>
      <sz val="20"/>
      <color indexed="20"/>
      <name val="Times New Roman"/>
      <family val="1"/>
    </font>
    <font>
      <sz val="12"/>
      <color indexed="20"/>
      <name val="Arial"/>
      <family val="2"/>
    </font>
    <font>
      <sz val="12"/>
      <color indexed="20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0"/>
      <color indexed="20"/>
      <name val="Times New Roman"/>
      <family val="1"/>
    </font>
    <font>
      <sz val="10"/>
      <color indexed="8"/>
      <name val="Arial Black"/>
      <family val="2"/>
    </font>
    <font>
      <sz val="10"/>
      <color indexed="9"/>
      <name val="Arial Black"/>
      <family val="2"/>
    </font>
    <font>
      <sz val="10"/>
      <color indexed="10"/>
      <name val="Arial Black"/>
      <family val="2"/>
    </font>
    <font>
      <b/>
      <sz val="10"/>
      <color indexed="52"/>
      <name val="Arial Black"/>
      <family val="2"/>
    </font>
    <font>
      <sz val="10"/>
      <color indexed="52"/>
      <name val="Arial Black"/>
      <family val="2"/>
    </font>
    <font>
      <sz val="10"/>
      <color indexed="62"/>
      <name val="Arial Black"/>
      <family val="2"/>
    </font>
    <font>
      <sz val="10"/>
      <color indexed="36"/>
      <name val="Arial Black"/>
      <family val="2"/>
    </font>
    <font>
      <sz val="10"/>
      <color indexed="60"/>
      <name val="Arial Black"/>
      <family val="2"/>
    </font>
    <font>
      <sz val="10"/>
      <color indexed="17"/>
      <name val="Arial Black"/>
      <family val="2"/>
    </font>
    <font>
      <b/>
      <sz val="10"/>
      <color indexed="63"/>
      <name val="Arial Black"/>
      <family val="2"/>
    </font>
    <font>
      <i/>
      <sz val="10"/>
      <color indexed="23"/>
      <name val="Arial Black"/>
      <family val="2"/>
    </font>
    <font>
      <b/>
      <sz val="18"/>
      <color indexed="62"/>
      <name val="Cambria"/>
      <family val="2"/>
    </font>
    <font>
      <b/>
      <sz val="15"/>
      <color indexed="62"/>
      <name val="Arial Black"/>
      <family val="2"/>
    </font>
    <font>
      <b/>
      <sz val="13"/>
      <color indexed="62"/>
      <name val="Arial Black"/>
      <family val="2"/>
    </font>
    <font>
      <b/>
      <sz val="11"/>
      <color indexed="62"/>
      <name val="Arial Black"/>
      <family val="2"/>
    </font>
    <font>
      <b/>
      <sz val="10"/>
      <color indexed="8"/>
      <name val="Arial Black"/>
      <family val="2"/>
    </font>
    <font>
      <b/>
      <sz val="10"/>
      <color indexed="9"/>
      <name val="Arial Black"/>
      <family val="2"/>
    </font>
    <font>
      <sz val="10"/>
      <color theme="1"/>
      <name val="Arial Black"/>
      <family val="2"/>
    </font>
    <font>
      <sz val="10"/>
      <color theme="0"/>
      <name val="Arial Black"/>
      <family val="2"/>
    </font>
    <font>
      <sz val="10"/>
      <color rgb="FFFF0000"/>
      <name val="Arial Black"/>
      <family val="2"/>
    </font>
    <font>
      <b/>
      <sz val="10"/>
      <color rgb="FFFA7D00"/>
      <name val="Arial Black"/>
      <family val="2"/>
    </font>
    <font>
      <sz val="10"/>
      <color rgb="FFFA7D00"/>
      <name val="Arial Black"/>
      <family val="2"/>
    </font>
    <font>
      <sz val="10"/>
      <color rgb="FF3F3F76"/>
      <name val="Arial Black"/>
      <family val="2"/>
    </font>
    <font>
      <sz val="10"/>
      <color rgb="FF9C0006"/>
      <name val="Arial Black"/>
      <family val="2"/>
    </font>
    <font>
      <sz val="10"/>
      <color rgb="FF9C6500"/>
      <name val="Arial Black"/>
      <family val="2"/>
    </font>
    <font>
      <sz val="10"/>
      <color rgb="FF006100"/>
      <name val="Arial Black"/>
      <family val="2"/>
    </font>
    <font>
      <b/>
      <sz val="10"/>
      <color rgb="FF3F3F3F"/>
      <name val="Arial Black"/>
      <family val="2"/>
    </font>
    <font>
      <i/>
      <sz val="10"/>
      <color rgb="FF7F7F7F"/>
      <name val="Arial Black"/>
      <family val="2"/>
    </font>
    <font>
      <b/>
      <sz val="18"/>
      <color theme="3"/>
      <name val="Cambria"/>
      <family val="2"/>
    </font>
    <font>
      <b/>
      <sz val="15"/>
      <color theme="3"/>
      <name val="Arial Black"/>
      <family val="2"/>
    </font>
    <font>
      <b/>
      <sz val="13"/>
      <color theme="3"/>
      <name val="Arial Black"/>
      <family val="2"/>
    </font>
    <font>
      <b/>
      <sz val="11"/>
      <color theme="3"/>
      <name val="Arial Black"/>
      <family val="2"/>
    </font>
    <font>
      <b/>
      <sz val="10"/>
      <color theme="1"/>
      <name val="Arial Black"/>
      <family val="2"/>
    </font>
    <font>
      <b/>
      <sz val="10"/>
      <color theme="0"/>
      <name val="Arial Black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hair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hair">
        <color indexed="23"/>
      </bottom>
    </border>
    <border>
      <left style="thin">
        <color indexed="23"/>
      </left>
      <right style="thin">
        <color indexed="23"/>
      </right>
      <top style="hair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hair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hair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hair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thin">
        <color indexed="23"/>
      </right>
      <top style="hair">
        <color indexed="23"/>
      </top>
      <bottom style="hair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hair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hair">
        <color indexed="23"/>
      </bottom>
    </border>
    <border>
      <left style="thin">
        <color indexed="23"/>
      </left>
      <right>
        <color indexed="63"/>
      </right>
      <top style="hair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6" borderId="1" applyNumberFormat="0" applyAlignment="0" applyProtection="0"/>
    <xf numFmtId="0" fontId="83" fillId="0" borderId="2" applyNumberFormat="0" applyFill="0" applyAlignment="0" applyProtection="0"/>
    <xf numFmtId="0" fontId="0" fillId="27" borderId="3" applyNumberFormat="0" applyFont="0" applyAlignment="0" applyProtection="0"/>
    <xf numFmtId="0" fontId="84" fillId="28" borderId="1" applyNumberFormat="0" applyAlignment="0" applyProtection="0"/>
    <xf numFmtId="0" fontId="85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6" fillId="30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0" fontId="87" fillId="31" borderId="0" applyNumberFormat="0" applyBorder="0" applyAlignment="0" applyProtection="0"/>
    <xf numFmtId="0" fontId="88" fillId="26" borderId="4" applyNumberFormat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5" applyNumberFormat="0" applyFill="0" applyAlignment="0" applyProtection="0"/>
    <xf numFmtId="0" fontId="92" fillId="0" borderId="6" applyNumberFormat="0" applyFill="0" applyAlignment="0" applyProtection="0"/>
    <xf numFmtId="0" fontId="93" fillId="0" borderId="7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8" applyNumberFormat="0" applyFill="0" applyAlignment="0" applyProtection="0"/>
    <xf numFmtId="0" fontId="95" fillId="32" borderId="9" applyNumberFormat="0" applyAlignment="0" applyProtection="0"/>
  </cellStyleXfs>
  <cellXfs count="405">
    <xf numFmtId="0" fontId="0" fillId="0" borderId="0" xfId="0" applyAlignment="1">
      <alignment/>
    </xf>
    <xf numFmtId="0" fontId="0" fillId="0" borderId="0" xfId="52" applyFont="1">
      <alignment/>
      <protection/>
    </xf>
    <xf numFmtId="0" fontId="4" fillId="0" borderId="10" xfId="52" applyFont="1" applyBorder="1" applyAlignment="1">
      <alignment vertical="center"/>
      <protection/>
    </xf>
    <xf numFmtId="0" fontId="5" fillId="0" borderId="10" xfId="52" applyFont="1" applyBorder="1" applyAlignment="1">
      <alignment horizontal="center"/>
      <protection/>
    </xf>
    <xf numFmtId="0" fontId="5" fillId="0" borderId="10" xfId="52" applyFont="1" applyBorder="1">
      <alignment/>
      <protection/>
    </xf>
    <xf numFmtId="0" fontId="5" fillId="33" borderId="10" xfId="52" applyFont="1" applyFill="1" applyBorder="1" applyAlignment="1">
      <alignment horizontal="left" vertical="center"/>
      <protection/>
    </xf>
    <xf numFmtId="0" fontId="5" fillId="33" borderId="10" xfId="52" applyFont="1" applyFill="1" applyBorder="1" applyAlignment="1" applyProtection="1">
      <alignment horizontal="center" vertical="center"/>
      <protection locked="0"/>
    </xf>
    <xf numFmtId="0" fontId="6" fillId="33" borderId="10" xfId="52" applyFont="1" applyFill="1" applyBorder="1" applyAlignment="1" applyProtection="1">
      <alignment horizontal="center" vertical="center"/>
      <protection locked="0"/>
    </xf>
    <xf numFmtId="0" fontId="5" fillId="33" borderId="10" xfId="52" applyFont="1" applyFill="1" applyBorder="1" applyAlignment="1">
      <alignment horizontal="center" vertical="center"/>
      <protection/>
    </xf>
    <xf numFmtId="0" fontId="7" fillId="33" borderId="10" xfId="52" applyFont="1" applyFill="1" applyBorder="1" applyAlignment="1">
      <alignment horizontal="left" vertical="center"/>
      <protection/>
    </xf>
    <xf numFmtId="0" fontId="8" fillId="33" borderId="10" xfId="52" applyFont="1" applyFill="1" applyBorder="1" applyAlignment="1" applyProtection="1">
      <alignment horizontal="center" vertical="center"/>
      <protection locked="0"/>
    </xf>
    <xf numFmtId="1" fontId="5" fillId="33" borderId="10" xfId="52" applyNumberFormat="1" applyFont="1" applyFill="1" applyBorder="1" applyAlignment="1">
      <alignment horizontal="center" vertical="center"/>
      <protection/>
    </xf>
    <xf numFmtId="0" fontId="7" fillId="0" borderId="10" xfId="52" applyFont="1" applyFill="1" applyBorder="1" applyAlignment="1">
      <alignment horizontal="left" vertical="center"/>
      <protection/>
    </xf>
    <xf numFmtId="0" fontId="8" fillId="0" borderId="10" xfId="52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left" vertical="center" wrapText="1"/>
    </xf>
    <xf numFmtId="0" fontId="8" fillId="0" borderId="10" xfId="52" applyFont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>
      <alignment horizontal="left" vertical="center" wrapText="1"/>
    </xf>
    <xf numFmtId="0" fontId="8" fillId="34" borderId="10" xfId="52" applyFont="1" applyFill="1" applyBorder="1" applyAlignment="1" applyProtection="1">
      <alignment horizontal="center" vertical="center"/>
      <protection locked="0"/>
    </xf>
    <xf numFmtId="0" fontId="7" fillId="0" borderId="10" xfId="52" applyFont="1" applyBorder="1" applyAlignment="1">
      <alignment horizontal="left" vertical="center"/>
      <protection/>
    </xf>
    <xf numFmtId="0" fontId="4" fillId="0" borderId="10" xfId="52" applyFont="1" applyBorder="1" applyAlignment="1">
      <alignment horizontal="center"/>
      <protection/>
    </xf>
    <xf numFmtId="0" fontId="9" fillId="34" borderId="11" xfId="0" applyFont="1" applyFill="1" applyBorder="1" applyAlignment="1">
      <alignment horizontal="center" vertical="top" wrapText="1"/>
    </xf>
    <xf numFmtId="0" fontId="9" fillId="34" borderId="10" xfId="0" applyFont="1" applyFill="1" applyBorder="1" applyAlignment="1">
      <alignment horizontal="center" vertical="top" wrapText="1"/>
    </xf>
    <xf numFmtId="0" fontId="9" fillId="34" borderId="12" xfId="0" applyFont="1" applyFill="1" applyBorder="1" applyAlignment="1">
      <alignment horizontal="center" vertical="top" wrapText="1"/>
    </xf>
    <xf numFmtId="0" fontId="9" fillId="34" borderId="13" xfId="0" applyFont="1" applyFill="1" applyBorder="1" applyAlignment="1">
      <alignment horizontal="center" vertical="top" wrapText="1"/>
    </xf>
    <xf numFmtId="0" fontId="10" fillId="0" borderId="14" xfId="0" applyFont="1" applyBorder="1" applyAlignment="1">
      <alignment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  <xf numFmtId="49" fontId="11" fillId="0" borderId="10" xfId="0" applyNumberFormat="1" applyFont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14" fontId="9" fillId="0" borderId="10" xfId="0" applyNumberFormat="1" applyFont="1" applyBorder="1" applyAlignment="1" applyProtection="1">
      <alignment horizontal="center"/>
      <protection locked="0"/>
    </xf>
    <xf numFmtId="0" fontId="7" fillId="0" borderId="17" xfId="0" applyFont="1" applyFill="1" applyBorder="1" applyAlignment="1" applyProtection="1">
      <alignment vertical="center"/>
      <protection locked="0"/>
    </xf>
    <xf numFmtId="0" fontId="7" fillId="0" borderId="18" xfId="0" applyFont="1" applyFill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/>
    </xf>
    <xf numFmtId="0" fontId="0" fillId="0" borderId="0" xfId="0" applyBorder="1" applyAlignment="1">
      <alignment/>
    </xf>
    <xf numFmtId="0" fontId="0" fillId="0" borderId="20" xfId="0" applyFont="1" applyBorder="1" applyAlignment="1">
      <alignment/>
    </xf>
    <xf numFmtId="0" fontId="9" fillId="34" borderId="21" xfId="0" applyFont="1" applyFill="1" applyBorder="1" applyAlignment="1">
      <alignment horizontal="center" vertical="top" wrapText="1"/>
    </xf>
    <xf numFmtId="0" fontId="9" fillId="34" borderId="22" xfId="0" applyFont="1" applyFill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23" xfId="0" applyBorder="1" applyAlignment="1">
      <alignment/>
    </xf>
    <xf numFmtId="0" fontId="14" fillId="35" borderId="10" xfId="0" applyFont="1" applyFill="1" applyBorder="1" applyAlignment="1">
      <alignment horizontal="center" wrapText="1"/>
    </xf>
    <xf numFmtId="0" fontId="9" fillId="0" borderId="10" xfId="0" applyFont="1" applyFill="1" applyBorder="1" applyAlignment="1" applyProtection="1">
      <alignment horizontal="center" vertical="top" wrapText="1"/>
      <protection locked="0"/>
    </xf>
    <xf numFmtId="164" fontId="9" fillId="0" borderId="10" xfId="0" applyNumberFormat="1" applyFont="1" applyFill="1" applyBorder="1" applyAlignment="1" applyProtection="1">
      <alignment horizontal="center" vertical="top" wrapText="1"/>
      <protection locked="0"/>
    </xf>
    <xf numFmtId="0" fontId="9" fillId="0" borderId="10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 applyProtection="1">
      <alignment horizontal="right" vertical="center"/>
      <protection locked="0"/>
    </xf>
    <xf numFmtId="0" fontId="7" fillId="0" borderId="24" xfId="0" applyFont="1" applyFill="1" applyBorder="1" applyAlignment="1" applyProtection="1">
      <alignment horizontal="right" vertical="center"/>
      <protection locked="0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6" fillId="35" borderId="10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5" fillId="0" borderId="22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Font="1" applyBorder="1" applyAlignment="1">
      <alignment/>
    </xf>
    <xf numFmtId="0" fontId="16" fillId="0" borderId="10" xfId="0" applyFont="1" applyFill="1" applyBorder="1" applyAlignment="1">
      <alignment horizontal="center" wrapText="1"/>
    </xf>
    <xf numFmtId="0" fontId="17" fillId="34" borderId="10" xfId="0" applyFont="1" applyFill="1" applyBorder="1" applyAlignment="1">
      <alignment horizontal="center" wrapText="1"/>
    </xf>
    <xf numFmtId="0" fontId="4" fillId="34" borderId="31" xfId="0" applyFont="1" applyFill="1" applyBorder="1" applyAlignment="1">
      <alignment horizontal="center" wrapText="1"/>
    </xf>
    <xf numFmtId="0" fontId="4" fillId="34" borderId="32" xfId="0" applyFont="1" applyFill="1" applyBorder="1" applyAlignment="1">
      <alignment horizontal="center" vertical="top"/>
    </xf>
    <xf numFmtId="0" fontId="4" fillId="34" borderId="33" xfId="0" applyFont="1" applyFill="1" applyBorder="1" applyAlignment="1">
      <alignment horizontal="center" vertical="top"/>
    </xf>
    <xf numFmtId="0" fontId="18" fillId="34" borderId="27" xfId="0" applyFont="1" applyFill="1" applyBorder="1" applyAlignment="1">
      <alignment horizontal="center" vertical="top" wrapText="1"/>
    </xf>
    <xf numFmtId="0" fontId="19" fillId="34" borderId="25" xfId="0" applyFont="1" applyFill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14" fillId="35" borderId="0" xfId="0" applyFont="1" applyFill="1" applyAlignment="1">
      <alignment horizontal="center" wrapText="1"/>
    </xf>
    <xf numFmtId="0" fontId="0" fillId="0" borderId="34" xfId="0" applyFont="1" applyBorder="1" applyAlignment="1">
      <alignment vertical="center"/>
    </xf>
    <xf numFmtId="0" fontId="0" fillId="36" borderId="0" xfId="0" applyFont="1" applyFill="1" applyAlignment="1">
      <alignment horizontal="center"/>
    </xf>
    <xf numFmtId="0" fontId="0" fillId="36" borderId="0" xfId="0" applyFont="1" applyFill="1" applyBorder="1" applyAlignment="1">
      <alignment horizontal="center" wrapText="1"/>
    </xf>
    <xf numFmtId="0" fontId="0" fillId="36" borderId="10" xfId="0" applyFont="1" applyFill="1" applyBorder="1" applyAlignment="1">
      <alignment horizontal="center" wrapText="1"/>
    </xf>
    <xf numFmtId="0" fontId="0" fillId="36" borderId="10" xfId="0" applyFont="1" applyFill="1" applyBorder="1" applyAlignment="1">
      <alignment horizontal="center"/>
    </xf>
    <xf numFmtId="1" fontId="16" fillId="35" borderId="10" xfId="0" applyNumberFormat="1" applyFont="1" applyFill="1" applyBorder="1" applyAlignment="1">
      <alignment horizontal="center" wrapText="1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>
      <alignment horizontal="center" vertical="center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21" xfId="0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20" fillId="35" borderId="10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1" fontId="16" fillId="35" borderId="0" xfId="0" applyNumberFormat="1" applyFont="1" applyFill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5" xfId="0" applyBorder="1" applyAlignment="1">
      <alignment/>
    </xf>
    <xf numFmtId="0" fontId="0" fillId="0" borderId="10" xfId="0" applyBorder="1" applyAlignment="1">
      <alignment/>
    </xf>
    <xf numFmtId="49" fontId="0" fillId="37" borderId="10" xfId="0" applyNumberFormat="1" applyFill="1" applyBorder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ont="1" applyBorder="1" applyAlignment="1">
      <alignment/>
    </xf>
    <xf numFmtId="0" fontId="2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5" fillId="34" borderId="31" xfId="0" applyFont="1" applyFill="1" applyBorder="1" applyAlignment="1">
      <alignment horizontal="center" vertical="center"/>
    </xf>
    <xf numFmtId="0" fontId="0" fillId="34" borderId="32" xfId="0" applyFill="1" applyBorder="1" applyAlignment="1" applyProtection="1">
      <alignment horizontal="center" vertical="center"/>
      <protection locked="0"/>
    </xf>
    <xf numFmtId="0" fontId="0" fillId="34" borderId="33" xfId="0" applyFill="1" applyBorder="1" applyAlignment="1" applyProtection="1">
      <alignment vertical="center"/>
      <protection locked="0"/>
    </xf>
    <xf numFmtId="0" fontId="0" fillId="34" borderId="21" xfId="0" applyFill="1" applyBorder="1" applyAlignment="1">
      <alignment horizontal="center" vertical="center"/>
    </xf>
    <xf numFmtId="0" fontId="4" fillId="34" borderId="10" xfId="0" applyFont="1" applyFill="1" applyBorder="1" applyAlignment="1" applyProtection="1">
      <alignment horizontal="center" vertical="center"/>
      <protection locked="0"/>
    </xf>
    <xf numFmtId="1" fontId="20" fillId="35" borderId="10" xfId="0" applyNumberFormat="1" applyFont="1" applyFill="1" applyBorder="1" applyAlignment="1">
      <alignment horizontal="center" vertical="center" wrapText="1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vertical="center"/>
      <protection locked="0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1" fontId="20" fillId="34" borderId="31" xfId="0" applyNumberFormat="1" applyFont="1" applyFill="1" applyBorder="1" applyAlignment="1">
      <alignment horizontal="center" vertical="center"/>
    </xf>
    <xf numFmtId="0" fontId="12" fillId="34" borderId="39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4" fillId="34" borderId="21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4" fillId="34" borderId="10" xfId="0" applyFont="1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8" borderId="10" xfId="0" applyFill="1" applyBorder="1" applyAlignment="1">
      <alignment/>
    </xf>
    <xf numFmtId="0" fontId="0" fillId="38" borderId="0" xfId="0" applyFill="1" applyAlignment="1">
      <alignment/>
    </xf>
    <xf numFmtId="0" fontId="0" fillId="37" borderId="10" xfId="0" applyFill="1" applyBorder="1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24" fillId="0" borderId="40" xfId="51" applyFont="1" applyFill="1" applyBorder="1" applyAlignment="1" applyProtection="1">
      <alignment horizontal="center"/>
      <protection/>
    </xf>
    <xf numFmtId="0" fontId="24" fillId="0" borderId="41" xfId="51" applyFont="1" applyFill="1" applyBorder="1" applyAlignment="1" applyProtection="1">
      <alignment horizontal="center"/>
      <protection/>
    </xf>
    <xf numFmtId="0" fontId="24" fillId="0" borderId="42" xfId="51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43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44" xfId="0" applyFont="1" applyFill="1" applyBorder="1" applyAlignment="1" applyProtection="1">
      <alignment vertical="center"/>
      <protection/>
    </xf>
    <xf numFmtId="0" fontId="27" fillId="39" borderId="0" xfId="0" applyFont="1" applyFill="1" applyBorder="1" applyAlignment="1" applyProtection="1">
      <alignment vertical="center"/>
      <protection/>
    </xf>
    <xf numFmtId="0" fontId="25" fillId="39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8" fillId="39" borderId="39" xfId="0" applyFont="1" applyFill="1" applyBorder="1" applyAlignment="1" applyProtection="1">
      <alignment horizontal="left" vertical="center"/>
      <protection/>
    </xf>
    <xf numFmtId="0" fontId="25" fillId="39" borderId="45" xfId="0" applyFont="1" applyFill="1" applyBorder="1" applyAlignment="1" applyProtection="1">
      <alignment vertical="center"/>
      <protection/>
    </xf>
    <xf numFmtId="0" fontId="0" fillId="39" borderId="45" xfId="0" applyFont="1" applyFill="1" applyBorder="1" applyAlignment="1" applyProtection="1">
      <alignment vertical="center"/>
      <protection/>
    </xf>
    <xf numFmtId="0" fontId="4" fillId="39" borderId="12" xfId="0" applyFont="1" applyFill="1" applyBorder="1" applyAlignment="1" applyProtection="1">
      <alignment horizontal="center" vertical="center"/>
      <protection/>
    </xf>
    <xf numFmtId="0" fontId="24" fillId="0" borderId="43" xfId="51" applyFont="1" applyFill="1" applyBorder="1" applyAlignment="1" applyProtection="1">
      <alignment horizontal="left"/>
      <protection/>
    </xf>
    <xf numFmtId="0" fontId="24" fillId="0" borderId="0" xfId="51" applyFont="1" applyFill="1" applyBorder="1" applyAlignment="1" applyProtection="1">
      <alignment horizontal="left"/>
      <protection/>
    </xf>
    <xf numFmtId="0" fontId="28" fillId="39" borderId="46" xfId="0" applyFont="1" applyFill="1" applyBorder="1" applyAlignment="1" applyProtection="1">
      <alignment horizontal="left" vertical="center"/>
      <protection/>
    </xf>
    <xf numFmtId="0" fontId="0" fillId="39" borderId="0" xfId="0" applyFont="1" applyFill="1" applyBorder="1" applyAlignment="1" applyProtection="1">
      <alignment vertical="center"/>
      <protection/>
    </xf>
    <xf numFmtId="0" fontId="4" fillId="39" borderId="13" xfId="0" applyFont="1" applyFill="1" applyBorder="1" applyAlignment="1" applyProtection="1">
      <alignment horizontal="center" vertical="center"/>
      <protection/>
    </xf>
    <xf numFmtId="0" fontId="28" fillId="39" borderId="47" xfId="0" applyFont="1" applyFill="1" applyBorder="1" applyAlignment="1" applyProtection="1">
      <alignment horizontal="left" vertical="center"/>
      <protection/>
    </xf>
    <xf numFmtId="0" fontId="25" fillId="39" borderId="26" xfId="0" applyFont="1" applyFill="1" applyBorder="1" applyAlignment="1" applyProtection="1">
      <alignment vertical="center"/>
      <protection/>
    </xf>
    <xf numFmtId="0" fontId="0" fillId="39" borderId="26" xfId="0" applyFont="1" applyFill="1" applyBorder="1" applyAlignment="1" applyProtection="1">
      <alignment vertical="center"/>
      <protection/>
    </xf>
    <xf numFmtId="0" fontId="4" fillId="39" borderId="27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4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44" xfId="0" applyFont="1" applyFill="1" applyBorder="1" applyAlignment="1" applyProtection="1">
      <alignment vertical="center"/>
      <protection/>
    </xf>
    <xf numFmtId="0" fontId="31" fillId="40" borderId="0" xfId="0" applyFont="1" applyFill="1" applyBorder="1" applyAlignment="1" applyProtection="1">
      <alignment horizontal="center" vertical="center"/>
      <protection/>
    </xf>
    <xf numFmtId="0" fontId="31" fillId="40" borderId="0" xfId="0" applyFont="1" applyFill="1" applyBorder="1" applyAlignment="1" applyProtection="1">
      <alignment horizontal="center" vertical="center" wrapText="1"/>
      <protection/>
    </xf>
    <xf numFmtId="0" fontId="32" fillId="39" borderId="17" xfId="0" applyFont="1" applyFill="1" applyBorder="1" applyAlignment="1" applyProtection="1">
      <alignment horizontal="center" vertical="center"/>
      <protection/>
    </xf>
    <xf numFmtId="0" fontId="33" fillId="40" borderId="17" xfId="0" applyFont="1" applyFill="1" applyBorder="1" applyAlignment="1" applyProtection="1">
      <alignment vertical="center"/>
      <protection locked="0"/>
    </xf>
    <xf numFmtId="49" fontId="33" fillId="40" borderId="17" xfId="0" applyNumberFormat="1" applyFont="1" applyFill="1" applyBorder="1" applyAlignment="1" applyProtection="1">
      <alignment vertical="center"/>
      <protection locked="0"/>
    </xf>
    <xf numFmtId="0" fontId="33" fillId="40" borderId="17" xfId="0" applyNumberFormat="1" applyFont="1" applyFill="1" applyBorder="1" applyAlignment="1" applyProtection="1">
      <alignment vertical="center"/>
      <protection locked="0"/>
    </xf>
    <xf numFmtId="0" fontId="33" fillId="40" borderId="17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44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5" fillId="41" borderId="17" xfId="0" applyFont="1" applyFill="1" applyBorder="1" applyAlignment="1" applyProtection="1">
      <alignment horizontal="center" vertical="center"/>
      <protection locked="0"/>
    </xf>
    <xf numFmtId="0" fontId="7" fillId="41" borderId="17" xfId="0" applyFont="1" applyFill="1" applyBorder="1" applyAlignment="1" applyProtection="1">
      <alignment vertical="center"/>
      <protection locked="0"/>
    </xf>
    <xf numFmtId="0" fontId="24" fillId="0" borderId="43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9" borderId="12" xfId="0" applyFont="1" applyFill="1" applyBorder="1" applyAlignment="1" applyProtection="1">
      <alignment vertical="center"/>
      <protection/>
    </xf>
    <xf numFmtId="0" fontId="24" fillId="0" borderId="48" xfId="0" applyFont="1" applyFill="1" applyBorder="1" applyAlignment="1" applyProtection="1">
      <alignment vertical="center"/>
      <protection/>
    </xf>
    <xf numFmtId="0" fontId="24" fillId="0" borderId="49" xfId="0" applyFont="1" applyFill="1" applyBorder="1" applyAlignment="1" applyProtection="1">
      <alignment vertical="center"/>
      <protection/>
    </xf>
    <xf numFmtId="0" fontId="24" fillId="0" borderId="49" xfId="0" applyFont="1" applyBorder="1" applyAlignment="1" applyProtection="1">
      <alignment/>
      <protection/>
    </xf>
    <xf numFmtId="0" fontId="24" fillId="0" borderId="50" xfId="0" applyFont="1" applyBorder="1" applyAlignment="1" applyProtection="1">
      <alignment/>
      <protection/>
    </xf>
    <xf numFmtId="0" fontId="25" fillId="39" borderId="13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27" fillId="39" borderId="26" xfId="0" applyFont="1" applyFill="1" applyBorder="1" applyAlignment="1" applyProtection="1">
      <alignment vertical="center"/>
      <protection/>
    </xf>
    <xf numFmtId="0" fontId="25" fillId="39" borderId="27" xfId="0" applyFont="1" applyFill="1" applyBorder="1" applyAlignment="1" applyProtection="1">
      <alignment vertical="center"/>
      <protection/>
    </xf>
    <xf numFmtId="0" fontId="28" fillId="39" borderId="31" xfId="0" applyFont="1" applyFill="1" applyBorder="1" applyAlignment="1" applyProtection="1">
      <alignment horizontal="left" vertical="center"/>
      <protection/>
    </xf>
    <xf numFmtId="0" fontId="25" fillId="39" borderId="22" xfId="0" applyFont="1" applyFill="1" applyBorder="1" applyAlignment="1" applyProtection="1">
      <alignment horizontal="left" vertical="center"/>
      <protection/>
    </xf>
    <xf numFmtId="0" fontId="25" fillId="39" borderId="12" xfId="0" applyFont="1" applyFill="1" applyBorder="1" applyAlignment="1" applyProtection="1">
      <alignment horizontal="left"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4" fillId="33" borderId="0" xfId="0" applyFont="1" applyFill="1" applyBorder="1" applyAlignment="1" applyProtection="1">
      <alignment horizontal="center" vertical="center"/>
      <protection/>
    </xf>
    <xf numFmtId="0" fontId="32" fillId="39" borderId="17" xfId="0" applyFont="1" applyFill="1" applyBorder="1" applyAlignment="1" applyProtection="1">
      <alignment horizontal="center" vertical="center" wrapText="1"/>
      <protection/>
    </xf>
    <xf numFmtId="0" fontId="34" fillId="33" borderId="17" xfId="0" applyFont="1" applyFill="1" applyBorder="1" applyAlignment="1" applyProtection="1">
      <alignment vertical="center"/>
      <protection locked="0"/>
    </xf>
    <xf numFmtId="14" fontId="33" fillId="40" borderId="17" xfId="0" applyNumberFormat="1" applyFont="1" applyFill="1" applyBorder="1" applyAlignment="1" applyProtection="1">
      <alignment vertical="center"/>
      <protection locked="0"/>
    </xf>
    <xf numFmtId="164" fontId="33" fillId="40" borderId="17" xfId="0" applyNumberFormat="1" applyFont="1" applyFill="1" applyBorder="1" applyAlignment="1" applyProtection="1">
      <alignment horizontal="center" vertical="center" wrapText="1"/>
      <protection locked="0"/>
    </xf>
    <xf numFmtId="0" fontId="34" fillId="39" borderId="17" xfId="0" applyFont="1" applyFill="1" applyBorder="1" applyAlignment="1" applyProtection="1">
      <alignment horizontal="left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164" fontId="33" fillId="40" borderId="17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36" fillId="39" borderId="0" xfId="0" applyFont="1" applyFill="1" applyAlignment="1" applyProtection="1">
      <alignment vertical="center"/>
      <protection/>
    </xf>
    <xf numFmtId="166" fontId="36" fillId="39" borderId="0" xfId="0" applyNumberFormat="1" applyFont="1" applyFill="1" applyAlignment="1" applyProtection="1">
      <alignment vertical="center"/>
      <protection/>
    </xf>
    <xf numFmtId="0" fontId="37" fillId="0" borderId="0" xfId="0" applyFont="1" applyFill="1" applyAlignment="1" applyProtection="1">
      <alignment horizontal="center" vertical="center"/>
      <protection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0" fillId="39" borderId="10" xfId="0" applyFont="1" applyFill="1" applyBorder="1" applyAlignment="1" applyProtection="1">
      <alignment horizontal="center" vertical="center"/>
      <protection/>
    </xf>
    <xf numFmtId="0" fontId="25" fillId="39" borderId="11" xfId="0" applyFont="1" applyFill="1" applyBorder="1" applyAlignment="1" applyProtection="1">
      <alignment horizontal="center" vertical="center" wrapText="1"/>
      <protection/>
    </xf>
    <xf numFmtId="0" fontId="25" fillId="39" borderId="23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5" fillId="39" borderId="25" xfId="0" applyFont="1" applyFill="1" applyBorder="1" applyAlignment="1" applyProtection="1">
      <alignment horizontal="center" vertical="center" wrapText="1"/>
      <protection/>
    </xf>
    <xf numFmtId="0" fontId="39" fillId="39" borderId="26" xfId="0" applyFont="1" applyFill="1" applyBorder="1" applyAlignment="1" applyProtection="1">
      <alignment vertical="center"/>
      <protection/>
    </xf>
    <xf numFmtId="0" fontId="7" fillId="0" borderId="51" xfId="0" applyFont="1" applyFill="1" applyBorder="1" applyAlignment="1" applyProtection="1">
      <alignment vertical="center"/>
      <protection/>
    </xf>
    <xf numFmtId="0" fontId="32" fillId="39" borderId="52" xfId="0" applyFont="1" applyFill="1" applyBorder="1" applyAlignment="1" applyProtection="1">
      <alignment horizontal="center" vertical="center"/>
      <protection/>
    </xf>
    <xf numFmtId="0" fontId="34" fillId="33" borderId="17" xfId="0" applyFont="1" applyFill="1" applyBorder="1" applyAlignment="1" applyProtection="1">
      <alignment vertical="center"/>
      <protection/>
    </xf>
    <xf numFmtId="14" fontId="34" fillId="33" borderId="17" xfId="0" applyNumberFormat="1" applyFont="1" applyFill="1" applyBorder="1" applyAlignment="1" applyProtection="1">
      <alignment vertical="center"/>
      <protection/>
    </xf>
    <xf numFmtId="0" fontId="34" fillId="39" borderId="52" xfId="0" applyFont="1" applyFill="1" applyBorder="1" applyAlignment="1" applyProtection="1">
      <alignment horizontal="center" vertical="center"/>
      <protection/>
    </xf>
    <xf numFmtId="0" fontId="33" fillId="40" borderId="52" xfId="0" applyFont="1" applyFill="1" applyBorder="1" applyAlignment="1" applyProtection="1">
      <alignment horizontal="center" vertical="center" wrapText="1"/>
      <protection locked="0"/>
    </xf>
    <xf numFmtId="0" fontId="33" fillId="40" borderId="52" xfId="0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39" fillId="39" borderId="45" xfId="0" applyFont="1" applyFill="1" applyBorder="1" applyAlignment="1" applyProtection="1">
      <alignment vertical="center"/>
      <protection/>
    </xf>
    <xf numFmtId="0" fontId="39" fillId="39" borderId="0" xfId="0" applyFont="1" applyFill="1" applyBorder="1" applyAlignment="1" applyProtection="1">
      <alignment vertical="center"/>
      <protection/>
    </xf>
    <xf numFmtId="0" fontId="32" fillId="39" borderId="53" xfId="0" applyFont="1" applyFill="1" applyBorder="1" applyAlignment="1" applyProtection="1">
      <alignment horizontal="center" vertical="center"/>
      <protection/>
    </xf>
    <xf numFmtId="0" fontId="32" fillId="39" borderId="54" xfId="0" applyFont="1" applyFill="1" applyBorder="1" applyAlignment="1" applyProtection="1">
      <alignment horizontal="center" vertical="center"/>
      <protection/>
    </xf>
    <xf numFmtId="14" fontId="34" fillId="33" borderId="17" xfId="0" applyNumberFormat="1" applyFont="1" applyFill="1" applyBorder="1" applyAlignment="1" applyProtection="1">
      <alignment vertical="center"/>
      <protection locked="0"/>
    </xf>
    <xf numFmtId="0" fontId="42" fillId="0" borderId="0" xfId="5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/>
      <protection locked="0"/>
    </xf>
    <xf numFmtId="0" fontId="6" fillId="0" borderId="0" xfId="50" applyFont="1" applyFill="1" applyAlignment="1" applyProtection="1">
      <alignment horizontal="center" vertical="top"/>
      <protection locked="0"/>
    </xf>
    <xf numFmtId="0" fontId="44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43" fillId="0" borderId="0" xfId="0" applyFont="1" applyAlignment="1" applyProtection="1">
      <alignment horizontal="center"/>
      <protection locked="0"/>
    </xf>
    <xf numFmtId="0" fontId="23" fillId="39" borderId="55" xfId="0" applyFont="1" applyFill="1" applyBorder="1" applyAlignment="1" applyProtection="1">
      <alignment horizontal="left" vertical="center"/>
      <protection locked="0"/>
    </xf>
    <xf numFmtId="0" fontId="0" fillId="41" borderId="56" xfId="0" applyFill="1" applyBorder="1" applyAlignment="1" applyProtection="1">
      <alignment/>
      <protection locked="0"/>
    </xf>
    <xf numFmtId="0" fontId="5" fillId="39" borderId="57" xfId="0" applyFont="1" applyFill="1" applyBorder="1" applyAlignment="1" applyProtection="1">
      <alignment horizontal="left" vertical="center"/>
      <protection locked="0"/>
    </xf>
    <xf numFmtId="0" fontId="2" fillId="41" borderId="58" xfId="0" applyFont="1" applyFill="1" applyBorder="1" applyAlignment="1" applyProtection="1">
      <alignment/>
      <protection locked="0"/>
    </xf>
    <xf numFmtId="0" fontId="23" fillId="39" borderId="59" xfId="0" applyFont="1" applyFill="1" applyBorder="1" applyAlignment="1" applyProtection="1">
      <alignment horizontal="left" vertical="center"/>
      <protection locked="0"/>
    </xf>
    <xf numFmtId="0" fontId="0" fillId="0" borderId="60" xfId="0" applyBorder="1" applyAlignment="1" applyProtection="1">
      <alignment/>
      <protection locked="0"/>
    </xf>
    <xf numFmtId="0" fontId="0" fillId="41" borderId="61" xfId="0" applyFill="1" applyBorder="1" applyAlignment="1" applyProtection="1">
      <alignment/>
      <protection locked="0"/>
    </xf>
    <xf numFmtId="0" fontId="23" fillId="39" borderId="62" xfId="0" applyFont="1" applyFill="1" applyBorder="1" applyAlignment="1" applyProtection="1">
      <alignment horizontal="left" vertical="center"/>
      <protection locked="0"/>
    </xf>
    <xf numFmtId="0" fontId="23" fillId="41" borderId="63" xfId="0" applyFont="1" applyFill="1" applyBorder="1" applyAlignment="1" applyProtection="1">
      <alignment horizontal="left" vertical="center"/>
      <protection locked="0"/>
    </xf>
    <xf numFmtId="0" fontId="23" fillId="41" borderId="64" xfId="0" applyFont="1" applyFill="1" applyBorder="1" applyAlignment="1" applyProtection="1">
      <alignment horizontal="left" vertical="center"/>
      <protection locked="0"/>
    </xf>
    <xf numFmtId="0" fontId="0" fillId="41" borderId="65" xfId="0" applyFill="1" applyBorder="1" applyAlignment="1" applyProtection="1">
      <alignment/>
      <protection locked="0"/>
    </xf>
    <xf numFmtId="0" fontId="0" fillId="0" borderId="0" xfId="0" applyAlignment="1" applyProtection="1">
      <alignment horizontal="left" vertical="center"/>
      <protection locked="0"/>
    </xf>
    <xf numFmtId="0" fontId="23" fillId="0" borderId="62" xfId="0" applyFont="1" applyFill="1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46" fillId="0" borderId="0" xfId="0" applyFont="1" applyAlignment="1" applyProtection="1">
      <alignment horizontal="left" vertical="center"/>
      <protection locked="0"/>
    </xf>
    <xf numFmtId="0" fontId="46" fillId="0" borderId="0" xfId="0" applyFont="1" applyAlignment="1" applyProtection="1">
      <alignment/>
      <protection locked="0"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23" fillId="39" borderId="17" xfId="0" applyFont="1" applyFill="1" applyBorder="1" applyAlignment="1" applyProtection="1">
      <alignment horizontal="left" vertical="center"/>
      <protection locked="0"/>
    </xf>
    <xf numFmtId="0" fontId="0" fillId="41" borderId="54" xfId="0" applyFill="1" applyBorder="1" applyAlignment="1" applyProtection="1">
      <alignment/>
      <protection locked="0"/>
    </xf>
    <xf numFmtId="0" fontId="2" fillId="0" borderId="17" xfId="0" applyFont="1" applyBorder="1" applyAlignment="1" applyProtection="1">
      <alignment/>
      <protection locked="0"/>
    </xf>
    <xf numFmtId="164" fontId="48" fillId="41" borderId="17" xfId="0" applyNumberFormat="1" applyFont="1" applyFill="1" applyBorder="1" applyAlignment="1" applyProtection="1">
      <alignment horizontal="left" vertical="center"/>
      <protection locked="0"/>
    </xf>
    <xf numFmtId="0" fontId="49" fillId="39" borderId="0" xfId="0" applyFont="1" applyFill="1" applyBorder="1" applyAlignment="1" applyProtection="1">
      <alignment horizontal="center" vertical="center"/>
      <protection locked="0"/>
    </xf>
    <xf numFmtId="0" fontId="49" fillId="39" borderId="0" xfId="0" applyFont="1" applyFill="1" applyBorder="1" applyAlignment="1" applyProtection="1">
      <alignment vertical="center"/>
      <protection locked="0"/>
    </xf>
    <xf numFmtId="0" fontId="46" fillId="0" borderId="0" xfId="0" applyFont="1" applyBorder="1" applyAlignment="1" applyProtection="1">
      <alignment wrapText="1"/>
      <protection locked="0"/>
    </xf>
    <xf numFmtId="0" fontId="20" fillId="0" borderId="0" xfId="0" applyFont="1" applyFill="1" applyAlignment="1" applyProtection="1">
      <alignment vertical="center" wrapText="1"/>
      <protection locked="0"/>
    </xf>
    <xf numFmtId="0" fontId="46" fillId="0" borderId="0" xfId="0" applyFont="1" applyFill="1" applyAlignment="1" applyProtection="1">
      <alignment/>
      <protection locked="0"/>
    </xf>
    <xf numFmtId="0" fontId="46" fillId="0" borderId="0" xfId="0" applyFont="1" applyFill="1" applyAlignment="1" applyProtection="1">
      <alignment wrapText="1"/>
      <protection locked="0"/>
    </xf>
    <xf numFmtId="0" fontId="46" fillId="0" borderId="0" xfId="0" applyFont="1" applyAlignment="1" applyProtection="1">
      <alignment wrapText="1"/>
      <protection locked="0"/>
    </xf>
    <xf numFmtId="0" fontId="46" fillId="0" borderId="0" xfId="0" applyFont="1" applyBorder="1" applyAlignment="1" applyProtection="1">
      <alignment/>
      <protection locked="0"/>
    </xf>
    <xf numFmtId="0" fontId="50" fillId="39" borderId="0" xfId="0" applyFont="1" applyFill="1" applyBorder="1" applyAlignment="1" applyProtection="1">
      <alignment horizontal="center" wrapText="1"/>
      <protection locked="0"/>
    </xf>
    <xf numFmtId="0" fontId="50" fillId="39" borderId="44" xfId="0" applyFont="1" applyFill="1" applyBorder="1" applyAlignment="1" applyProtection="1">
      <alignment horizontal="center" wrapText="1"/>
      <protection locked="0"/>
    </xf>
    <xf numFmtId="0" fontId="46" fillId="0" borderId="44" xfId="0" applyFont="1" applyBorder="1" applyAlignment="1" applyProtection="1">
      <alignment wrapText="1"/>
      <protection locked="0"/>
    </xf>
    <xf numFmtId="0" fontId="48" fillId="39" borderId="66" xfId="0" applyFont="1" applyFill="1" applyBorder="1" applyAlignment="1" applyProtection="1">
      <alignment horizontal="left" vertical="center" wrapText="1"/>
      <protection locked="0"/>
    </xf>
    <xf numFmtId="0" fontId="48" fillId="39" borderId="67" xfId="0" applyFont="1" applyFill="1" applyBorder="1" applyAlignment="1" applyProtection="1">
      <alignment horizontal="left" vertical="center" wrapText="1"/>
      <protection locked="0"/>
    </xf>
    <xf numFmtId="0" fontId="48" fillId="39" borderId="67" xfId="0" applyFont="1" applyFill="1" applyBorder="1" applyAlignment="1" applyProtection="1">
      <alignment horizontal="center" vertical="center" wrapText="1"/>
      <protection locked="0"/>
    </xf>
    <xf numFmtId="0" fontId="48" fillId="39" borderId="68" xfId="0" applyFont="1" applyFill="1" applyBorder="1" applyAlignment="1" applyProtection="1">
      <alignment horizontal="center" vertical="center" wrapText="1"/>
      <protection locked="0"/>
    </xf>
    <xf numFmtId="0" fontId="8" fillId="41" borderId="69" xfId="0" applyNumberFormat="1" applyFont="1" applyFill="1" applyBorder="1" applyAlignment="1" applyProtection="1">
      <alignment horizontal="center" vertical="center" wrapText="1"/>
      <protection locked="0"/>
    </xf>
    <xf numFmtId="166" fontId="8" fillId="41" borderId="69" xfId="0" applyNumberFormat="1" applyFont="1" applyFill="1" applyBorder="1" applyAlignment="1" applyProtection="1">
      <alignment horizontal="center" vertical="center" wrapText="1"/>
      <protection locked="0"/>
    </xf>
    <xf numFmtId="0" fontId="53" fillId="41" borderId="70" xfId="0" applyFont="1" applyFill="1" applyBorder="1" applyAlignment="1" applyProtection="1">
      <alignment horizontal="center" vertical="center" wrapText="1"/>
      <protection locked="0"/>
    </xf>
    <xf numFmtId="0" fontId="54" fillId="41" borderId="10" xfId="0" applyFont="1" applyFill="1" applyBorder="1" applyAlignment="1" applyProtection="1">
      <alignment horizontal="center" vertical="center" wrapText="1"/>
      <protection locked="0"/>
    </xf>
    <xf numFmtId="0" fontId="54" fillId="41" borderId="71" xfId="0" applyFont="1" applyFill="1" applyBorder="1" applyAlignment="1" applyProtection="1">
      <alignment horizontal="center" vertical="center" wrapText="1"/>
      <protection locked="0"/>
    </xf>
    <xf numFmtId="0" fontId="54" fillId="41" borderId="72" xfId="0" applyFont="1" applyFill="1" applyBorder="1" applyAlignment="1" applyProtection="1">
      <alignment horizontal="center" vertical="center" wrapText="1"/>
      <protection locked="0"/>
    </xf>
    <xf numFmtId="0" fontId="53" fillId="41" borderId="73" xfId="0" applyFont="1" applyFill="1" applyBorder="1" applyAlignment="1" applyProtection="1">
      <alignment horizontal="center" vertical="center" wrapText="1"/>
      <protection locked="0"/>
    </xf>
    <xf numFmtId="49" fontId="53" fillId="41" borderId="41" xfId="0" applyNumberFormat="1" applyFont="1" applyFill="1" applyBorder="1" applyAlignment="1" applyProtection="1">
      <alignment horizontal="center" vertical="center" wrapText="1"/>
      <protection locked="0"/>
    </xf>
    <xf numFmtId="0" fontId="53" fillId="41" borderId="74" xfId="0" applyFont="1" applyFill="1" applyBorder="1" applyAlignment="1" applyProtection="1">
      <alignment horizontal="center" vertical="center" wrapText="1"/>
      <protection locked="0"/>
    </xf>
    <xf numFmtId="0" fontId="48" fillId="39" borderId="75" xfId="0" applyFont="1" applyFill="1" applyBorder="1" applyAlignment="1" applyProtection="1">
      <alignment horizontal="left" vertical="center" wrapText="1"/>
      <protection locked="0"/>
    </xf>
    <xf numFmtId="0" fontId="48" fillId="39" borderId="22" xfId="0" applyFont="1" applyFill="1" applyBorder="1" applyAlignment="1" applyProtection="1">
      <alignment horizontal="left" vertical="center" wrapText="1"/>
      <protection locked="0"/>
    </xf>
    <xf numFmtId="0" fontId="48" fillId="39" borderId="22" xfId="0" applyFont="1" applyFill="1" applyBorder="1" applyAlignment="1" applyProtection="1">
      <alignment horizontal="center" vertical="center" wrapText="1"/>
      <protection locked="0"/>
    </xf>
    <xf numFmtId="0" fontId="48" fillId="39" borderId="76" xfId="0" applyFont="1" applyFill="1" applyBorder="1" applyAlignment="1" applyProtection="1">
      <alignment horizontal="center" vertical="center" wrapText="1"/>
      <protection locked="0"/>
    </xf>
    <xf numFmtId="0" fontId="53" fillId="41" borderId="21" xfId="0" applyFont="1" applyFill="1" applyBorder="1" applyAlignment="1" applyProtection="1">
      <alignment horizontal="center" vertical="center" wrapText="1"/>
      <protection locked="0"/>
    </xf>
    <xf numFmtId="49" fontId="53" fillId="41" borderId="22" xfId="0" applyNumberFormat="1" applyFont="1" applyFill="1" applyBorder="1" applyAlignment="1" applyProtection="1">
      <alignment horizontal="center" vertical="center" wrapText="1"/>
      <protection locked="0"/>
    </xf>
    <xf numFmtId="0" fontId="53" fillId="41" borderId="77" xfId="0" applyFont="1" applyFill="1" applyBorder="1" applyAlignment="1" applyProtection="1">
      <alignment horizontal="center" vertical="center" wrapText="1"/>
      <protection locked="0"/>
    </xf>
    <xf numFmtId="49" fontId="53" fillId="41" borderId="78" xfId="0" applyNumberFormat="1" applyFont="1" applyFill="1" applyBorder="1" applyAlignment="1" applyProtection="1">
      <alignment horizontal="center" vertical="center" wrapText="1"/>
      <protection locked="0"/>
    </xf>
    <xf numFmtId="0" fontId="8" fillId="39" borderId="75" xfId="0" applyFont="1" applyFill="1" applyBorder="1" applyAlignment="1" applyProtection="1">
      <alignment horizontal="left" vertical="center" wrapText="1"/>
      <protection locked="0"/>
    </xf>
    <xf numFmtId="0" fontId="8" fillId="39" borderId="79" xfId="0" applyFont="1" applyFill="1" applyBorder="1" applyAlignment="1" applyProtection="1">
      <alignment horizontal="left" vertical="center" wrapText="1"/>
      <protection locked="0"/>
    </xf>
    <xf numFmtId="0" fontId="48" fillId="39" borderId="80" xfId="0" applyFont="1" applyFill="1" applyBorder="1" applyAlignment="1" applyProtection="1">
      <alignment horizontal="left" vertical="center" wrapText="1"/>
      <protection locked="0"/>
    </xf>
    <xf numFmtId="0" fontId="48" fillId="39" borderId="80" xfId="0" applyFont="1" applyFill="1" applyBorder="1" applyAlignment="1" applyProtection="1">
      <alignment horizontal="center" vertical="center" wrapText="1"/>
      <protection locked="0"/>
    </xf>
    <xf numFmtId="0" fontId="54" fillId="41" borderId="81" xfId="0" applyFont="1" applyFill="1" applyBorder="1" applyAlignment="1" applyProtection="1">
      <alignment horizontal="center" vertical="center" wrapText="1"/>
      <protection locked="0"/>
    </xf>
    <xf numFmtId="0" fontId="53" fillId="41" borderId="82" xfId="0" applyFont="1" applyFill="1" applyBorder="1" applyAlignment="1" applyProtection="1">
      <alignment horizontal="center" vertical="center" wrapText="1"/>
      <protection locked="0"/>
    </xf>
    <xf numFmtId="49" fontId="53" fillId="41" borderId="80" xfId="0" applyNumberFormat="1" applyFont="1" applyFill="1" applyBorder="1" applyAlignment="1" applyProtection="1">
      <alignment horizontal="center" vertical="center" wrapText="1"/>
      <protection locked="0"/>
    </xf>
    <xf numFmtId="0" fontId="53" fillId="41" borderId="83" xfId="0" applyFont="1" applyFill="1" applyBorder="1" applyAlignment="1" applyProtection="1">
      <alignment horizontal="center" vertical="center" wrapText="1"/>
      <protection locked="0"/>
    </xf>
    <xf numFmtId="49" fontId="53" fillId="41" borderId="84" xfId="0" applyNumberFormat="1" applyFont="1" applyFill="1" applyBorder="1" applyAlignment="1" applyProtection="1">
      <alignment horizontal="center" vertical="center" wrapText="1"/>
      <protection locked="0"/>
    </xf>
    <xf numFmtId="0" fontId="8" fillId="39" borderId="85" xfId="0" applyFont="1" applyFill="1" applyBorder="1" applyAlignment="1" applyProtection="1">
      <alignment horizontal="left" vertical="center" wrapText="1"/>
      <protection locked="0"/>
    </xf>
    <xf numFmtId="0" fontId="48" fillId="39" borderId="86" xfId="0" applyFont="1" applyFill="1" applyBorder="1" applyAlignment="1" applyProtection="1">
      <alignment horizontal="left" vertical="center" wrapText="1"/>
      <protection locked="0"/>
    </xf>
    <xf numFmtId="0" fontId="48" fillId="39" borderId="86" xfId="0" applyFont="1" applyFill="1" applyBorder="1" applyAlignment="1" applyProtection="1">
      <alignment horizontal="center" vertical="center" wrapText="1"/>
      <protection locked="0"/>
    </xf>
    <xf numFmtId="0" fontId="54" fillId="41" borderId="87" xfId="0" applyFont="1" applyFill="1" applyBorder="1" applyAlignment="1" applyProtection="1">
      <alignment horizontal="center" vertical="center" wrapText="1"/>
      <protection locked="0"/>
    </xf>
    <xf numFmtId="0" fontId="54" fillId="41" borderId="88" xfId="0" applyFont="1" applyFill="1" applyBorder="1" applyAlignment="1" applyProtection="1">
      <alignment horizontal="center" vertical="center" wrapText="1"/>
      <protection locked="0"/>
    </xf>
    <xf numFmtId="0" fontId="53" fillId="41" borderId="89" xfId="0" applyFont="1" applyFill="1" applyBorder="1" applyAlignment="1" applyProtection="1">
      <alignment horizontal="center" vertical="center" wrapText="1"/>
      <protection locked="0"/>
    </xf>
    <xf numFmtId="49" fontId="53" fillId="41" borderId="86" xfId="0" applyNumberFormat="1" applyFont="1" applyFill="1" applyBorder="1" applyAlignment="1" applyProtection="1">
      <alignment horizontal="center" vertical="center" wrapText="1"/>
      <protection locked="0"/>
    </xf>
    <xf numFmtId="0" fontId="53" fillId="41" borderId="90" xfId="0" applyFont="1" applyFill="1" applyBorder="1" applyAlignment="1" applyProtection="1">
      <alignment horizontal="center" vertical="center" wrapText="1"/>
      <protection locked="0"/>
    </xf>
    <xf numFmtId="49" fontId="53" fillId="41" borderId="91" xfId="0" applyNumberFormat="1" applyFont="1" applyFill="1" applyBorder="1" applyAlignment="1" applyProtection="1">
      <alignment horizontal="center" vertical="center" wrapText="1"/>
      <protection locked="0"/>
    </xf>
    <xf numFmtId="1" fontId="8" fillId="41" borderId="69" xfId="0" applyNumberFormat="1" applyFont="1" applyFill="1" applyBorder="1" applyAlignment="1" applyProtection="1">
      <alignment horizontal="center" vertical="center" wrapText="1"/>
      <protection locked="0"/>
    </xf>
    <xf numFmtId="0" fontId="8" fillId="39" borderId="92" xfId="0" applyFont="1" applyFill="1" applyBorder="1" applyAlignment="1" applyProtection="1">
      <alignment horizontal="left" vertical="top" wrapText="1"/>
      <protection locked="0"/>
    </xf>
    <xf numFmtId="0" fontId="48" fillId="39" borderId="93" xfId="0" applyFont="1" applyFill="1" applyBorder="1" applyAlignment="1" applyProtection="1">
      <alignment horizontal="left" vertical="center" wrapText="1"/>
      <protection locked="0"/>
    </xf>
    <xf numFmtId="0" fontId="48" fillId="39" borderId="93" xfId="0" applyFont="1" applyFill="1" applyBorder="1" applyAlignment="1" applyProtection="1">
      <alignment horizontal="center" vertical="center" wrapText="1"/>
      <protection locked="0"/>
    </xf>
    <xf numFmtId="0" fontId="48" fillId="39" borderId="50" xfId="0" applyFont="1" applyFill="1" applyBorder="1" applyAlignment="1" applyProtection="1">
      <alignment horizontal="center" vertical="center" wrapText="1"/>
      <protection locked="0"/>
    </xf>
    <xf numFmtId="0" fontId="54" fillId="41" borderId="94" xfId="0" applyFont="1" applyFill="1" applyBorder="1" applyAlignment="1" applyProtection="1">
      <alignment horizontal="center" vertical="center" wrapText="1"/>
      <protection locked="0"/>
    </xf>
    <xf numFmtId="0" fontId="53" fillId="41" borderId="95" xfId="0" applyFont="1" applyFill="1" applyBorder="1" applyAlignment="1" applyProtection="1">
      <alignment horizontal="center" vertical="center" wrapText="1"/>
      <protection locked="0"/>
    </xf>
    <xf numFmtId="0" fontId="54" fillId="41" borderId="96" xfId="0" applyFont="1" applyFill="1" applyBorder="1" applyAlignment="1" applyProtection="1">
      <alignment horizontal="center" vertical="center" wrapText="1"/>
      <protection locked="0"/>
    </xf>
    <xf numFmtId="49" fontId="53" fillId="41" borderId="93" xfId="0" applyNumberFormat="1" applyFont="1" applyFill="1" applyBorder="1" applyAlignment="1" applyProtection="1">
      <alignment horizontal="center" vertical="center" wrapText="1"/>
      <protection locked="0"/>
    </xf>
    <xf numFmtId="0" fontId="53" fillId="41" borderId="97" xfId="0" applyFont="1" applyFill="1" applyBorder="1" applyAlignment="1" applyProtection="1">
      <alignment horizontal="center" vertical="center" wrapText="1"/>
      <protection locked="0"/>
    </xf>
    <xf numFmtId="49" fontId="53" fillId="41" borderId="98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99" xfId="0" applyFont="1" applyFill="1" applyBorder="1" applyAlignment="1" applyProtection="1">
      <alignment vertical="center" wrapText="1"/>
      <protection locked="0"/>
    </xf>
    <xf numFmtId="166" fontId="8" fillId="41" borderId="100" xfId="0" applyNumberFormat="1" applyFont="1" applyFill="1" applyBorder="1" applyAlignment="1" applyProtection="1">
      <alignment/>
      <protection/>
    </xf>
    <xf numFmtId="0" fontId="56" fillId="0" borderId="0" xfId="0" applyFont="1" applyAlignment="1" applyProtection="1">
      <alignment/>
      <protection locked="0"/>
    </xf>
    <xf numFmtId="9" fontId="57" fillId="0" borderId="41" xfId="0" applyNumberFormat="1" applyFont="1" applyBorder="1" applyAlignment="1" applyProtection="1">
      <alignment/>
      <protection locked="0"/>
    </xf>
    <xf numFmtId="0" fontId="58" fillId="0" borderId="41" xfId="0" applyFont="1" applyFill="1" applyBorder="1" applyAlignment="1" applyProtection="1">
      <alignment horizontal="center" vertical="center" wrapText="1"/>
      <protection locked="0"/>
    </xf>
    <xf numFmtId="167" fontId="58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58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41" xfId="0" applyFont="1" applyFill="1" applyBorder="1" applyAlignment="1" applyProtection="1">
      <alignment horizontal="left" vertical="center"/>
      <protection locked="0"/>
    </xf>
    <xf numFmtId="0" fontId="46" fillId="0" borderId="41" xfId="0" applyFont="1" applyFill="1" applyBorder="1" applyAlignment="1" applyProtection="1">
      <alignment horizontal="center" vertical="center" wrapText="1"/>
      <protection locked="0"/>
    </xf>
    <xf numFmtId="167" fontId="46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Border="1" applyAlignment="1" applyProtection="1">
      <alignment horizontal="left" vertical="center"/>
      <protection locked="0"/>
    </xf>
    <xf numFmtId="167" fontId="8" fillId="41" borderId="100" xfId="0" applyNumberFormat="1" applyFont="1" applyFill="1" applyBorder="1" applyAlignment="1" applyProtection="1">
      <alignment horizontal="center" vertical="center"/>
      <protection/>
    </xf>
    <xf numFmtId="0" fontId="5" fillId="39" borderId="0" xfId="0" applyFont="1" applyFill="1" applyBorder="1" applyAlignment="1" applyProtection="1">
      <alignment horizontal="left" vertical="center" wrapText="1"/>
      <protection locked="0"/>
    </xf>
    <xf numFmtId="0" fontId="61" fillId="0" borderId="0" xfId="0" applyFont="1" applyAlignment="1" applyProtection="1">
      <alignment/>
      <protection locked="0"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20" fontId="11" fillId="0" borderId="10" xfId="0" applyNumberFormat="1" applyFont="1" applyBorder="1" applyAlignment="1" applyProtection="1">
      <alignment horizontal="center"/>
      <protection locked="0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9" fillId="34" borderId="32" xfId="0" applyFont="1" applyFill="1" applyBorder="1" applyAlignment="1">
      <alignment horizontal="center" vertical="top"/>
    </xf>
    <xf numFmtId="0" fontId="20" fillId="34" borderId="31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7" fillId="0" borderId="34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right"/>
    </xf>
    <xf numFmtId="0" fontId="4" fillId="34" borderId="101" xfId="0" applyFont="1" applyFill="1" applyBorder="1" applyAlignment="1">
      <alignment horizontal="center" vertical="top"/>
    </xf>
    <xf numFmtId="0" fontId="4" fillId="34" borderId="10" xfId="0" applyFont="1" applyFill="1" applyBorder="1" applyAlignment="1">
      <alignment horizontal="center" vertical="top"/>
    </xf>
    <xf numFmtId="0" fontId="12" fillId="0" borderId="10" xfId="0" applyFont="1" applyBorder="1" applyAlignment="1">
      <alignment horizontal="left" vertical="top" wrapText="1"/>
    </xf>
    <xf numFmtId="0" fontId="12" fillId="0" borderId="31" xfId="0" applyFont="1" applyBorder="1" applyAlignment="1">
      <alignment horizontal="left" vertical="top" wrapText="1"/>
    </xf>
    <xf numFmtId="0" fontId="4" fillId="34" borderId="10" xfId="0" applyFont="1" applyFill="1" applyBorder="1" applyAlignment="1">
      <alignment horizontal="center" wrapText="1"/>
    </xf>
    <xf numFmtId="0" fontId="0" fillId="0" borderId="34" xfId="0" applyFont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left" vertical="top" wrapText="1"/>
    </xf>
    <xf numFmtId="0" fontId="12" fillId="39" borderId="31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23" fillId="0" borderId="10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9" fillId="0" borderId="10" xfId="0" applyFont="1" applyFill="1" applyBorder="1" applyAlignment="1" applyProtection="1">
      <alignment horizontal="center" vertical="center" wrapText="1"/>
      <protection/>
    </xf>
    <xf numFmtId="0" fontId="31" fillId="40" borderId="102" xfId="0" applyFont="1" applyFill="1" applyBorder="1" applyAlignment="1" applyProtection="1">
      <alignment horizontal="center" vertical="center" wrapText="1"/>
      <protection/>
    </xf>
    <xf numFmtId="0" fontId="31" fillId="33" borderId="102" xfId="0" applyFont="1" applyFill="1" applyBorder="1" applyAlignment="1" applyProtection="1">
      <alignment horizontal="center" vertical="center" wrapText="1"/>
      <protection/>
    </xf>
    <xf numFmtId="0" fontId="33" fillId="40" borderId="17" xfId="0" applyFont="1" applyFill="1" applyBorder="1" applyAlignment="1" applyProtection="1">
      <alignment horizontal="left" vertical="center" wrapText="1"/>
      <protection locked="0"/>
    </xf>
    <xf numFmtId="0" fontId="44" fillId="0" borderId="0" xfId="0" applyFont="1" applyFill="1" applyBorder="1" applyAlignment="1" applyProtection="1">
      <alignment horizontal="left" vertical="center" wrapText="1"/>
      <protection locked="0"/>
    </xf>
    <xf numFmtId="0" fontId="5" fillId="41" borderId="103" xfId="0" applyFont="1" applyFill="1" applyBorder="1" applyAlignment="1" applyProtection="1">
      <alignment horizontal="left" vertical="center"/>
      <protection locked="0"/>
    </xf>
    <xf numFmtId="0" fontId="23" fillId="39" borderId="56" xfId="0" applyFont="1" applyFill="1" applyBorder="1" applyAlignment="1" applyProtection="1">
      <alignment horizontal="left" vertical="center"/>
      <protection locked="0"/>
    </xf>
    <xf numFmtId="0" fontId="46" fillId="41" borderId="55" xfId="0" applyFont="1" applyFill="1" applyBorder="1" applyAlignment="1" applyProtection="1">
      <alignment horizontal="left"/>
      <protection locked="0"/>
    </xf>
    <xf numFmtId="0" fontId="43" fillId="0" borderId="0" xfId="0" applyFont="1" applyBorder="1" applyAlignment="1" applyProtection="1">
      <alignment horizontal="center" vertical="center" wrapText="1"/>
      <protection locked="0"/>
    </xf>
    <xf numFmtId="0" fontId="43" fillId="0" borderId="0" xfId="0" applyFont="1" applyBorder="1" applyAlignment="1" applyProtection="1">
      <alignment horizontal="center"/>
      <protection locked="0"/>
    </xf>
    <xf numFmtId="0" fontId="23" fillId="41" borderId="104" xfId="0" applyFont="1" applyFill="1" applyBorder="1" applyAlignment="1" applyProtection="1">
      <alignment horizontal="left" vertical="center"/>
      <protection locked="0"/>
    </xf>
    <xf numFmtId="0" fontId="45" fillId="0" borderId="0" xfId="0" applyFont="1" applyFill="1" applyBorder="1" applyAlignment="1" applyProtection="1">
      <alignment horizontal="left" vertical="center"/>
      <protection locked="0"/>
    </xf>
    <xf numFmtId="0" fontId="23" fillId="39" borderId="61" xfId="0" applyFont="1" applyFill="1" applyBorder="1" applyAlignment="1" applyProtection="1">
      <alignment horizontal="left" vertical="center"/>
      <protection locked="0"/>
    </xf>
    <xf numFmtId="0" fontId="46" fillId="41" borderId="59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165" fontId="23" fillId="41" borderId="105" xfId="0" applyNumberFormat="1" applyFont="1" applyFill="1" applyBorder="1" applyAlignment="1" applyProtection="1">
      <alignment horizontal="left" vertical="center"/>
      <protection locked="0"/>
    </xf>
    <xf numFmtId="0" fontId="23" fillId="39" borderId="62" xfId="0" applyFont="1" applyFill="1" applyBorder="1" applyAlignment="1" applyProtection="1">
      <alignment horizontal="left" vertical="center"/>
      <protection locked="0"/>
    </xf>
    <xf numFmtId="0" fontId="46" fillId="41" borderId="62" xfId="0" applyFont="1" applyFill="1" applyBorder="1" applyAlignment="1" applyProtection="1">
      <alignment horizontal="left"/>
      <protection locked="0"/>
    </xf>
    <xf numFmtId="0" fontId="23" fillId="39" borderId="65" xfId="0" applyFont="1" applyFill="1" applyBorder="1" applyAlignment="1" applyProtection="1">
      <alignment horizontal="left" vertical="center"/>
      <protection locked="0"/>
    </xf>
    <xf numFmtId="0" fontId="47" fillId="0" borderId="0" xfId="0" applyFont="1" applyBorder="1" applyAlignment="1" applyProtection="1">
      <alignment horizontal="left" vertical="center"/>
      <protection locked="0"/>
    </xf>
    <xf numFmtId="0" fontId="23" fillId="41" borderId="63" xfId="0" applyFont="1" applyFill="1" applyBorder="1" applyAlignment="1" applyProtection="1">
      <alignment horizontal="left" vertical="center"/>
      <protection locked="0"/>
    </xf>
    <xf numFmtId="0" fontId="23" fillId="39" borderId="64" xfId="0" applyFont="1" applyFill="1" applyBorder="1" applyAlignment="1" applyProtection="1">
      <alignment horizontal="left" vertical="center"/>
      <protection locked="0"/>
    </xf>
    <xf numFmtId="0" fontId="46" fillId="41" borderId="17" xfId="0" applyFont="1" applyFill="1" applyBorder="1" applyAlignment="1" applyProtection="1">
      <alignment horizontal="left"/>
      <protection locked="0"/>
    </xf>
    <xf numFmtId="164" fontId="23" fillId="41" borderId="63" xfId="0" applyNumberFormat="1" applyFont="1" applyFill="1" applyBorder="1" applyAlignment="1" applyProtection="1">
      <alignment horizontal="left" vertical="center"/>
      <protection/>
    </xf>
    <xf numFmtId="0" fontId="23" fillId="41" borderId="53" xfId="0" applyFont="1" applyFill="1" applyBorder="1" applyAlignment="1" applyProtection="1">
      <alignment horizontal="left" vertical="center"/>
      <protection locked="0"/>
    </xf>
    <xf numFmtId="0" fontId="44" fillId="0" borderId="106" xfId="0" applyFont="1" applyBorder="1" applyAlignment="1" applyProtection="1">
      <alignment horizontal="center" vertical="center" wrapText="1"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23" fillId="41" borderId="63" xfId="0" applyFont="1" applyFill="1" applyBorder="1" applyAlignment="1" applyProtection="1">
      <alignment horizontal="left" vertical="center"/>
      <protection/>
    </xf>
    <xf numFmtId="0" fontId="23" fillId="41" borderId="105" xfId="0" applyFont="1" applyFill="1" applyBorder="1" applyAlignment="1" applyProtection="1">
      <alignment horizontal="left" vertical="center"/>
      <protection/>
    </xf>
    <xf numFmtId="0" fontId="23" fillId="39" borderId="54" xfId="0" applyFont="1" applyFill="1" applyBorder="1" applyAlignment="1" applyProtection="1">
      <alignment horizontal="left" vertical="center"/>
      <protection locked="0"/>
    </xf>
    <xf numFmtId="0" fontId="50" fillId="33" borderId="100" xfId="0" applyFont="1" applyFill="1" applyBorder="1" applyAlignment="1" applyProtection="1">
      <alignment horizontal="center" wrapText="1"/>
      <protection locked="0"/>
    </xf>
    <xf numFmtId="0" fontId="8" fillId="39" borderId="107" xfId="0" applyFont="1" applyFill="1" applyBorder="1" applyAlignment="1" applyProtection="1">
      <alignment horizontal="center" wrapText="1"/>
      <protection locked="0"/>
    </xf>
    <xf numFmtId="0" fontId="8" fillId="39" borderId="40" xfId="0" applyFont="1" applyFill="1" applyBorder="1" applyAlignment="1" applyProtection="1">
      <alignment horizontal="center" wrapText="1"/>
      <protection locked="0"/>
    </xf>
    <xf numFmtId="0" fontId="8" fillId="39" borderId="108" xfId="0" applyFont="1" applyFill="1" applyBorder="1" applyAlignment="1" applyProtection="1">
      <alignment horizontal="center" wrapText="1"/>
      <protection locked="0"/>
    </xf>
    <xf numFmtId="0" fontId="23" fillId="39" borderId="109" xfId="0" applyFont="1" applyFill="1" applyBorder="1" applyAlignment="1" applyProtection="1">
      <alignment horizontal="center" vertical="center"/>
      <protection locked="0"/>
    </xf>
    <xf numFmtId="0" fontId="23" fillId="39" borderId="48" xfId="0" applyFont="1" applyFill="1" applyBorder="1" applyAlignment="1" applyProtection="1">
      <alignment horizontal="center" vertical="center"/>
      <protection locked="0"/>
    </xf>
    <xf numFmtId="0" fontId="50" fillId="33" borderId="100" xfId="0" applyFont="1" applyFill="1" applyBorder="1" applyAlignment="1" applyProtection="1">
      <alignment horizontal="center" vertical="center" wrapText="1"/>
      <protection locked="0"/>
    </xf>
    <xf numFmtId="0" fontId="8" fillId="39" borderId="43" xfId="0" applyFont="1" applyFill="1" applyBorder="1" applyAlignment="1" applyProtection="1">
      <alignment horizontal="center" wrapText="1"/>
      <protection locked="0"/>
    </xf>
    <xf numFmtId="0" fontId="52" fillId="39" borderId="110" xfId="0" applyFont="1" applyFill="1" applyBorder="1" applyAlignment="1" applyProtection="1">
      <alignment horizontal="center" vertical="center" wrapText="1" shrinkToFit="1"/>
      <protection locked="0"/>
    </xf>
    <xf numFmtId="0" fontId="23" fillId="39" borderId="100" xfId="0" applyFont="1" applyFill="1" applyBorder="1" applyAlignment="1" applyProtection="1">
      <alignment horizontal="center" vertical="center"/>
      <protection locked="0"/>
    </xf>
    <xf numFmtId="0" fontId="51" fillId="39" borderId="100" xfId="0" applyFont="1" applyFill="1" applyBorder="1" applyAlignment="1" applyProtection="1">
      <alignment horizontal="center" vertical="center" wrapText="1"/>
      <protection locked="0"/>
    </xf>
    <xf numFmtId="0" fontId="51" fillId="39" borderId="111" xfId="0" applyFont="1" applyFill="1" applyBorder="1" applyAlignment="1" applyProtection="1">
      <alignment horizontal="center" vertical="center" wrapText="1" shrinkToFit="1"/>
      <protection locked="0"/>
    </xf>
    <xf numFmtId="0" fontId="52" fillId="39" borderId="74" xfId="0" applyFont="1" applyFill="1" applyBorder="1" applyAlignment="1" applyProtection="1">
      <alignment horizontal="center" vertical="center" wrapText="1" shrinkToFit="1"/>
      <protection locked="0"/>
    </xf>
    <xf numFmtId="0" fontId="52" fillId="39" borderId="111" xfId="0" applyFont="1" applyFill="1" applyBorder="1" applyAlignment="1" applyProtection="1">
      <alignment horizontal="center" vertical="center" wrapText="1" shrinkToFit="1"/>
      <protection locked="0"/>
    </xf>
    <xf numFmtId="0" fontId="51" fillId="33" borderId="100" xfId="0" applyFont="1" applyFill="1" applyBorder="1" applyAlignment="1" applyProtection="1">
      <alignment horizontal="center" vertical="center" wrapText="1" shrinkToFit="1"/>
      <protection locked="0"/>
    </xf>
    <xf numFmtId="0" fontId="48" fillId="39" borderId="78" xfId="0" applyFont="1" applyFill="1" applyBorder="1" applyAlignment="1" applyProtection="1">
      <alignment horizontal="center" vertical="center" wrapText="1"/>
      <protection locked="0"/>
    </xf>
    <xf numFmtId="0" fontId="8" fillId="41" borderId="69" xfId="0" applyNumberFormat="1" applyFont="1" applyFill="1" applyBorder="1" applyAlignment="1" applyProtection="1">
      <alignment horizontal="center" vertical="center" wrapText="1"/>
      <protection locked="0"/>
    </xf>
    <xf numFmtId="0" fontId="8" fillId="41" borderId="100" xfId="0" applyNumberFormat="1" applyFont="1" applyFill="1" applyBorder="1" applyAlignment="1" applyProtection="1">
      <alignment horizontal="center" vertical="center" wrapText="1"/>
      <protection locked="0"/>
    </xf>
    <xf numFmtId="166" fontId="8" fillId="41" borderId="100" xfId="0" applyNumberFormat="1" applyFont="1" applyFill="1" applyBorder="1" applyAlignment="1" applyProtection="1">
      <alignment horizontal="center" vertical="center" wrapText="1"/>
      <protection locked="0"/>
    </xf>
    <xf numFmtId="0" fontId="53" fillId="41" borderId="70" xfId="0" applyFont="1" applyFill="1" applyBorder="1" applyAlignment="1" applyProtection="1">
      <alignment horizontal="center" vertical="center" wrapText="1"/>
      <protection locked="0"/>
    </xf>
    <xf numFmtId="0" fontId="53" fillId="41" borderId="111" xfId="0" applyFont="1" applyFill="1" applyBorder="1" applyAlignment="1" applyProtection="1">
      <alignment horizontal="center" vertical="center" wrapText="1"/>
      <protection locked="0"/>
    </xf>
    <xf numFmtId="1" fontId="8" fillId="41" borderId="100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MO_08_10Anx2 et 3" xfId="50"/>
    <cellStyle name="Normal_résultats" xfId="51"/>
    <cellStyle name="Normal_Transec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3">
    <dxf>
      <font>
        <b/>
        <i val="0"/>
      </font>
    </dxf>
    <dxf>
      <font>
        <b/>
        <i val="0"/>
        <color indexed="11"/>
      </font>
    </dxf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9900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0</xdr:row>
      <xdr:rowOff>0</xdr:rowOff>
    </xdr:from>
    <xdr:to>
      <xdr:col>5</xdr:col>
      <xdr:colOff>304800</xdr:colOff>
      <xdr:row>1</xdr:row>
      <xdr:rowOff>219075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0"/>
          <a:ext cx="790575" cy="1171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O21"/>
  <sheetViews>
    <sheetView zoomScale="95" zoomScaleNormal="95" zoomScalePageLayoutView="0" workbookViewId="0" topLeftCell="A1">
      <selection activeCell="G17" sqref="G17"/>
    </sheetView>
  </sheetViews>
  <sheetFormatPr defaultColWidth="11.57421875" defaultRowHeight="12.75"/>
  <cols>
    <col min="1" max="1" width="50.7109375" style="1" customWidth="1"/>
    <col min="2" max="5" width="11.57421875" style="1" customWidth="1"/>
    <col min="6" max="6" width="13.8515625" style="1" customWidth="1"/>
    <col min="7" max="16384" width="11.57421875" style="1" customWidth="1"/>
  </cols>
  <sheetData>
    <row r="2" spans="1:15" ht="29.25" customHeight="1">
      <c r="A2" s="2" t="s">
        <v>0</v>
      </c>
      <c r="B2" s="3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3">
        <v>10</v>
      </c>
      <c r="L2" s="4" t="s">
        <v>1</v>
      </c>
      <c r="M2" s="4" t="s">
        <v>2</v>
      </c>
      <c r="O2" s="1" t="s">
        <v>3</v>
      </c>
    </row>
    <row r="3" spans="1:13" ht="29.25" customHeight="1">
      <c r="A3" s="5" t="s">
        <v>4</v>
      </c>
      <c r="B3" s="6"/>
      <c r="C3" s="6"/>
      <c r="D3" s="6"/>
      <c r="E3" s="6"/>
      <c r="F3" s="6"/>
      <c r="G3" s="6"/>
      <c r="H3" s="6"/>
      <c r="I3" s="6"/>
      <c r="J3" s="7"/>
      <c r="K3" s="7"/>
      <c r="L3" s="8"/>
      <c r="M3" s="8"/>
    </row>
    <row r="4" spans="1:15" ht="29.25" customHeight="1">
      <c r="A4" s="5" t="s">
        <v>5</v>
      </c>
      <c r="B4" s="6"/>
      <c r="C4" s="6"/>
      <c r="D4" s="6"/>
      <c r="E4" s="6"/>
      <c r="F4" s="6"/>
      <c r="G4" s="6"/>
      <c r="H4" s="6"/>
      <c r="I4" s="6"/>
      <c r="J4" s="6"/>
      <c r="K4" s="7"/>
      <c r="L4" s="8"/>
      <c r="M4" s="8"/>
      <c r="O4" s="1" t="s">
        <v>6</v>
      </c>
    </row>
    <row r="5" spans="1:13" ht="29.25" customHeight="1">
      <c r="A5" s="5" t="s">
        <v>7</v>
      </c>
      <c r="B5" s="6"/>
      <c r="C5" s="6"/>
      <c r="D5" s="6"/>
      <c r="E5" s="6"/>
      <c r="F5" s="6"/>
      <c r="G5" s="6"/>
      <c r="H5" s="6"/>
      <c r="I5" s="6"/>
      <c r="J5" s="6"/>
      <c r="K5" s="7"/>
      <c r="L5" s="8"/>
      <c r="M5" s="8"/>
    </row>
    <row r="6" spans="1:15" ht="29.25" customHeight="1">
      <c r="A6" s="9" t="s">
        <v>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8"/>
      <c r="M6" s="11"/>
      <c r="O6" s="1" t="s">
        <v>9</v>
      </c>
    </row>
    <row r="7" spans="1:13" ht="29.25" customHeight="1">
      <c r="A7" s="12" t="s">
        <v>10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8"/>
      <c r="M7" s="11"/>
    </row>
    <row r="8" spans="1:15" ht="29.25" customHeight="1">
      <c r="A8" s="14" t="s">
        <v>11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8"/>
      <c r="M8" s="11"/>
      <c r="O8" s="1" t="s">
        <v>12</v>
      </c>
    </row>
    <row r="9" spans="1:15" ht="29.25" customHeight="1">
      <c r="A9" s="14" t="s">
        <v>13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8"/>
      <c r="M9" s="11"/>
      <c r="O9" s="1" t="s">
        <v>14</v>
      </c>
    </row>
    <row r="10" spans="1:13" ht="29.25" customHeight="1">
      <c r="A10" s="16" t="s">
        <v>15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8"/>
      <c r="M10" s="11"/>
    </row>
    <row r="11" spans="1:13" ht="29.25" customHeight="1">
      <c r="A11" s="14" t="s">
        <v>16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8"/>
      <c r="M11" s="11"/>
    </row>
    <row r="12" spans="1:13" ht="29.25" customHeight="1">
      <c r="A12" s="14" t="s">
        <v>17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8"/>
      <c r="M12" s="11"/>
    </row>
    <row r="13" spans="1:13" ht="29.25" customHeight="1">
      <c r="A13" s="16" t="s">
        <v>18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8"/>
      <c r="M13" s="11"/>
    </row>
    <row r="14" spans="1:13" ht="29.25" customHeight="1">
      <c r="A14" s="14" t="s">
        <v>19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8"/>
      <c r="M14" s="11"/>
    </row>
    <row r="15" spans="1:13" ht="29.25" customHeight="1">
      <c r="A15" s="14" t="s">
        <v>20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8"/>
      <c r="M15" s="11"/>
    </row>
    <row r="16" spans="1:13" ht="29.25" customHeight="1">
      <c r="A16" s="16" t="s">
        <v>21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8"/>
      <c r="M16" s="11"/>
    </row>
    <row r="17" spans="1:13" ht="29.25" customHeight="1">
      <c r="A17" s="14" t="s">
        <v>22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8"/>
      <c r="M17" s="11"/>
    </row>
    <row r="18" spans="1:13" ht="42" customHeight="1">
      <c r="A18" s="14" t="s">
        <v>23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8"/>
      <c r="M18" s="11"/>
    </row>
    <row r="19" spans="1:13" ht="29.25" customHeight="1">
      <c r="A19" s="18" t="s">
        <v>24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8"/>
      <c r="M19" s="11"/>
    </row>
    <row r="20" spans="1:14" ht="15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1"/>
      <c r="N20" s="1">
        <v>7</v>
      </c>
    </row>
    <row r="21" spans="2:11" ht="12.75">
      <c r="B21" s="1">
        <f>B5-SUM(B7:B18)</f>
        <v>0</v>
      </c>
      <c r="C21" s="1">
        <f>C5-SUM(C7:C18)</f>
        <v>0</v>
      </c>
      <c r="D21" s="1">
        <f aca="true" t="shared" si="0" ref="D21:K21">D5-SUM(D8:D18)</f>
        <v>0</v>
      </c>
      <c r="E21" s="1">
        <f t="shared" si="0"/>
        <v>0</v>
      </c>
      <c r="F21" s="1">
        <f t="shared" si="0"/>
        <v>0</v>
      </c>
      <c r="G21" s="1">
        <f t="shared" si="0"/>
        <v>0</v>
      </c>
      <c r="H21" s="1">
        <f t="shared" si="0"/>
        <v>0</v>
      </c>
      <c r="I21" s="1">
        <f t="shared" si="0"/>
        <v>0</v>
      </c>
      <c r="J21" s="1">
        <f t="shared" si="0"/>
        <v>0</v>
      </c>
      <c r="K21" s="1">
        <f t="shared" si="0"/>
        <v>0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BD33"/>
  <sheetViews>
    <sheetView zoomScale="95" zoomScaleNormal="95" zoomScalePageLayoutView="0" workbookViewId="0" topLeftCell="C1">
      <selection activeCell="I24" sqref="I24"/>
    </sheetView>
  </sheetViews>
  <sheetFormatPr defaultColWidth="11.421875" defaultRowHeight="12.75"/>
  <cols>
    <col min="2" max="2" width="5.7109375" style="0" customWidth="1"/>
    <col min="3" max="3" width="10.57421875" style="0" customWidth="1"/>
    <col min="4" max="4" width="21.421875" style="0" customWidth="1"/>
    <col min="5" max="5" width="14.8515625" style="0" customWidth="1"/>
    <col min="6" max="6" width="13.140625" style="0" customWidth="1"/>
    <col min="7" max="7" width="10.140625" style="0" customWidth="1"/>
    <col min="8" max="8" width="12.140625" style="0" customWidth="1"/>
    <col min="9" max="9" width="8.57421875" style="0" customWidth="1"/>
    <col min="10" max="10" width="13.140625" style="0" customWidth="1"/>
    <col min="11" max="11" width="7.00390625" style="0" customWidth="1"/>
    <col min="12" max="12" width="12.421875" style="0" customWidth="1"/>
    <col min="13" max="13" width="6.28125" style="0" customWidth="1"/>
    <col min="14" max="14" width="13.421875" style="0" customWidth="1"/>
    <col min="15" max="15" width="11.7109375" style="0" customWidth="1"/>
    <col min="16" max="16" width="13.28125" style="0" customWidth="1"/>
    <col min="17" max="17" width="5.28125" style="0" customWidth="1"/>
    <col min="18" max="18" width="8.57421875" style="0" customWidth="1"/>
    <col min="20" max="34" width="5.7109375" style="0" customWidth="1"/>
    <col min="40" max="40" width="24.57421875" style="0" customWidth="1"/>
    <col min="41" max="41" width="24.8515625" style="0" customWidth="1"/>
  </cols>
  <sheetData>
    <row r="1" spans="3:56" ht="32.25" customHeight="1">
      <c r="C1" s="20" t="s">
        <v>25</v>
      </c>
      <c r="D1" s="20" t="s">
        <v>26</v>
      </c>
      <c r="E1" s="334" t="s">
        <v>27</v>
      </c>
      <c r="F1" s="334"/>
      <c r="G1" s="20" t="s">
        <v>28</v>
      </c>
      <c r="H1" s="20" t="s">
        <v>29</v>
      </c>
      <c r="I1" s="20" t="s">
        <v>30</v>
      </c>
      <c r="J1" s="20" t="s">
        <v>31</v>
      </c>
      <c r="K1" s="20" t="s">
        <v>32</v>
      </c>
      <c r="L1" s="334" t="s">
        <v>33</v>
      </c>
      <c r="M1" s="334"/>
      <c r="N1" s="334" t="s">
        <v>34</v>
      </c>
      <c r="O1" s="334"/>
      <c r="P1" s="22" t="s">
        <v>35</v>
      </c>
      <c r="Q1" s="23" t="s">
        <v>36</v>
      </c>
      <c r="T1" s="24" t="s">
        <v>37</v>
      </c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6"/>
      <c r="BC1" s="27"/>
      <c r="BD1" s="27"/>
    </row>
    <row r="2" spans="3:56" ht="20.25" customHeight="1">
      <c r="C2" s="28" t="s">
        <v>38</v>
      </c>
      <c r="D2" s="29" t="s">
        <v>39</v>
      </c>
      <c r="E2" s="335" t="s">
        <v>40</v>
      </c>
      <c r="F2" s="335"/>
      <c r="G2" s="30">
        <v>42838</v>
      </c>
      <c r="H2" s="28" t="s">
        <v>41</v>
      </c>
      <c r="I2" s="31">
        <v>969890</v>
      </c>
      <c r="J2" s="32">
        <v>6243374</v>
      </c>
      <c r="K2" s="33" t="s">
        <v>42</v>
      </c>
      <c r="L2" s="336" t="s">
        <v>43</v>
      </c>
      <c r="M2" s="336"/>
      <c r="N2" s="336" t="s">
        <v>44</v>
      </c>
      <c r="O2" s="336"/>
      <c r="P2" s="34" t="s">
        <v>45</v>
      </c>
      <c r="Q2">
        <v>168</v>
      </c>
      <c r="T2" s="35" t="s">
        <v>46</v>
      </c>
      <c r="U2" s="36"/>
      <c r="V2" s="36"/>
      <c r="W2" s="36" t="s">
        <v>44</v>
      </c>
      <c r="X2" s="36"/>
      <c r="Y2" s="36"/>
      <c r="Z2" s="36"/>
      <c r="AA2" s="36"/>
      <c r="AB2" s="36" t="s">
        <v>45</v>
      </c>
      <c r="AC2" s="36"/>
      <c r="AD2" s="36"/>
      <c r="AE2" s="36"/>
      <c r="AF2" s="36" t="s">
        <v>47</v>
      </c>
      <c r="AG2" s="36"/>
      <c r="AH2" s="36" t="s">
        <v>48</v>
      </c>
      <c r="AI2" s="37" t="s">
        <v>49</v>
      </c>
      <c r="BC2" s="27"/>
      <c r="BD2" s="27"/>
    </row>
    <row r="3" spans="3:56" ht="14.25" customHeight="1">
      <c r="C3" s="21" t="s">
        <v>50</v>
      </c>
      <c r="D3" s="38" t="s">
        <v>51</v>
      </c>
      <c r="E3" s="38" t="s">
        <v>52</v>
      </c>
      <c r="F3" s="38" t="s">
        <v>53</v>
      </c>
      <c r="G3" s="38" t="s">
        <v>54</v>
      </c>
      <c r="H3" s="38" t="s">
        <v>55</v>
      </c>
      <c r="I3" s="39" t="s">
        <v>56</v>
      </c>
      <c r="J3" s="21" t="s">
        <v>57</v>
      </c>
      <c r="K3" s="334" t="s">
        <v>58</v>
      </c>
      <c r="L3" s="334"/>
      <c r="M3" s="334"/>
      <c r="N3" s="36"/>
      <c r="O3" s="40"/>
      <c r="P3" s="41"/>
      <c r="T3" s="35" t="s">
        <v>43</v>
      </c>
      <c r="U3" s="36"/>
      <c r="V3" s="36"/>
      <c r="W3" s="36" t="s">
        <v>59</v>
      </c>
      <c r="X3" s="36"/>
      <c r="Y3" s="36"/>
      <c r="Z3" s="36"/>
      <c r="AA3" s="36"/>
      <c r="AB3" s="36" t="s">
        <v>60</v>
      </c>
      <c r="AC3" s="36"/>
      <c r="AD3" s="36"/>
      <c r="AE3" s="36"/>
      <c r="AF3" s="36" t="s">
        <v>61</v>
      </c>
      <c r="AG3" s="36"/>
      <c r="AH3" s="36" t="s">
        <v>62</v>
      </c>
      <c r="AI3" s="37" t="s">
        <v>63</v>
      </c>
      <c r="BC3" s="27"/>
      <c r="BD3" s="27"/>
    </row>
    <row r="4" spans="1:35" s="27" customFormat="1" ht="13.5">
      <c r="A4" s="42" t="s">
        <v>64</v>
      </c>
      <c r="C4" s="43">
        <v>8</v>
      </c>
      <c r="D4" s="43">
        <v>96</v>
      </c>
      <c r="E4" s="44">
        <f>SUM(K4:N4)/3</f>
        <v>6</v>
      </c>
      <c r="F4" s="45">
        <f>D4*E4</f>
        <v>576</v>
      </c>
      <c r="G4" s="45">
        <f>0.05*F4</f>
        <v>28.8</v>
      </c>
      <c r="H4" s="45">
        <f>0.01*F4</f>
        <v>5.76</v>
      </c>
      <c r="I4" s="46">
        <v>969825</v>
      </c>
      <c r="J4" s="47">
        <v>6243360</v>
      </c>
      <c r="K4" s="48">
        <v>7</v>
      </c>
      <c r="L4" s="49">
        <v>6</v>
      </c>
      <c r="M4" s="50">
        <v>5</v>
      </c>
      <c r="N4" s="49"/>
      <c r="O4" s="50"/>
      <c r="P4" s="48"/>
      <c r="T4" s="51" t="s">
        <v>65</v>
      </c>
      <c r="U4" s="52"/>
      <c r="V4" s="52"/>
      <c r="W4" s="52" t="s">
        <v>66</v>
      </c>
      <c r="X4" s="52"/>
      <c r="Y4" s="52"/>
      <c r="Z4" s="52"/>
      <c r="AA4" s="52"/>
      <c r="AB4" s="52" t="s">
        <v>67</v>
      </c>
      <c r="AC4" s="52"/>
      <c r="AD4" s="52"/>
      <c r="AE4" s="52"/>
      <c r="AF4" s="52" t="s">
        <v>68</v>
      </c>
      <c r="AG4" s="52"/>
      <c r="AH4" s="52"/>
      <c r="AI4" s="53" t="s">
        <v>69</v>
      </c>
    </row>
    <row r="5" spans="1:56" ht="13.5">
      <c r="A5" s="42" t="s">
        <v>70</v>
      </c>
      <c r="C5" s="338" t="s">
        <v>71</v>
      </c>
      <c r="D5" s="338"/>
      <c r="E5" s="54"/>
      <c r="G5" s="339" t="s">
        <v>72</v>
      </c>
      <c r="H5" s="339"/>
      <c r="I5" s="339"/>
      <c r="J5" s="339"/>
      <c r="K5" s="339"/>
      <c r="L5" s="339"/>
      <c r="M5" s="339"/>
      <c r="N5" s="339"/>
      <c r="O5" s="340" t="s">
        <v>73</v>
      </c>
      <c r="P5" s="340"/>
      <c r="T5" s="35" t="s">
        <v>74</v>
      </c>
      <c r="U5" s="36"/>
      <c r="V5" s="36"/>
      <c r="W5" s="36" t="s">
        <v>75</v>
      </c>
      <c r="X5" s="36"/>
      <c r="Y5" s="36"/>
      <c r="Z5" s="36"/>
      <c r="AA5" s="36"/>
      <c r="AB5" s="36" t="s">
        <v>76</v>
      </c>
      <c r="AC5" s="36"/>
      <c r="AD5" s="36"/>
      <c r="AE5" s="36"/>
      <c r="AF5" s="36" t="s">
        <v>77</v>
      </c>
      <c r="AG5" s="36"/>
      <c r="AH5" s="36"/>
      <c r="AI5" s="37" t="s">
        <v>78</v>
      </c>
      <c r="BC5" s="27"/>
      <c r="BD5" s="27"/>
    </row>
    <row r="6" spans="1:56" ht="26.25" customHeight="1">
      <c r="A6" s="55">
        <f>'Données Brutes'!L4</f>
        <v>0</v>
      </c>
      <c r="B6" s="56" t="s">
        <v>79</v>
      </c>
      <c r="C6" s="345" t="s">
        <v>80</v>
      </c>
      <c r="D6" s="345"/>
      <c r="E6" s="345"/>
      <c r="F6" s="345"/>
      <c r="G6" s="337" t="s">
        <v>81</v>
      </c>
      <c r="H6" s="337"/>
      <c r="I6" s="337" t="s">
        <v>82</v>
      </c>
      <c r="J6" s="337"/>
      <c r="K6" s="337" t="s">
        <v>83</v>
      </c>
      <c r="L6" s="337"/>
      <c r="M6" s="337" t="s">
        <v>84</v>
      </c>
      <c r="N6" s="337"/>
      <c r="O6" s="57" t="s">
        <v>49</v>
      </c>
      <c r="P6" s="58" t="s">
        <v>69</v>
      </c>
      <c r="T6" s="59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1" t="s">
        <v>85</v>
      </c>
      <c r="AU6" t="s">
        <v>86</v>
      </c>
      <c r="AV6" t="s">
        <v>87</v>
      </c>
      <c r="AW6" t="s">
        <v>88</v>
      </c>
      <c r="AX6" t="s">
        <v>89</v>
      </c>
      <c r="BC6" s="27"/>
      <c r="BD6" s="27"/>
    </row>
    <row r="7" spans="1:56" ht="36.75" customHeight="1">
      <c r="A7" s="62"/>
      <c r="C7" s="343" t="s">
        <v>90</v>
      </c>
      <c r="D7" s="343"/>
      <c r="E7" s="63" t="s">
        <v>91</v>
      </c>
      <c r="F7" s="64" t="s">
        <v>92</v>
      </c>
      <c r="G7" s="65" t="s">
        <v>93</v>
      </c>
      <c r="H7" s="66" t="s">
        <v>94</v>
      </c>
      <c r="I7" s="65" t="s">
        <v>93</v>
      </c>
      <c r="J7" s="66" t="s">
        <v>94</v>
      </c>
      <c r="K7" s="65" t="s">
        <v>93</v>
      </c>
      <c r="L7" s="66" t="s">
        <v>94</v>
      </c>
      <c r="M7" s="65" t="s">
        <v>93</v>
      </c>
      <c r="N7" s="66" t="s">
        <v>94</v>
      </c>
      <c r="O7" s="67" t="s">
        <v>95</v>
      </c>
      <c r="P7" s="68" t="s">
        <v>96</v>
      </c>
      <c r="R7" s="42" t="s">
        <v>97</v>
      </c>
      <c r="T7" s="69" t="s">
        <v>98</v>
      </c>
      <c r="U7" s="69" t="s">
        <v>99</v>
      </c>
      <c r="V7" s="69" t="s">
        <v>100</v>
      </c>
      <c r="W7" s="69"/>
      <c r="X7" s="69" t="s">
        <v>101</v>
      </c>
      <c r="Y7" s="69" t="s">
        <v>102</v>
      </c>
      <c r="Z7" s="69" t="s">
        <v>103</v>
      </c>
      <c r="AA7" s="69"/>
      <c r="AB7" s="69" t="s">
        <v>104</v>
      </c>
      <c r="AC7" s="69" t="s">
        <v>105</v>
      </c>
      <c r="AD7" s="69" t="s">
        <v>106</v>
      </c>
      <c r="AE7" s="69"/>
      <c r="AF7" s="69" t="s">
        <v>107</v>
      </c>
      <c r="AG7" s="69" t="s">
        <v>108</v>
      </c>
      <c r="AH7" s="69" t="s">
        <v>109</v>
      </c>
      <c r="AJ7" s="70" t="s">
        <v>110</v>
      </c>
      <c r="AM7" s="344" t="s">
        <v>111</v>
      </c>
      <c r="AN7" s="344"/>
      <c r="AO7" s="71" t="s">
        <v>112</v>
      </c>
      <c r="AS7" s="343" t="s">
        <v>90</v>
      </c>
      <c r="AT7" s="343"/>
      <c r="AU7" s="72" t="s">
        <v>14</v>
      </c>
      <c r="AV7" s="72" t="s">
        <v>12</v>
      </c>
      <c r="AW7" s="72" t="s">
        <v>9</v>
      </c>
      <c r="AX7" s="72" t="s">
        <v>6</v>
      </c>
      <c r="AZ7" s="73" t="s">
        <v>113</v>
      </c>
      <c r="BB7" s="74" t="s">
        <v>114</v>
      </c>
      <c r="BC7" s="75" t="s">
        <v>115</v>
      </c>
      <c r="BD7" s="74" t="s">
        <v>116</v>
      </c>
    </row>
    <row r="8" spans="1:56" ht="25.5" customHeight="1">
      <c r="A8" s="76">
        <f>'Données Brutes'!M8</f>
        <v>0</v>
      </c>
      <c r="C8" s="341" t="s">
        <v>117</v>
      </c>
      <c r="D8" s="341"/>
      <c r="E8" s="77">
        <v>4</v>
      </c>
      <c r="F8" s="78" t="str">
        <f aca="true" t="shared" si="0" ref="F8:F17">IF(E8&gt;=5,"D",(IF(E8&gt;0,"M",(IF(E8="","","")))))</f>
        <v>M</v>
      </c>
      <c r="G8" s="79" t="s">
        <v>68</v>
      </c>
      <c r="H8" s="80"/>
      <c r="I8" s="79" t="s">
        <v>77</v>
      </c>
      <c r="J8" s="80" t="s">
        <v>120</v>
      </c>
      <c r="K8" s="79" t="s">
        <v>61</v>
      </c>
      <c r="L8" s="80"/>
      <c r="M8" s="79"/>
      <c r="N8" s="80"/>
      <c r="O8" s="81">
        <f aca="true" t="shared" si="1" ref="O8:O19">SUM(T8:AH8)</f>
        <v>1</v>
      </c>
      <c r="P8" s="82" t="s">
        <v>48</v>
      </c>
      <c r="R8" s="83">
        <f aca="true" t="shared" si="2" ref="R8:R19">IF(AJ8&gt;0,AJ8,"")</f>
      </c>
      <c r="T8" s="84">
        <f aca="true" t="shared" si="3" ref="T8:T19">LEN(H8)-LEN(SUBSTITUTE(H8,"A",""))</f>
        <v>0</v>
      </c>
      <c r="U8" s="84">
        <f aca="true" t="shared" si="4" ref="U8:U19">LEN(H8)-LEN(SUBSTITUTE(H8,"B",""))</f>
        <v>0</v>
      </c>
      <c r="V8" s="84">
        <f aca="true" t="shared" si="5" ref="V8:V19">LEN(H8)-LEN(SUBSTITUTE(H8,"C",""))</f>
        <v>0</v>
      </c>
      <c r="X8" s="84">
        <f aca="true" t="shared" si="6" ref="X8:X19">LEN(J8)-LEN(SUBSTITUTE(J8,"A",""))</f>
        <v>1</v>
      </c>
      <c r="Y8" s="84">
        <f aca="true" t="shared" si="7" ref="Y8:Y19">LEN(J8)-LEN(SUBSTITUTE(J8,"B",""))</f>
        <v>0</v>
      </c>
      <c r="Z8" s="84">
        <f aca="true" t="shared" si="8" ref="Z8:Z19">LEN(J8)-LEN(SUBSTITUTE(J8,"C",""))</f>
        <v>0</v>
      </c>
      <c r="AB8" s="84">
        <f aca="true" t="shared" si="9" ref="AB8:AB19">LEN(L8)-LEN(SUBSTITUTE(L8,"A",""))</f>
        <v>0</v>
      </c>
      <c r="AC8" s="84">
        <f aca="true" t="shared" si="10" ref="AC8:AC19">LEN(L8)-LEN(SUBSTITUTE(L8,"B",""))</f>
        <v>0</v>
      </c>
      <c r="AD8" s="84">
        <f aca="true" t="shared" si="11" ref="AD8:AD19">LEN(L8)-LEN(SUBSTITUTE(L8,"C",""))</f>
        <v>0</v>
      </c>
      <c r="AF8" s="84">
        <f aca="true" t="shared" si="12" ref="AF8:AF19">LEN(N8)-LEN(SUBSTITUTE(N8,"A",""))</f>
        <v>0</v>
      </c>
      <c r="AG8" s="84">
        <f aca="true" t="shared" si="13" ref="AG8:AG19">LEN(N8)-LEN(SUBSTITUTE(N8,"B",""))</f>
        <v>0</v>
      </c>
      <c r="AH8" s="84">
        <f aca="true" t="shared" si="14" ref="AH8:AH19">LEN(N8)-LEN(SUBSTITUTE(N8,"C",""))</f>
        <v>0</v>
      </c>
      <c r="AJ8" s="85">
        <f aca="true" t="shared" si="15" ref="AJ8:AJ19">E8-(10*O8)</f>
        <v>-6</v>
      </c>
      <c r="AM8" s="86" t="str">
        <f aca="true" t="shared" si="16" ref="AM8:AM19">F8</f>
        <v>M</v>
      </c>
      <c r="AN8" s="87" t="str">
        <f aca="true" t="shared" si="17" ref="AN8:AN19">IF(AM8="D","dominant (D)",(IF(AM8="M","marginal représentatif (M)",(IF(AM8="P","présent (P","")))))</f>
        <v>marginal représentatif (M)</v>
      </c>
      <c r="AO8" s="88" t="str">
        <f aca="true" t="shared" si="18" ref="AO8:AO19">AN8</f>
        <v>marginal représentatif (M)</v>
      </c>
      <c r="AQ8" s="27">
        <v>1</v>
      </c>
      <c r="AR8" s="27" t="s">
        <v>119</v>
      </c>
      <c r="AS8" s="342" t="s">
        <v>117</v>
      </c>
      <c r="AT8" s="342"/>
      <c r="AU8" s="89">
        <f aca="true" t="shared" si="19" ref="AU8:AU19">IF(H8=0,"",H8)</f>
      </c>
      <c r="AV8" s="89" t="str">
        <f aca="true" t="shared" si="20" ref="AV8:AV19">IF(J8=0,"",J8)</f>
        <v>A1</v>
      </c>
      <c r="AW8" s="89">
        <f aca="true" t="shared" si="21" ref="AW8:AW19">IF(L8=0,"",L8)</f>
      </c>
      <c r="AX8" s="89">
        <f aca="true" t="shared" si="22" ref="AX8:AX19">IF(N8=0,"",N8)</f>
      </c>
      <c r="AZ8" s="90" t="str">
        <f aca="true" t="shared" si="23" ref="AZ8:AZ19">CONCATENATE(AU8,AV8,AW8,AX8)</f>
        <v>A1</v>
      </c>
      <c r="BA8" s="91"/>
      <c r="BB8" s="92" t="s">
        <v>120</v>
      </c>
      <c r="BC8" s="93">
        <f>MATCH("*A1*",AZ$8:AZ$19,0)</f>
        <v>1</v>
      </c>
      <c r="BD8" s="94" t="str">
        <f aca="true" t="shared" si="24" ref="BD8:BD19">INDEX(AR$8:AR$19,MATCH(BC8,AQ$8:AQ$19,0))</f>
        <v>S1</v>
      </c>
    </row>
    <row r="9" spans="1:56" ht="25.5" customHeight="1">
      <c r="A9" s="76">
        <f>'Données Brutes'!M9</f>
        <v>0</v>
      </c>
      <c r="C9" s="341" t="s">
        <v>11</v>
      </c>
      <c r="D9" s="341"/>
      <c r="E9" s="77">
        <v>1</v>
      </c>
      <c r="F9" s="78" t="str">
        <f t="shared" si="0"/>
        <v>M</v>
      </c>
      <c r="G9" s="79"/>
      <c r="H9" s="80"/>
      <c r="I9" s="79"/>
      <c r="J9" s="80"/>
      <c r="K9" s="79" t="s">
        <v>77</v>
      </c>
      <c r="L9" s="80" t="s">
        <v>122</v>
      </c>
      <c r="M9" s="79"/>
      <c r="N9" s="80"/>
      <c r="O9" s="81">
        <f t="shared" si="1"/>
        <v>1</v>
      </c>
      <c r="P9" s="82"/>
      <c r="R9" s="83">
        <f t="shared" si="2"/>
      </c>
      <c r="T9" s="84">
        <f t="shared" si="3"/>
        <v>0</v>
      </c>
      <c r="U9" s="84">
        <f t="shared" si="4"/>
        <v>0</v>
      </c>
      <c r="V9" s="84">
        <f t="shared" si="5"/>
        <v>0</v>
      </c>
      <c r="X9" s="84">
        <f t="shared" si="6"/>
        <v>0</v>
      </c>
      <c r="Y9" s="84">
        <f t="shared" si="7"/>
        <v>0</v>
      </c>
      <c r="Z9" s="84">
        <f t="shared" si="8"/>
        <v>0</v>
      </c>
      <c r="AB9" s="84">
        <f t="shared" si="9"/>
        <v>1</v>
      </c>
      <c r="AC9" s="84">
        <f t="shared" si="10"/>
        <v>0</v>
      </c>
      <c r="AD9" s="84">
        <f t="shared" si="11"/>
        <v>0</v>
      </c>
      <c r="AF9" s="84">
        <f t="shared" si="12"/>
        <v>0</v>
      </c>
      <c r="AG9" s="84">
        <f t="shared" si="13"/>
        <v>0</v>
      </c>
      <c r="AH9" s="84">
        <f t="shared" si="14"/>
        <v>0</v>
      </c>
      <c r="AJ9" s="85">
        <f t="shared" si="15"/>
        <v>-9</v>
      </c>
      <c r="AM9" s="86" t="str">
        <f t="shared" si="16"/>
        <v>M</v>
      </c>
      <c r="AN9" s="87" t="str">
        <f t="shared" si="17"/>
        <v>marginal représentatif (M)</v>
      </c>
      <c r="AO9" s="88" t="str">
        <f t="shared" si="18"/>
        <v>marginal représentatif (M)</v>
      </c>
      <c r="AQ9" s="27">
        <v>2</v>
      </c>
      <c r="AR9" s="27" t="s">
        <v>121</v>
      </c>
      <c r="AS9" s="342" t="s">
        <v>11</v>
      </c>
      <c r="AT9" s="342"/>
      <c r="AU9" s="89">
        <f t="shared" si="19"/>
      </c>
      <c r="AV9" s="89">
        <f t="shared" si="20"/>
      </c>
      <c r="AW9" s="89" t="str">
        <f t="shared" si="21"/>
        <v>A2</v>
      </c>
      <c r="AX9" s="89">
        <f t="shared" si="22"/>
      </c>
      <c r="AZ9" s="90" t="str">
        <f t="shared" si="23"/>
        <v>A2</v>
      </c>
      <c r="BB9" s="92" t="s">
        <v>122</v>
      </c>
      <c r="BC9" s="93">
        <f>MATCH("*A2*",AZ$8:AZ$19,0)</f>
        <v>2</v>
      </c>
      <c r="BD9" s="94" t="str">
        <f t="shared" si="24"/>
        <v>S2</v>
      </c>
    </row>
    <row r="10" spans="1:56" ht="25.5" customHeight="1">
      <c r="A10" s="76">
        <f>'Données Brutes'!M10</f>
        <v>0</v>
      </c>
      <c r="C10" s="341" t="s">
        <v>13</v>
      </c>
      <c r="D10" s="341"/>
      <c r="E10" s="77" t="s">
        <v>93</v>
      </c>
      <c r="F10" s="78" t="s">
        <v>93</v>
      </c>
      <c r="G10" s="79"/>
      <c r="H10" s="80"/>
      <c r="I10" s="79"/>
      <c r="J10" s="80"/>
      <c r="K10" s="79"/>
      <c r="L10" s="80"/>
      <c r="M10" s="79"/>
      <c r="N10" s="80"/>
      <c r="O10" s="81">
        <f t="shared" si="1"/>
        <v>0</v>
      </c>
      <c r="P10" s="82" t="s">
        <v>48</v>
      </c>
      <c r="R10" s="83" t="e">
        <f t="shared" si="2"/>
        <v>#VALUE!</v>
      </c>
      <c r="T10" s="84">
        <f t="shared" si="3"/>
        <v>0</v>
      </c>
      <c r="U10" s="84">
        <f t="shared" si="4"/>
        <v>0</v>
      </c>
      <c r="V10" s="84">
        <f t="shared" si="5"/>
        <v>0</v>
      </c>
      <c r="X10" s="84">
        <f t="shared" si="6"/>
        <v>0</v>
      </c>
      <c r="Y10" s="84">
        <f t="shared" si="7"/>
        <v>0</v>
      </c>
      <c r="Z10" s="84">
        <f t="shared" si="8"/>
        <v>0</v>
      </c>
      <c r="AB10" s="84">
        <f t="shared" si="9"/>
        <v>0</v>
      </c>
      <c r="AC10" s="84">
        <f t="shared" si="10"/>
        <v>0</v>
      </c>
      <c r="AD10" s="84">
        <f t="shared" si="11"/>
        <v>0</v>
      </c>
      <c r="AF10" s="84">
        <f t="shared" si="12"/>
        <v>0</v>
      </c>
      <c r="AG10" s="84">
        <f t="shared" si="13"/>
        <v>0</v>
      </c>
      <c r="AH10" s="84">
        <f t="shared" si="14"/>
        <v>0</v>
      </c>
      <c r="AJ10" s="85" t="e">
        <f t="shared" si="15"/>
        <v>#VALUE!</v>
      </c>
      <c r="AM10" s="86" t="str">
        <f t="shared" si="16"/>
        <v>P</v>
      </c>
      <c r="AN10" s="87" t="str">
        <f t="shared" si="17"/>
        <v>présent (P</v>
      </c>
      <c r="AO10" s="88" t="str">
        <f t="shared" si="18"/>
        <v>présent (P</v>
      </c>
      <c r="AQ10" s="27">
        <v>3</v>
      </c>
      <c r="AR10" s="27" t="s">
        <v>123</v>
      </c>
      <c r="AS10" s="342" t="s">
        <v>13</v>
      </c>
      <c r="AT10" s="342"/>
      <c r="AU10" s="89">
        <f t="shared" si="19"/>
      </c>
      <c r="AV10" s="89">
        <f t="shared" si="20"/>
      </c>
      <c r="AW10" s="89">
        <f t="shared" si="21"/>
      </c>
      <c r="AX10" s="89">
        <f t="shared" si="22"/>
      </c>
      <c r="AZ10" s="90">
        <f t="shared" si="23"/>
      </c>
      <c r="BB10" s="92" t="s">
        <v>124</v>
      </c>
      <c r="BC10" s="93">
        <f>MATCH("*A3*",AZ$8:AZ$19,0)</f>
        <v>7</v>
      </c>
      <c r="BD10" s="94" t="str">
        <f t="shared" si="24"/>
        <v>S9</v>
      </c>
    </row>
    <row r="11" spans="1:56" ht="25.5" customHeight="1">
      <c r="A11" s="76">
        <f>'Données Brutes'!M11</f>
        <v>0</v>
      </c>
      <c r="C11" s="346" t="s">
        <v>15</v>
      </c>
      <c r="D11" s="346"/>
      <c r="E11" s="77" t="s">
        <v>93</v>
      </c>
      <c r="F11" s="95" t="s">
        <v>93</v>
      </c>
      <c r="G11" s="96"/>
      <c r="H11" s="97"/>
      <c r="I11" s="96"/>
      <c r="J11" s="97"/>
      <c r="K11" s="96"/>
      <c r="L11" s="97"/>
      <c r="M11" s="96"/>
      <c r="N11" s="97"/>
      <c r="O11" s="98">
        <f t="shared" si="1"/>
        <v>0</v>
      </c>
      <c r="P11" s="99" t="s">
        <v>48</v>
      </c>
      <c r="R11" s="83" t="e">
        <f t="shared" si="2"/>
        <v>#VALUE!</v>
      </c>
      <c r="T11" s="84">
        <f t="shared" si="3"/>
        <v>0</v>
      </c>
      <c r="U11" s="84">
        <f t="shared" si="4"/>
        <v>0</v>
      </c>
      <c r="V11" s="84">
        <f t="shared" si="5"/>
        <v>0</v>
      </c>
      <c r="X11" s="84">
        <f t="shared" si="6"/>
        <v>0</v>
      </c>
      <c r="Y11" s="84">
        <f t="shared" si="7"/>
        <v>0</v>
      </c>
      <c r="Z11" s="84">
        <f t="shared" si="8"/>
        <v>0</v>
      </c>
      <c r="AB11" s="84">
        <f t="shared" si="9"/>
        <v>0</v>
      </c>
      <c r="AC11" s="84">
        <f t="shared" si="10"/>
        <v>0</v>
      </c>
      <c r="AD11" s="84">
        <f t="shared" si="11"/>
        <v>0</v>
      </c>
      <c r="AF11" s="84">
        <f t="shared" si="12"/>
        <v>0</v>
      </c>
      <c r="AG11" s="84">
        <f t="shared" si="13"/>
        <v>0</v>
      </c>
      <c r="AH11" s="84">
        <f t="shared" si="14"/>
        <v>0</v>
      </c>
      <c r="AJ11" s="85" t="e">
        <f t="shared" si="15"/>
        <v>#VALUE!</v>
      </c>
      <c r="AM11" s="86" t="str">
        <f t="shared" si="16"/>
        <v>P</v>
      </c>
      <c r="AN11" s="87" t="str">
        <f t="shared" si="17"/>
        <v>présent (P</v>
      </c>
      <c r="AO11" s="88" t="str">
        <f t="shared" si="18"/>
        <v>présent (P</v>
      </c>
      <c r="AQ11" s="27">
        <v>4</v>
      </c>
      <c r="AR11" s="27" t="s">
        <v>125</v>
      </c>
      <c r="AS11" s="347" t="s">
        <v>15</v>
      </c>
      <c r="AT11" s="347"/>
      <c r="AU11" s="89">
        <f t="shared" si="19"/>
      </c>
      <c r="AV11" s="89">
        <f t="shared" si="20"/>
      </c>
      <c r="AW11" s="89">
        <f t="shared" si="21"/>
      </c>
      <c r="AX11" s="89">
        <f t="shared" si="22"/>
      </c>
      <c r="AZ11" s="90">
        <f t="shared" si="23"/>
      </c>
      <c r="BB11" s="92" t="s">
        <v>126</v>
      </c>
      <c r="BC11" s="93">
        <f>MATCH("*A4*",AZ$8:AZ$19,0)</f>
        <v>11</v>
      </c>
      <c r="BD11" s="94" t="str">
        <f t="shared" si="24"/>
        <v>S18</v>
      </c>
    </row>
    <row r="12" spans="1:56" ht="25.5" customHeight="1">
      <c r="A12" s="76">
        <f>'Données Brutes'!M12</f>
        <v>0</v>
      </c>
      <c r="C12" s="341" t="s">
        <v>16</v>
      </c>
      <c r="D12" s="341"/>
      <c r="E12" s="77">
        <v>55</v>
      </c>
      <c r="F12" s="78" t="str">
        <f t="shared" si="0"/>
        <v>D</v>
      </c>
      <c r="G12" s="79" t="s">
        <v>61</v>
      </c>
      <c r="H12" s="80" t="s">
        <v>129</v>
      </c>
      <c r="I12" s="79" t="s">
        <v>77</v>
      </c>
      <c r="J12" s="80" t="s">
        <v>474</v>
      </c>
      <c r="K12" s="79" t="s">
        <v>68</v>
      </c>
      <c r="L12" s="80" t="s">
        <v>128</v>
      </c>
      <c r="M12" s="79" t="s">
        <v>47</v>
      </c>
      <c r="N12" s="80" t="s">
        <v>127</v>
      </c>
      <c r="O12" s="81">
        <f t="shared" si="1"/>
        <v>5</v>
      </c>
      <c r="P12" s="82" t="s">
        <v>48</v>
      </c>
      <c r="R12" s="83">
        <f t="shared" si="2"/>
        <v>5</v>
      </c>
      <c r="T12" s="84">
        <f t="shared" si="3"/>
        <v>0</v>
      </c>
      <c r="U12" s="84">
        <f t="shared" si="4"/>
        <v>0</v>
      </c>
      <c r="V12" s="84">
        <f t="shared" si="5"/>
        <v>1</v>
      </c>
      <c r="X12" s="84">
        <f t="shared" si="6"/>
        <v>0</v>
      </c>
      <c r="Y12" s="84">
        <f t="shared" si="7"/>
        <v>1</v>
      </c>
      <c r="Z12" s="84">
        <f t="shared" si="8"/>
        <v>1</v>
      </c>
      <c r="AB12" s="84">
        <f t="shared" si="9"/>
        <v>0</v>
      </c>
      <c r="AC12" s="84">
        <f t="shared" si="10"/>
        <v>0</v>
      </c>
      <c r="AD12" s="84">
        <f t="shared" si="11"/>
        <v>1</v>
      </c>
      <c r="AF12" s="84">
        <f t="shared" si="12"/>
        <v>0</v>
      </c>
      <c r="AG12" s="84">
        <f t="shared" si="13"/>
        <v>0</v>
      </c>
      <c r="AH12" s="84">
        <f t="shared" si="14"/>
        <v>1</v>
      </c>
      <c r="AJ12" s="85">
        <f t="shared" si="15"/>
        <v>5</v>
      </c>
      <c r="AM12" s="86" t="str">
        <f t="shared" si="16"/>
        <v>D</v>
      </c>
      <c r="AN12" s="87" t="str">
        <f t="shared" si="17"/>
        <v>dominant (D)</v>
      </c>
      <c r="AO12" s="88" t="str">
        <f t="shared" si="18"/>
        <v>dominant (D)</v>
      </c>
      <c r="AQ12" s="27">
        <v>5</v>
      </c>
      <c r="AR12" s="27" t="s">
        <v>130</v>
      </c>
      <c r="AS12" s="342" t="s">
        <v>16</v>
      </c>
      <c r="AT12" s="342"/>
      <c r="AU12" s="89" t="str">
        <f t="shared" si="19"/>
        <v>C10</v>
      </c>
      <c r="AV12" s="89" t="str">
        <f t="shared" si="20"/>
        <v>B5 C12</v>
      </c>
      <c r="AW12" s="89" t="str">
        <f t="shared" si="21"/>
        <v>C9</v>
      </c>
      <c r="AX12" s="89" t="str">
        <f t="shared" si="22"/>
        <v>C11</v>
      </c>
      <c r="AZ12" s="90" t="str">
        <f t="shared" si="23"/>
        <v>C10B5 C12C9C11</v>
      </c>
      <c r="BB12" s="92" t="s">
        <v>118</v>
      </c>
      <c r="BC12" s="93">
        <f>MATCH("*B5*",AZ$8:AZ$19,0)</f>
        <v>5</v>
      </c>
      <c r="BD12" s="94" t="str">
        <f t="shared" si="24"/>
        <v>S24</v>
      </c>
    </row>
    <row r="13" spans="1:56" ht="25.5" customHeight="1">
      <c r="A13" s="76">
        <f>'Données Brutes'!M13</f>
        <v>0</v>
      </c>
      <c r="C13" s="341" t="s">
        <v>17</v>
      </c>
      <c r="D13" s="341"/>
      <c r="E13" s="77">
        <v>12</v>
      </c>
      <c r="F13" s="78" t="str">
        <f t="shared" si="0"/>
        <v>D</v>
      </c>
      <c r="G13" s="79" t="s">
        <v>61</v>
      </c>
      <c r="H13" s="80"/>
      <c r="I13" s="79" t="s">
        <v>77</v>
      </c>
      <c r="J13" s="80" t="s">
        <v>133</v>
      </c>
      <c r="K13" s="79" t="s">
        <v>68</v>
      </c>
      <c r="L13" s="80"/>
      <c r="M13" s="79" t="s">
        <v>47</v>
      </c>
      <c r="N13" s="80"/>
      <c r="O13" s="81">
        <f t="shared" si="1"/>
        <v>1</v>
      </c>
      <c r="P13" s="82" t="s">
        <v>48</v>
      </c>
      <c r="R13" s="83">
        <f t="shared" si="2"/>
        <v>2</v>
      </c>
      <c r="T13" s="84">
        <f t="shared" si="3"/>
        <v>0</v>
      </c>
      <c r="U13" s="84">
        <f t="shared" si="4"/>
        <v>0</v>
      </c>
      <c r="V13" s="84">
        <f t="shared" si="5"/>
        <v>0</v>
      </c>
      <c r="X13" s="84">
        <f t="shared" si="6"/>
        <v>0</v>
      </c>
      <c r="Y13" s="84">
        <f t="shared" si="7"/>
        <v>1</v>
      </c>
      <c r="Z13" s="84">
        <f t="shared" si="8"/>
        <v>0</v>
      </c>
      <c r="AB13" s="84">
        <f t="shared" si="9"/>
        <v>0</v>
      </c>
      <c r="AC13" s="84">
        <f t="shared" si="10"/>
        <v>0</v>
      </c>
      <c r="AD13" s="84">
        <f t="shared" si="11"/>
        <v>0</v>
      </c>
      <c r="AF13" s="84">
        <f t="shared" si="12"/>
        <v>0</v>
      </c>
      <c r="AG13" s="84">
        <f t="shared" si="13"/>
        <v>0</v>
      </c>
      <c r="AH13" s="84">
        <f t="shared" si="14"/>
        <v>0</v>
      </c>
      <c r="AJ13" s="85">
        <f t="shared" si="15"/>
        <v>2</v>
      </c>
      <c r="AM13" s="86" t="str">
        <f t="shared" si="16"/>
        <v>D</v>
      </c>
      <c r="AN13" s="87" t="str">
        <f t="shared" si="17"/>
        <v>dominant (D)</v>
      </c>
      <c r="AO13" s="88" t="str">
        <f t="shared" si="18"/>
        <v>dominant (D)</v>
      </c>
      <c r="AQ13" s="27">
        <v>6</v>
      </c>
      <c r="AR13" s="27" t="s">
        <v>132</v>
      </c>
      <c r="AS13" s="342" t="s">
        <v>17</v>
      </c>
      <c r="AT13" s="342"/>
      <c r="AU13" s="89">
        <f t="shared" si="19"/>
      </c>
      <c r="AV13" s="89" t="str">
        <f t="shared" si="20"/>
        <v>B6</v>
      </c>
      <c r="AW13" s="89">
        <f t="shared" si="21"/>
      </c>
      <c r="AX13" s="89">
        <f t="shared" si="22"/>
      </c>
      <c r="AZ13" s="90" t="str">
        <f t="shared" si="23"/>
        <v>B6</v>
      </c>
      <c r="BB13" s="92" t="s">
        <v>133</v>
      </c>
      <c r="BC13" s="93">
        <f>MATCH("*B6*",AZ$8:AZ$19,0)</f>
        <v>6</v>
      </c>
      <c r="BD13" s="94" t="str">
        <f t="shared" si="24"/>
        <v>S30</v>
      </c>
    </row>
    <row r="14" spans="1:56" ht="25.5" customHeight="1">
      <c r="A14" s="76">
        <f>'Données Brutes'!M13</f>
        <v>0</v>
      </c>
      <c r="C14" s="346" t="s">
        <v>18</v>
      </c>
      <c r="D14" s="346"/>
      <c r="E14" s="77">
        <v>1</v>
      </c>
      <c r="F14" s="95" t="str">
        <f t="shared" si="0"/>
        <v>M</v>
      </c>
      <c r="G14" s="96"/>
      <c r="H14" s="97"/>
      <c r="I14" s="96"/>
      <c r="J14" s="97"/>
      <c r="K14" s="96"/>
      <c r="L14" s="97"/>
      <c r="M14" s="96" t="s">
        <v>77</v>
      </c>
      <c r="N14" s="97" t="s">
        <v>124</v>
      </c>
      <c r="O14" s="98">
        <f t="shared" si="1"/>
        <v>1</v>
      </c>
      <c r="P14" s="99" t="s">
        <v>48</v>
      </c>
      <c r="R14" s="100">
        <f t="shared" si="2"/>
      </c>
      <c r="T14" s="84">
        <f t="shared" si="3"/>
        <v>0</v>
      </c>
      <c r="U14" s="84">
        <f t="shared" si="4"/>
        <v>0</v>
      </c>
      <c r="V14" s="84">
        <f t="shared" si="5"/>
        <v>0</v>
      </c>
      <c r="X14" s="84">
        <f t="shared" si="6"/>
        <v>0</v>
      </c>
      <c r="Y14" s="84">
        <f t="shared" si="7"/>
        <v>0</v>
      </c>
      <c r="Z14" s="84">
        <f t="shared" si="8"/>
        <v>0</v>
      </c>
      <c r="AB14" s="84">
        <f t="shared" si="9"/>
        <v>0</v>
      </c>
      <c r="AC14" s="84">
        <f t="shared" si="10"/>
        <v>0</v>
      </c>
      <c r="AD14" s="84">
        <f t="shared" si="11"/>
        <v>0</v>
      </c>
      <c r="AF14" s="84">
        <f t="shared" si="12"/>
        <v>1</v>
      </c>
      <c r="AG14" s="84">
        <f t="shared" si="13"/>
        <v>0</v>
      </c>
      <c r="AH14" s="84">
        <f t="shared" si="14"/>
        <v>0</v>
      </c>
      <c r="AJ14" s="85">
        <f t="shared" si="15"/>
        <v>-9</v>
      </c>
      <c r="AM14" s="86" t="str">
        <f t="shared" si="16"/>
        <v>M</v>
      </c>
      <c r="AN14" s="87" t="str">
        <f t="shared" si="17"/>
        <v>marginal représentatif (M)</v>
      </c>
      <c r="AO14" s="88" t="str">
        <f t="shared" si="18"/>
        <v>marginal représentatif (M)</v>
      </c>
      <c r="AQ14" s="27">
        <v>7</v>
      </c>
      <c r="AR14" s="27" t="s">
        <v>134</v>
      </c>
      <c r="AS14" s="347" t="s">
        <v>18</v>
      </c>
      <c r="AT14" s="347"/>
      <c r="AU14" s="89">
        <f t="shared" si="19"/>
      </c>
      <c r="AV14" s="89">
        <f t="shared" si="20"/>
      </c>
      <c r="AW14" s="89">
        <f t="shared" si="21"/>
      </c>
      <c r="AX14" s="89" t="str">
        <f t="shared" si="22"/>
        <v>A3</v>
      </c>
      <c r="AZ14" s="90" t="str">
        <f t="shared" si="23"/>
        <v>A3</v>
      </c>
      <c r="BB14" s="92" t="s">
        <v>131</v>
      </c>
      <c r="BC14" s="93">
        <f>MATCH("*B7*",AZ$8:AZ$19,0)</f>
        <v>8</v>
      </c>
      <c r="BD14" s="94" t="str">
        <f t="shared" si="24"/>
        <v>S10</v>
      </c>
    </row>
    <row r="15" spans="1:56" ht="25.5" customHeight="1">
      <c r="A15" s="76">
        <f>'Données Brutes'!M14</f>
        <v>0</v>
      </c>
      <c r="C15" s="341" t="s">
        <v>19</v>
      </c>
      <c r="D15" s="341"/>
      <c r="E15" s="77">
        <v>6</v>
      </c>
      <c r="F15" s="78" t="str">
        <f t="shared" si="0"/>
        <v>D</v>
      </c>
      <c r="G15" s="79"/>
      <c r="H15" s="80"/>
      <c r="I15" s="79"/>
      <c r="J15" s="80"/>
      <c r="K15" s="79" t="s">
        <v>77</v>
      </c>
      <c r="L15" s="80" t="s">
        <v>131</v>
      </c>
      <c r="M15" s="79" t="s">
        <v>68</v>
      </c>
      <c r="N15" s="80"/>
      <c r="O15" s="81">
        <f t="shared" si="1"/>
        <v>1</v>
      </c>
      <c r="P15" s="82" t="s">
        <v>48</v>
      </c>
      <c r="R15" s="100">
        <f t="shared" si="2"/>
      </c>
      <c r="T15" s="84">
        <f t="shared" si="3"/>
        <v>0</v>
      </c>
      <c r="U15" s="84">
        <f t="shared" si="4"/>
        <v>0</v>
      </c>
      <c r="V15" s="84">
        <f t="shared" si="5"/>
        <v>0</v>
      </c>
      <c r="X15" s="84">
        <f t="shared" si="6"/>
        <v>0</v>
      </c>
      <c r="Y15" s="84">
        <f t="shared" si="7"/>
        <v>0</v>
      </c>
      <c r="Z15" s="84">
        <f t="shared" si="8"/>
        <v>0</v>
      </c>
      <c r="AB15" s="84">
        <f t="shared" si="9"/>
        <v>0</v>
      </c>
      <c r="AC15" s="84">
        <f t="shared" si="10"/>
        <v>1</v>
      </c>
      <c r="AD15" s="84">
        <f t="shared" si="11"/>
        <v>0</v>
      </c>
      <c r="AF15" s="84">
        <f t="shared" si="12"/>
        <v>0</v>
      </c>
      <c r="AG15" s="84">
        <f t="shared" si="13"/>
        <v>0</v>
      </c>
      <c r="AH15" s="84">
        <f t="shared" si="14"/>
        <v>0</v>
      </c>
      <c r="AJ15" s="85">
        <f t="shared" si="15"/>
        <v>-4</v>
      </c>
      <c r="AM15" s="86" t="str">
        <f t="shared" si="16"/>
        <v>D</v>
      </c>
      <c r="AN15" s="87" t="str">
        <f t="shared" si="17"/>
        <v>dominant (D)</v>
      </c>
      <c r="AO15" s="88" t="str">
        <f t="shared" si="18"/>
        <v>dominant (D)</v>
      </c>
      <c r="AQ15" s="27">
        <v>8</v>
      </c>
      <c r="AR15" s="27" t="s">
        <v>135</v>
      </c>
      <c r="AS15" s="342" t="s">
        <v>19</v>
      </c>
      <c r="AT15" s="342"/>
      <c r="AU15" s="89">
        <f t="shared" si="19"/>
      </c>
      <c r="AV15" s="89">
        <f t="shared" si="20"/>
      </c>
      <c r="AW15" s="89" t="str">
        <f t="shared" si="21"/>
        <v>B7</v>
      </c>
      <c r="AX15" s="89">
        <f t="shared" si="22"/>
      </c>
      <c r="AZ15" s="90" t="str">
        <f t="shared" si="23"/>
        <v>B7</v>
      </c>
      <c r="BB15" s="92" t="s">
        <v>136</v>
      </c>
      <c r="BC15" s="93">
        <f>MATCH("*B8*",AZ$8:AZ$19,0)</f>
        <v>12</v>
      </c>
      <c r="BD15" s="94" t="str">
        <f t="shared" si="24"/>
        <v>S29</v>
      </c>
    </row>
    <row r="16" spans="1:56" ht="25.5" customHeight="1">
      <c r="A16" s="76">
        <f>'Données Brutes'!M15</f>
        <v>0</v>
      </c>
      <c r="C16" s="341" t="s">
        <v>20</v>
      </c>
      <c r="D16" s="341"/>
      <c r="E16" s="77">
        <f>'Données Brutes'!M15</f>
        <v>0</v>
      </c>
      <c r="F16" s="78">
        <f t="shared" si="0"/>
      </c>
      <c r="G16" s="79"/>
      <c r="H16" s="80"/>
      <c r="I16" s="79"/>
      <c r="J16" s="80"/>
      <c r="K16" s="79"/>
      <c r="L16" s="80"/>
      <c r="M16" s="79"/>
      <c r="N16" s="80"/>
      <c r="O16" s="81">
        <f t="shared" si="1"/>
        <v>0</v>
      </c>
      <c r="P16" s="82"/>
      <c r="R16" s="100">
        <f t="shared" si="2"/>
      </c>
      <c r="T16" s="84">
        <f t="shared" si="3"/>
        <v>0</v>
      </c>
      <c r="U16" s="84">
        <f t="shared" si="4"/>
        <v>0</v>
      </c>
      <c r="V16" s="84">
        <f t="shared" si="5"/>
        <v>0</v>
      </c>
      <c r="X16" s="84">
        <f t="shared" si="6"/>
        <v>0</v>
      </c>
      <c r="Y16" s="84">
        <f t="shared" si="7"/>
        <v>0</v>
      </c>
      <c r="Z16" s="84">
        <f t="shared" si="8"/>
        <v>0</v>
      </c>
      <c r="AB16" s="84">
        <f t="shared" si="9"/>
        <v>0</v>
      </c>
      <c r="AC16" s="84">
        <f t="shared" si="10"/>
        <v>0</v>
      </c>
      <c r="AD16" s="84">
        <f t="shared" si="11"/>
        <v>0</v>
      </c>
      <c r="AF16" s="84">
        <f t="shared" si="12"/>
        <v>0</v>
      </c>
      <c r="AG16" s="84">
        <f t="shared" si="13"/>
        <v>0</v>
      </c>
      <c r="AH16" s="84">
        <f t="shared" si="14"/>
        <v>0</v>
      </c>
      <c r="AJ16" s="85">
        <f t="shared" si="15"/>
        <v>0</v>
      </c>
      <c r="AM16" s="86">
        <f t="shared" si="16"/>
      </c>
      <c r="AN16" s="87">
        <f t="shared" si="17"/>
      </c>
      <c r="AO16" s="88">
        <f t="shared" si="18"/>
      </c>
      <c r="AQ16" s="27">
        <v>9</v>
      </c>
      <c r="AR16" s="27" t="s">
        <v>137</v>
      </c>
      <c r="AS16" s="342" t="s">
        <v>20</v>
      </c>
      <c r="AT16" s="342"/>
      <c r="AU16" s="89">
        <f t="shared" si="19"/>
      </c>
      <c r="AV16" s="89">
        <f t="shared" si="20"/>
      </c>
      <c r="AW16" s="89">
        <f t="shared" si="21"/>
      </c>
      <c r="AX16" s="89">
        <f t="shared" si="22"/>
      </c>
      <c r="AZ16" s="90">
        <f t="shared" si="23"/>
      </c>
      <c r="BB16" s="92" t="s">
        <v>128</v>
      </c>
      <c r="BC16" s="93">
        <f>MATCH("*C9*",AZ$8:AZ$19,0)</f>
        <v>5</v>
      </c>
      <c r="BD16" s="94" t="str">
        <f t="shared" si="24"/>
        <v>S24</v>
      </c>
    </row>
    <row r="17" spans="1:56" ht="25.5" customHeight="1">
      <c r="A17" s="76">
        <f>'Données Brutes'!M16</f>
        <v>0</v>
      </c>
      <c r="C17" s="346" t="s">
        <v>21</v>
      </c>
      <c r="D17" s="346"/>
      <c r="E17" s="77">
        <f>'Données Brutes'!M16</f>
        <v>0</v>
      </c>
      <c r="F17" s="95">
        <f t="shared" si="0"/>
      </c>
      <c r="G17" s="96"/>
      <c r="H17" s="97"/>
      <c r="I17" s="96"/>
      <c r="J17" s="97"/>
      <c r="K17" s="96"/>
      <c r="L17" s="97"/>
      <c r="M17" s="96"/>
      <c r="N17" s="97"/>
      <c r="O17" s="98">
        <f t="shared" si="1"/>
        <v>0</v>
      </c>
      <c r="P17" s="99" t="s">
        <v>48</v>
      </c>
      <c r="R17" s="100">
        <f t="shared" si="2"/>
      </c>
      <c r="T17" s="84">
        <f t="shared" si="3"/>
        <v>0</v>
      </c>
      <c r="U17" s="84">
        <f t="shared" si="4"/>
        <v>0</v>
      </c>
      <c r="V17" s="84">
        <f t="shared" si="5"/>
        <v>0</v>
      </c>
      <c r="X17" s="84">
        <f t="shared" si="6"/>
        <v>0</v>
      </c>
      <c r="Y17" s="84">
        <f t="shared" si="7"/>
        <v>0</v>
      </c>
      <c r="Z17" s="84">
        <f t="shared" si="8"/>
        <v>0</v>
      </c>
      <c r="AB17" s="84">
        <f t="shared" si="9"/>
        <v>0</v>
      </c>
      <c r="AC17" s="84">
        <f t="shared" si="10"/>
        <v>0</v>
      </c>
      <c r="AD17" s="84">
        <f t="shared" si="11"/>
        <v>0</v>
      </c>
      <c r="AF17" s="84">
        <f t="shared" si="12"/>
        <v>0</v>
      </c>
      <c r="AG17" s="84">
        <f t="shared" si="13"/>
        <v>0</v>
      </c>
      <c r="AH17" s="84">
        <f t="shared" si="14"/>
        <v>0</v>
      </c>
      <c r="AJ17" s="85">
        <f t="shared" si="15"/>
        <v>0</v>
      </c>
      <c r="AM17" s="86">
        <f t="shared" si="16"/>
      </c>
      <c r="AN17" s="87">
        <f t="shared" si="17"/>
      </c>
      <c r="AO17" s="88">
        <f t="shared" si="18"/>
      </c>
      <c r="AQ17" s="27">
        <v>10</v>
      </c>
      <c r="AR17" s="27" t="s">
        <v>138</v>
      </c>
      <c r="AS17" s="347" t="s">
        <v>21</v>
      </c>
      <c r="AT17" s="347"/>
      <c r="AU17" s="89">
        <f t="shared" si="19"/>
      </c>
      <c r="AV17" s="89">
        <f t="shared" si="20"/>
      </c>
      <c r="AW17" s="89">
        <f t="shared" si="21"/>
      </c>
      <c r="AX17" s="89">
        <f t="shared" si="22"/>
      </c>
      <c r="AZ17" s="90">
        <f t="shared" si="23"/>
      </c>
      <c r="BB17" s="92" t="s">
        <v>129</v>
      </c>
      <c r="BC17" s="93">
        <f>MATCH("*C10*",AZ$8:AZ$19,0)</f>
        <v>5</v>
      </c>
      <c r="BD17" s="94" t="str">
        <f t="shared" si="24"/>
        <v>S24</v>
      </c>
    </row>
    <row r="18" spans="1:56" ht="25.5" customHeight="1">
      <c r="A18" s="76">
        <f>'Données Brutes'!M17</f>
        <v>0</v>
      </c>
      <c r="C18" s="341" t="s">
        <v>22</v>
      </c>
      <c r="D18" s="341"/>
      <c r="E18" s="77">
        <v>2</v>
      </c>
      <c r="F18" s="78"/>
      <c r="G18" s="79" t="s">
        <v>47</v>
      </c>
      <c r="H18" s="80"/>
      <c r="I18" s="79" t="s">
        <v>77</v>
      </c>
      <c r="J18" s="80" t="s">
        <v>126</v>
      </c>
      <c r="K18" s="79" t="s">
        <v>68</v>
      </c>
      <c r="L18" s="80"/>
      <c r="M18" s="79" t="s">
        <v>61</v>
      </c>
      <c r="N18" s="80"/>
      <c r="O18" s="81">
        <f t="shared" si="1"/>
        <v>1</v>
      </c>
      <c r="P18" s="82"/>
      <c r="R18" s="100">
        <f t="shared" si="2"/>
      </c>
      <c r="T18" s="84">
        <f t="shared" si="3"/>
        <v>0</v>
      </c>
      <c r="U18" s="84">
        <f t="shared" si="4"/>
        <v>0</v>
      </c>
      <c r="V18" s="84">
        <f t="shared" si="5"/>
        <v>0</v>
      </c>
      <c r="X18" s="84">
        <f t="shared" si="6"/>
        <v>1</v>
      </c>
      <c r="Y18" s="84">
        <f t="shared" si="7"/>
        <v>0</v>
      </c>
      <c r="Z18" s="84">
        <f t="shared" si="8"/>
        <v>0</v>
      </c>
      <c r="AB18" s="84">
        <f t="shared" si="9"/>
        <v>0</v>
      </c>
      <c r="AC18" s="84">
        <f t="shared" si="10"/>
        <v>0</v>
      </c>
      <c r="AD18" s="84">
        <f t="shared" si="11"/>
        <v>0</v>
      </c>
      <c r="AF18" s="84">
        <f t="shared" si="12"/>
        <v>0</v>
      </c>
      <c r="AG18" s="84">
        <f t="shared" si="13"/>
        <v>0</v>
      </c>
      <c r="AH18" s="84">
        <f t="shared" si="14"/>
        <v>0</v>
      </c>
      <c r="AJ18" s="85">
        <f t="shared" si="15"/>
        <v>-8</v>
      </c>
      <c r="AM18" s="86">
        <f t="shared" si="16"/>
        <v>0</v>
      </c>
      <c r="AN18" s="87">
        <f t="shared" si="17"/>
      </c>
      <c r="AO18" s="88">
        <f t="shared" si="18"/>
      </c>
      <c r="AQ18" s="27">
        <v>11</v>
      </c>
      <c r="AR18" s="27" t="s">
        <v>139</v>
      </c>
      <c r="AS18" s="342" t="s">
        <v>22</v>
      </c>
      <c r="AT18" s="342"/>
      <c r="AU18" s="89">
        <f t="shared" si="19"/>
      </c>
      <c r="AV18" s="89" t="str">
        <f t="shared" si="20"/>
        <v>A4</v>
      </c>
      <c r="AW18" s="89">
        <f t="shared" si="21"/>
      </c>
      <c r="AX18" s="89">
        <f t="shared" si="22"/>
      </c>
      <c r="AZ18" s="90" t="str">
        <f t="shared" si="23"/>
        <v>A4</v>
      </c>
      <c r="BB18" s="92" t="s">
        <v>127</v>
      </c>
      <c r="BC18" s="93">
        <f>MATCH("*C11*",AZ$8:AZ$19,0)</f>
        <v>5</v>
      </c>
      <c r="BD18" s="94" t="str">
        <f t="shared" si="24"/>
        <v>S24</v>
      </c>
    </row>
    <row r="19" spans="1:56" ht="35.25" customHeight="1">
      <c r="A19" s="76">
        <f>'Données Brutes'!M18</f>
        <v>0</v>
      </c>
      <c r="C19" s="341" t="s">
        <v>140</v>
      </c>
      <c r="D19" s="341"/>
      <c r="E19" s="77">
        <v>19</v>
      </c>
      <c r="F19" s="78" t="str">
        <f>IF(E19&gt;=5,"D",(IF(E19&gt;0,"M",(IF(E19="","","")))))</f>
        <v>D</v>
      </c>
      <c r="G19" s="101" t="s">
        <v>68</v>
      </c>
      <c r="H19" s="102"/>
      <c r="I19" s="101" t="s">
        <v>77</v>
      </c>
      <c r="J19" s="102" t="s">
        <v>136</v>
      </c>
      <c r="K19" s="101" t="s">
        <v>61</v>
      </c>
      <c r="L19" s="102"/>
      <c r="M19" s="101" t="s">
        <v>47</v>
      </c>
      <c r="N19" s="102"/>
      <c r="O19" s="81">
        <f t="shared" si="1"/>
        <v>1</v>
      </c>
      <c r="P19" s="82" t="s">
        <v>48</v>
      </c>
      <c r="R19" s="100">
        <f t="shared" si="2"/>
        <v>9</v>
      </c>
      <c r="T19" s="84">
        <f t="shared" si="3"/>
        <v>0</v>
      </c>
      <c r="U19" s="84">
        <f t="shared" si="4"/>
        <v>0</v>
      </c>
      <c r="V19" s="84">
        <f t="shared" si="5"/>
        <v>0</v>
      </c>
      <c r="X19" s="84">
        <f t="shared" si="6"/>
        <v>0</v>
      </c>
      <c r="Y19" s="84">
        <f t="shared" si="7"/>
        <v>1</v>
      </c>
      <c r="Z19" s="84">
        <f t="shared" si="8"/>
        <v>0</v>
      </c>
      <c r="AB19" s="84">
        <f t="shared" si="9"/>
        <v>0</v>
      </c>
      <c r="AC19" s="84">
        <f t="shared" si="10"/>
        <v>0</v>
      </c>
      <c r="AD19" s="84">
        <f t="shared" si="11"/>
        <v>0</v>
      </c>
      <c r="AF19" s="84">
        <f t="shared" si="12"/>
        <v>0</v>
      </c>
      <c r="AG19" s="84">
        <f t="shared" si="13"/>
        <v>0</v>
      </c>
      <c r="AH19" s="84">
        <f t="shared" si="14"/>
        <v>0</v>
      </c>
      <c r="AJ19" s="85">
        <f t="shared" si="15"/>
        <v>9</v>
      </c>
      <c r="AM19" s="103" t="str">
        <f t="shared" si="16"/>
        <v>D</v>
      </c>
      <c r="AN19" s="104" t="str">
        <f t="shared" si="17"/>
        <v>dominant (D)</v>
      </c>
      <c r="AO19" s="105" t="str">
        <f t="shared" si="18"/>
        <v>dominant (D)</v>
      </c>
      <c r="AQ19" s="27">
        <v>12</v>
      </c>
      <c r="AR19" s="27" t="s">
        <v>141</v>
      </c>
      <c r="AS19" s="342" t="s">
        <v>140</v>
      </c>
      <c r="AT19" s="342"/>
      <c r="AU19" s="89">
        <f t="shared" si="19"/>
      </c>
      <c r="AV19" s="89" t="str">
        <f t="shared" si="20"/>
        <v>B8</v>
      </c>
      <c r="AW19" s="89">
        <f t="shared" si="21"/>
      </c>
      <c r="AX19" s="89">
        <f t="shared" si="22"/>
      </c>
      <c r="AZ19" s="90" t="str">
        <f t="shared" si="23"/>
        <v>B8</v>
      </c>
      <c r="BB19" s="92" t="s">
        <v>142</v>
      </c>
      <c r="BC19" s="93">
        <f>MATCH("*C12*",AZ$8:AZ$19,0)</f>
        <v>5</v>
      </c>
      <c r="BD19" s="94" t="str">
        <f t="shared" si="24"/>
        <v>S24</v>
      </c>
    </row>
    <row r="20" spans="3:56" ht="26.25" customHeight="1">
      <c r="C20" s="348" t="s">
        <v>1</v>
      </c>
      <c r="D20" s="348"/>
      <c r="E20" s="106">
        <f>SUM(E8:E19)</f>
        <v>100</v>
      </c>
      <c r="F20" s="107" t="s">
        <v>143</v>
      </c>
      <c r="G20" s="108"/>
      <c r="H20" s="108"/>
      <c r="I20" s="108"/>
      <c r="J20" s="108"/>
      <c r="K20" s="108"/>
      <c r="L20" s="108"/>
      <c r="M20" s="108"/>
      <c r="N20" s="109"/>
      <c r="O20" s="110">
        <f>SUM(O8:O19)</f>
        <v>12</v>
      </c>
      <c r="P20" s="111"/>
      <c r="BC20" s="27"/>
      <c r="BD20" s="27"/>
    </row>
    <row r="21" spans="3:56" ht="20.25" customHeight="1">
      <c r="C21" s="112" t="s">
        <v>144</v>
      </c>
      <c r="D21" s="113"/>
      <c r="E21" s="113" t="s">
        <v>145</v>
      </c>
      <c r="F21" s="114"/>
      <c r="G21" s="115" t="s">
        <v>146</v>
      </c>
      <c r="H21" s="115"/>
      <c r="I21" s="115"/>
      <c r="J21" s="115"/>
      <c r="K21" s="115"/>
      <c r="L21" s="115"/>
      <c r="M21" s="115"/>
      <c r="N21" s="114"/>
      <c r="O21" s="111" t="s">
        <v>147</v>
      </c>
      <c r="P21" s="111"/>
      <c r="AU21" s="116" t="str">
        <f>CONCATENATE(AU8,AU9,AU10,AU11,AU12,AU13,AU14,AU15,AU16,AU17,AU18,AU19)</f>
        <v>C10</v>
      </c>
      <c r="AV21" s="116" t="str">
        <f>CONCATENATE(AV8,AV9,AV10,AV11,AV12,AV13,AV14,AV15,AV16,AV17,AV18,AV19)</f>
        <v>A1B5 C12B6A4B8</v>
      </c>
      <c r="AW21" s="116" t="str">
        <f>CONCATENATE(AW8,AW9,AW10,AW11,AW12,AW13,AW14,AW15,AW16,AW17,AW18,AW19)</f>
        <v>A2C9B7</v>
      </c>
      <c r="AX21" s="116" t="str">
        <f>CONCATENATE(AX8,AX9,AX10,AX11,AX12,AX13,AX14,AX15,AX16,AX17,AX18,AX19)</f>
        <v>C11A3</v>
      </c>
      <c r="AY21" s="117"/>
      <c r="AZ21" s="73" t="s">
        <v>148</v>
      </c>
      <c r="BB21" s="74" t="s">
        <v>114</v>
      </c>
      <c r="BC21" s="75" t="s">
        <v>115</v>
      </c>
      <c r="BD21" s="74" t="s">
        <v>149</v>
      </c>
    </row>
    <row r="22" spans="3:56" ht="25.5" customHeight="1">
      <c r="C22" s="349" t="s">
        <v>150</v>
      </c>
      <c r="D22" s="349"/>
      <c r="AX22">
        <v>1</v>
      </c>
      <c r="AY22" t="s">
        <v>14</v>
      </c>
      <c r="AZ22" s="118" t="str">
        <f>AU21</f>
        <v>C10</v>
      </c>
      <c r="BB22" s="92" t="s">
        <v>120</v>
      </c>
      <c r="BC22" s="93">
        <f>MATCH("*A1*",AZ$22:AZ$25,0)</f>
        <v>2</v>
      </c>
      <c r="BD22" s="94" t="str">
        <f aca="true" t="shared" si="25" ref="BD22:BD33">INDEX(AY$22:AY$25,MATCH(BC22,AX$22:AX$25,0))</f>
        <v>N5</v>
      </c>
    </row>
    <row r="23" spans="50:56" ht="15">
      <c r="AX23">
        <v>2</v>
      </c>
      <c r="AY23" t="s">
        <v>12</v>
      </c>
      <c r="AZ23" s="118" t="str">
        <f>AV21</f>
        <v>A1B5 C12B6A4B8</v>
      </c>
      <c r="BB23" s="92" t="s">
        <v>122</v>
      </c>
      <c r="BC23" s="93">
        <f>MATCH("*A2*",AZ$22:AZ$25,0)</f>
        <v>3</v>
      </c>
      <c r="BD23" s="94" t="str">
        <f t="shared" si="25"/>
        <v>N3</v>
      </c>
    </row>
    <row r="24" spans="50:56" ht="15">
      <c r="AX24">
        <v>3</v>
      </c>
      <c r="AY24" t="s">
        <v>9</v>
      </c>
      <c r="AZ24" s="118" t="str">
        <f>AW21</f>
        <v>A2C9B7</v>
      </c>
      <c r="BB24" s="92" t="s">
        <v>124</v>
      </c>
      <c r="BC24" s="93">
        <f>MATCH("*A3*",AZ$22:AZ$25,0)</f>
        <v>4</v>
      </c>
      <c r="BD24" s="94" t="str">
        <f t="shared" si="25"/>
        <v>N1</v>
      </c>
    </row>
    <row r="25" spans="3:56" ht="15">
      <c r="C25" t="s">
        <v>151</v>
      </c>
      <c r="F25" t="s">
        <v>152</v>
      </c>
      <c r="H25" t="s">
        <v>153</v>
      </c>
      <c r="AX25">
        <v>4</v>
      </c>
      <c r="AY25" t="s">
        <v>6</v>
      </c>
      <c r="AZ25" s="118" t="str">
        <f>AX21</f>
        <v>C11A3</v>
      </c>
      <c r="BB25" s="92" t="s">
        <v>126</v>
      </c>
      <c r="BC25" s="93">
        <f>MATCH("*A4*",AZ$22:AZ$25,0)</f>
        <v>2</v>
      </c>
      <c r="BD25" s="94" t="str">
        <f t="shared" si="25"/>
        <v>N5</v>
      </c>
    </row>
    <row r="26" spans="54:56" ht="15">
      <c r="BB26" s="92" t="s">
        <v>118</v>
      </c>
      <c r="BC26" s="93">
        <f>MATCH("*B5*",AZ$22:AZ$25,0)</f>
        <v>2</v>
      </c>
      <c r="BD26" s="94" t="str">
        <f t="shared" si="25"/>
        <v>N5</v>
      </c>
    </row>
    <row r="27" spans="54:56" ht="15">
      <c r="BB27" s="92" t="s">
        <v>133</v>
      </c>
      <c r="BC27" s="93">
        <f>MATCH("*B6*",AZ$22:AZ$25,0)</f>
        <v>2</v>
      </c>
      <c r="BD27" s="94" t="str">
        <f t="shared" si="25"/>
        <v>N5</v>
      </c>
    </row>
    <row r="28" spans="54:56" ht="15">
      <c r="BB28" s="92" t="s">
        <v>131</v>
      </c>
      <c r="BC28" s="93">
        <f>MATCH("*B7*",AZ$22:AZ$25,0)</f>
        <v>3</v>
      </c>
      <c r="BD28" s="94" t="str">
        <f t="shared" si="25"/>
        <v>N3</v>
      </c>
    </row>
    <row r="29" spans="54:56" ht="15">
      <c r="BB29" s="92" t="s">
        <v>136</v>
      </c>
      <c r="BC29" s="93">
        <f>MATCH("*B8*",AZ$22:AZ$25,0)</f>
        <v>2</v>
      </c>
      <c r="BD29" s="94" t="str">
        <f t="shared" si="25"/>
        <v>N5</v>
      </c>
    </row>
    <row r="30" spans="54:56" ht="15">
      <c r="BB30" s="92" t="s">
        <v>128</v>
      </c>
      <c r="BC30" s="93">
        <f>MATCH("*C9*",AZ$22:AZ$25,0)</f>
        <v>3</v>
      </c>
      <c r="BD30" s="94" t="str">
        <f t="shared" si="25"/>
        <v>N3</v>
      </c>
    </row>
    <row r="31" spans="54:56" ht="15">
      <c r="BB31" s="92" t="s">
        <v>129</v>
      </c>
      <c r="BC31" s="93">
        <f>MATCH("*C10*",AZ$22:AZ$25,0)</f>
        <v>1</v>
      </c>
      <c r="BD31" s="94" t="str">
        <f t="shared" si="25"/>
        <v>N6</v>
      </c>
    </row>
    <row r="32" spans="54:56" ht="15">
      <c r="BB32" s="92" t="s">
        <v>127</v>
      </c>
      <c r="BC32" s="93">
        <f>MATCH("*C11*",AZ$22:AZ$25,0)</f>
        <v>4</v>
      </c>
      <c r="BD32" s="94" t="str">
        <f t="shared" si="25"/>
        <v>N1</v>
      </c>
    </row>
    <row r="33" spans="54:56" ht="15">
      <c r="BB33" s="92" t="s">
        <v>142</v>
      </c>
      <c r="BC33" s="93">
        <f>MATCH("*C12*",AZ$22:AZ$25,0)</f>
        <v>2</v>
      </c>
      <c r="BD33" s="94" t="str">
        <f t="shared" si="25"/>
        <v>N5</v>
      </c>
    </row>
  </sheetData>
  <sheetProtection selectLockedCells="1" selectUnlockedCells="1"/>
  <mergeCells count="44">
    <mergeCell ref="C16:D16"/>
    <mergeCell ref="AS16:AT16"/>
    <mergeCell ref="C17:D17"/>
    <mergeCell ref="AS17:AT17"/>
    <mergeCell ref="C19:D19"/>
    <mergeCell ref="AS19:AT19"/>
    <mergeCell ref="C20:D20"/>
    <mergeCell ref="C22:D22"/>
    <mergeCell ref="C14:D14"/>
    <mergeCell ref="AS14:AT14"/>
    <mergeCell ref="C15:D15"/>
    <mergeCell ref="AS15:AT15"/>
    <mergeCell ref="C18:D18"/>
    <mergeCell ref="AS18:AT18"/>
    <mergeCell ref="C12:D12"/>
    <mergeCell ref="AS12:AT12"/>
    <mergeCell ref="C13:D13"/>
    <mergeCell ref="AS13:AT13"/>
    <mergeCell ref="C10:D10"/>
    <mergeCell ref="AS10:AT10"/>
    <mergeCell ref="C11:D11"/>
    <mergeCell ref="AS11:AT11"/>
    <mergeCell ref="C8:D8"/>
    <mergeCell ref="AS8:AT8"/>
    <mergeCell ref="C9:D9"/>
    <mergeCell ref="AS9:AT9"/>
    <mergeCell ref="M6:N6"/>
    <mergeCell ref="C7:D7"/>
    <mergeCell ref="AM7:AN7"/>
    <mergeCell ref="AS7:AT7"/>
    <mergeCell ref="C6:F6"/>
    <mergeCell ref="G6:H6"/>
    <mergeCell ref="I6:J6"/>
    <mergeCell ref="K6:L6"/>
    <mergeCell ref="K3:M3"/>
    <mergeCell ref="C5:D5"/>
    <mergeCell ref="G5:N5"/>
    <mergeCell ref="O5:P5"/>
    <mergeCell ref="E1:F1"/>
    <mergeCell ref="L1:M1"/>
    <mergeCell ref="N1:O1"/>
    <mergeCell ref="E2:F2"/>
    <mergeCell ref="L2:M2"/>
    <mergeCell ref="N2:O2"/>
  </mergeCells>
  <dataValidations count="7">
    <dataValidation type="list" allowBlank="1" showErrorMessage="1" sqref="L2">
      <formula1>$T$2:$T$5</formula1>
      <formula2>0</formula2>
    </dataValidation>
    <dataValidation type="list" allowBlank="1" showErrorMessage="1" sqref="N2:O2">
      <formula1>$W$2:$W$5</formula1>
      <formula2>0</formula2>
    </dataValidation>
    <dataValidation type="list" allowBlank="1" showErrorMessage="1" sqref="P2">
      <formula1>$AB$2:$AB$5</formula1>
      <formula2>0</formula2>
    </dataValidation>
    <dataValidation type="list" allowBlank="1" showErrorMessage="1" sqref="G8:G19 I8:I19 K8:K19 M8:M19">
      <formula1>$AF$2:$AF$5</formula1>
      <formula2>0</formula2>
    </dataValidation>
    <dataValidation type="list" allowBlank="1" showErrorMessage="1" sqref="P8:P19">
      <formula1>$AH$2:$AH$3</formula1>
      <formula2>0</formula2>
    </dataValidation>
    <dataValidation type="list" allowBlank="1" showErrorMessage="1" sqref="P6">
      <formula1>$AI$2:$AI$6</formula1>
      <formula2>0</formula2>
    </dataValidation>
    <dataValidation type="list" allowBlank="1" showErrorMessage="1" sqref="O6">
      <formula1>$AI$2:$AI$6</formula1>
      <formula2>0</formula2>
    </dataValidation>
  </dataValidations>
  <printOptions horizontalCentered="1" verticalCentered="1"/>
  <pageMargins left="0.19652777777777777" right="0.19652777777777777" top="0.39375" bottom="0.39375" header="0.31527777777777777" footer="0.31527777777777777"/>
  <pageSetup fitToHeight="1" fitToWidth="1" horizontalDpi="300" verticalDpi="300" orientation="landscape" paperSize="9"/>
  <headerFooter alignWithMargins="0">
    <oddHeader>&amp;LDREAL LR MP&amp;CFiche de prélèvements invertébrés&amp;RCode : E1c-M01  date application : 18/04/2016</oddHeader>
    <oddFooter>&amp;LN° rapport d'essai : 
N° page du rapport :    /&amp;RPage 1/1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Y243"/>
  <sheetViews>
    <sheetView tabSelected="1" zoomScale="85" zoomScaleNormal="85" zoomScalePageLayoutView="0" workbookViewId="0" topLeftCell="A1">
      <selection activeCell="F120" sqref="F120"/>
    </sheetView>
  </sheetViews>
  <sheetFormatPr defaultColWidth="11.421875" defaultRowHeight="12.75"/>
  <cols>
    <col min="1" max="4" width="24.140625" style="119" customWidth="1"/>
    <col min="5" max="5" width="22.140625" style="119" customWidth="1"/>
    <col min="6" max="6" width="24.8515625" style="120" customWidth="1"/>
    <col min="7" max="7" width="22.140625" style="120" customWidth="1"/>
    <col min="8" max="19" width="29.140625" style="119" customWidth="1"/>
    <col min="20" max="20" width="18.8515625" style="119" customWidth="1"/>
    <col min="21" max="21" width="16.7109375" style="119" customWidth="1"/>
    <col min="22" max="22" width="14.8515625" style="121" customWidth="1"/>
    <col min="23" max="23" width="13.57421875" style="121" customWidth="1"/>
    <col min="24" max="24" width="6.00390625" style="121" customWidth="1"/>
    <col min="25" max="25" width="32.421875" style="121" customWidth="1"/>
    <col min="26" max="41" width="12.140625" style="121" customWidth="1"/>
    <col min="42" max="16384" width="11.421875" style="121" customWidth="1"/>
  </cols>
  <sheetData>
    <row r="1" spans="1:25" s="123" customFormat="1" ht="15.75">
      <c r="A1" s="350" t="s">
        <v>154</v>
      </c>
      <c r="B1" s="350"/>
      <c r="C1" s="122"/>
      <c r="D1" s="122"/>
      <c r="E1" s="122"/>
      <c r="F1" s="122"/>
      <c r="G1" s="122"/>
      <c r="R1" s="124" t="s">
        <v>155</v>
      </c>
      <c r="S1" s="125" t="s">
        <v>156</v>
      </c>
      <c r="T1" s="125" t="s">
        <v>157</v>
      </c>
      <c r="U1" s="125" t="s">
        <v>158</v>
      </c>
      <c r="V1" s="125" t="s">
        <v>159</v>
      </c>
      <c r="W1" s="125" t="s">
        <v>160</v>
      </c>
      <c r="X1" s="125" t="s">
        <v>161</v>
      </c>
      <c r="Y1" s="126" t="s">
        <v>162</v>
      </c>
    </row>
    <row r="2" spans="1:25" s="123" customFormat="1" ht="12">
      <c r="A2" s="351"/>
      <c r="B2" s="351"/>
      <c r="C2" s="351"/>
      <c r="D2" s="127"/>
      <c r="E2" s="127"/>
      <c r="R2" s="128" t="s">
        <v>163</v>
      </c>
      <c r="S2" s="129" t="s">
        <v>163</v>
      </c>
      <c r="T2" s="129">
        <v>0</v>
      </c>
      <c r="U2" s="129" t="s">
        <v>164</v>
      </c>
      <c r="V2" s="129" t="s">
        <v>119</v>
      </c>
      <c r="W2" s="129" t="s">
        <v>9</v>
      </c>
      <c r="X2" s="129" t="s">
        <v>165</v>
      </c>
      <c r="Y2" s="130" t="s">
        <v>166</v>
      </c>
    </row>
    <row r="3" spans="1:25" s="123" customFormat="1" ht="12">
      <c r="A3" s="131" t="s">
        <v>167</v>
      </c>
      <c r="B3" s="132"/>
      <c r="C3" s="132"/>
      <c r="D3" s="132"/>
      <c r="E3" s="133"/>
      <c r="F3" s="133"/>
      <c r="G3" s="133"/>
      <c r="R3" s="128" t="s">
        <v>168</v>
      </c>
      <c r="S3" s="129" t="s">
        <v>169</v>
      </c>
      <c r="T3" s="129">
        <v>1</v>
      </c>
      <c r="U3" s="129" t="s">
        <v>170</v>
      </c>
      <c r="V3" s="129" t="s">
        <v>121</v>
      </c>
      <c r="W3" s="129" t="s">
        <v>12</v>
      </c>
      <c r="X3" s="129" t="s">
        <v>171</v>
      </c>
      <c r="Y3" s="130" t="s">
        <v>172</v>
      </c>
    </row>
    <row r="4" spans="1:25" s="123" customFormat="1" ht="12.75" customHeight="1">
      <c r="A4" s="134" t="s">
        <v>155</v>
      </c>
      <c r="B4" s="135" t="s">
        <v>173</v>
      </c>
      <c r="C4" s="135"/>
      <c r="D4" s="135"/>
      <c r="E4" s="136"/>
      <c r="F4" s="137"/>
      <c r="G4" s="352" t="s">
        <v>174</v>
      </c>
      <c r="R4" s="138" t="s">
        <v>175</v>
      </c>
      <c r="S4" s="139" t="s">
        <v>176</v>
      </c>
      <c r="T4" s="129">
        <v>2</v>
      </c>
      <c r="U4" s="139" t="s">
        <v>177</v>
      </c>
      <c r="V4" s="129" t="s">
        <v>123</v>
      </c>
      <c r="W4" s="129" t="s">
        <v>14</v>
      </c>
      <c r="X4" s="129" t="s">
        <v>178</v>
      </c>
      <c r="Y4" s="130" t="s">
        <v>179</v>
      </c>
    </row>
    <row r="5" spans="1:25" s="123" customFormat="1" ht="12.75">
      <c r="A5" s="140" t="s">
        <v>180</v>
      </c>
      <c r="B5" s="131" t="s">
        <v>181</v>
      </c>
      <c r="C5" s="132"/>
      <c r="D5" s="132"/>
      <c r="E5" s="141"/>
      <c r="F5" s="142"/>
      <c r="G5" s="352"/>
      <c r="R5" s="138" t="s">
        <v>182</v>
      </c>
      <c r="S5" s="139" t="s">
        <v>183</v>
      </c>
      <c r="T5" s="129">
        <v>3</v>
      </c>
      <c r="U5" s="129"/>
      <c r="V5" s="129" t="s">
        <v>125</v>
      </c>
      <c r="W5" s="129" t="s">
        <v>6</v>
      </c>
      <c r="X5" s="129"/>
      <c r="Y5" s="130" t="s">
        <v>184</v>
      </c>
    </row>
    <row r="6" spans="1:25" s="123" customFormat="1" ht="12.75">
      <c r="A6" s="140" t="s">
        <v>185</v>
      </c>
      <c r="B6" s="132" t="s">
        <v>186</v>
      </c>
      <c r="C6" s="132"/>
      <c r="D6" s="132"/>
      <c r="E6" s="141"/>
      <c r="F6" s="142"/>
      <c r="G6" s="352"/>
      <c r="R6" s="138" t="s">
        <v>187</v>
      </c>
      <c r="S6" s="139" t="s">
        <v>188</v>
      </c>
      <c r="T6" s="129">
        <v>4</v>
      </c>
      <c r="U6" s="129"/>
      <c r="V6" s="129" t="s">
        <v>130</v>
      </c>
      <c r="W6" s="129"/>
      <c r="X6" s="129"/>
      <c r="Y6" s="130"/>
    </row>
    <row r="7" spans="1:25" s="123" customFormat="1" ht="12.75" customHeight="1">
      <c r="A7" s="140" t="s">
        <v>189</v>
      </c>
      <c r="B7" s="132" t="s">
        <v>190</v>
      </c>
      <c r="C7" s="132"/>
      <c r="D7" s="132"/>
      <c r="E7" s="141"/>
      <c r="F7" s="142"/>
      <c r="G7" s="352"/>
      <c r="R7" s="138" t="s">
        <v>191</v>
      </c>
      <c r="S7" s="139" t="s">
        <v>192</v>
      </c>
      <c r="T7" s="129">
        <v>5</v>
      </c>
      <c r="U7" s="129"/>
      <c r="V7" s="129" t="s">
        <v>132</v>
      </c>
      <c r="W7" s="129"/>
      <c r="X7" s="129"/>
      <c r="Y7" s="130"/>
    </row>
    <row r="8" spans="1:25" s="123" customFormat="1" ht="12.75" customHeight="1">
      <c r="A8" s="140" t="s">
        <v>193</v>
      </c>
      <c r="B8" s="132" t="s">
        <v>194</v>
      </c>
      <c r="C8" s="132"/>
      <c r="D8" s="132"/>
      <c r="E8" s="141"/>
      <c r="F8" s="142"/>
      <c r="G8" s="352"/>
      <c r="R8" s="138" t="s">
        <v>195</v>
      </c>
      <c r="S8" s="139" t="s">
        <v>196</v>
      </c>
      <c r="T8" s="129"/>
      <c r="U8" s="129"/>
      <c r="V8" s="129" t="s">
        <v>134</v>
      </c>
      <c r="W8" s="129"/>
      <c r="X8" s="129"/>
      <c r="Y8" s="130"/>
    </row>
    <row r="9" spans="1:25" s="123" customFormat="1" ht="12.75" customHeight="1">
      <c r="A9" s="140" t="s">
        <v>197</v>
      </c>
      <c r="B9" s="132" t="s">
        <v>198</v>
      </c>
      <c r="C9" s="132"/>
      <c r="D9" s="132"/>
      <c r="E9" s="141"/>
      <c r="F9" s="142"/>
      <c r="G9" s="352"/>
      <c r="H9" s="353" t="s">
        <v>199</v>
      </c>
      <c r="I9" s="353"/>
      <c r="R9" s="138" t="s">
        <v>200</v>
      </c>
      <c r="S9" s="129"/>
      <c r="T9" s="129"/>
      <c r="U9" s="129"/>
      <c r="V9" s="129" t="s">
        <v>135</v>
      </c>
      <c r="W9" s="129"/>
      <c r="X9" s="129"/>
      <c r="Y9" s="130"/>
    </row>
    <row r="10" spans="1:25" s="123" customFormat="1" ht="12.75" customHeight="1">
      <c r="A10" s="140" t="s">
        <v>201</v>
      </c>
      <c r="B10" s="132" t="s">
        <v>202</v>
      </c>
      <c r="C10" s="132"/>
      <c r="D10" s="132"/>
      <c r="E10" s="141"/>
      <c r="F10" s="142"/>
      <c r="G10" s="352"/>
      <c r="H10" s="353"/>
      <c r="I10" s="353"/>
      <c r="R10" s="138" t="s">
        <v>203</v>
      </c>
      <c r="S10" s="129"/>
      <c r="T10" s="129"/>
      <c r="U10" s="129"/>
      <c r="V10" s="129" t="s">
        <v>137</v>
      </c>
      <c r="W10" s="129"/>
      <c r="X10" s="129"/>
      <c r="Y10" s="130"/>
    </row>
    <row r="11" spans="1:25" s="123" customFormat="1" ht="12.75" customHeight="1">
      <c r="A11" s="140" t="s">
        <v>204</v>
      </c>
      <c r="B11" s="132" t="s">
        <v>205</v>
      </c>
      <c r="C11" s="132"/>
      <c r="D11" s="132"/>
      <c r="E11" s="141"/>
      <c r="F11" s="142"/>
      <c r="G11" s="352"/>
      <c r="H11" s="353"/>
      <c r="I11" s="353"/>
      <c r="R11" s="138" t="s">
        <v>206</v>
      </c>
      <c r="S11" s="129"/>
      <c r="T11" s="129"/>
      <c r="U11" s="129"/>
      <c r="V11" s="129" t="s">
        <v>138</v>
      </c>
      <c r="W11" s="129"/>
      <c r="X11" s="129"/>
      <c r="Y11" s="130"/>
    </row>
    <row r="12" spans="1:25" s="123" customFormat="1" ht="12.75">
      <c r="A12" s="140" t="s">
        <v>207</v>
      </c>
      <c r="B12" s="132" t="s">
        <v>208</v>
      </c>
      <c r="C12" s="132"/>
      <c r="D12" s="132"/>
      <c r="E12" s="141"/>
      <c r="F12" s="142"/>
      <c r="G12" s="352"/>
      <c r="H12" s="353"/>
      <c r="I12" s="353"/>
      <c r="R12" s="138" t="s">
        <v>209</v>
      </c>
      <c r="S12" s="129"/>
      <c r="T12" s="129"/>
      <c r="U12" s="129"/>
      <c r="V12" s="129" t="s">
        <v>139</v>
      </c>
      <c r="W12" s="129"/>
      <c r="X12" s="129"/>
      <c r="Y12" s="130"/>
    </row>
    <row r="13" spans="1:25" s="123" customFormat="1" ht="12.75">
      <c r="A13" s="143" t="s">
        <v>210</v>
      </c>
      <c r="B13" s="144" t="s">
        <v>211</v>
      </c>
      <c r="C13" s="144"/>
      <c r="D13" s="144"/>
      <c r="E13" s="145"/>
      <c r="F13" s="146"/>
      <c r="G13" s="352"/>
      <c r="H13" s="353"/>
      <c r="I13" s="353"/>
      <c r="R13" s="138" t="s">
        <v>212</v>
      </c>
      <c r="S13" s="129"/>
      <c r="T13" s="129"/>
      <c r="U13" s="129"/>
      <c r="V13" s="129" t="s">
        <v>141</v>
      </c>
      <c r="W13" s="129"/>
      <c r="X13" s="129"/>
      <c r="Y13" s="130"/>
    </row>
    <row r="14" spans="1:25" s="123" customFormat="1" ht="12.75" customHeight="1">
      <c r="A14" s="140" t="s">
        <v>213</v>
      </c>
      <c r="B14" s="132" t="s">
        <v>214</v>
      </c>
      <c r="C14" s="132"/>
      <c r="D14" s="132"/>
      <c r="E14" s="141"/>
      <c r="F14" s="137"/>
      <c r="G14" s="352" t="s">
        <v>215</v>
      </c>
      <c r="R14" s="138" t="s">
        <v>216</v>
      </c>
      <c r="S14" s="129"/>
      <c r="T14" s="129"/>
      <c r="U14" s="129"/>
      <c r="V14" s="129"/>
      <c r="W14" s="129"/>
      <c r="X14" s="129"/>
      <c r="Y14" s="130"/>
    </row>
    <row r="15" spans="1:25" s="123" customFormat="1" ht="12.75">
      <c r="A15" s="140" t="s">
        <v>217</v>
      </c>
      <c r="B15" s="132" t="s">
        <v>218</v>
      </c>
      <c r="C15" s="132"/>
      <c r="D15" s="132"/>
      <c r="E15" s="141"/>
      <c r="F15" s="142"/>
      <c r="G15" s="352"/>
      <c r="R15" s="138" t="s">
        <v>219</v>
      </c>
      <c r="S15" s="129"/>
      <c r="T15" s="129"/>
      <c r="U15" s="129"/>
      <c r="V15" s="129"/>
      <c r="W15" s="129"/>
      <c r="X15" s="129"/>
      <c r="Y15" s="130"/>
    </row>
    <row r="16" spans="1:25" s="123" customFormat="1" ht="12.75" customHeight="1">
      <c r="A16" s="140" t="s">
        <v>220</v>
      </c>
      <c r="B16" s="132" t="s">
        <v>221</v>
      </c>
      <c r="C16" s="132"/>
      <c r="D16" s="132"/>
      <c r="E16" s="141"/>
      <c r="F16" s="142"/>
      <c r="G16" s="352"/>
      <c r="R16" s="138" t="s">
        <v>222</v>
      </c>
      <c r="S16" s="147"/>
      <c r="T16" s="147"/>
      <c r="U16" s="147"/>
      <c r="V16" s="147"/>
      <c r="W16" s="147"/>
      <c r="X16" s="147"/>
      <c r="Y16" s="148"/>
    </row>
    <row r="17" spans="1:25" s="123" customFormat="1" ht="12.75">
      <c r="A17" s="140" t="s">
        <v>223</v>
      </c>
      <c r="B17" s="132" t="s">
        <v>224</v>
      </c>
      <c r="C17" s="132"/>
      <c r="D17" s="132"/>
      <c r="E17" s="141"/>
      <c r="F17" s="142"/>
      <c r="G17" s="352"/>
      <c r="R17" s="138" t="s">
        <v>225</v>
      </c>
      <c r="S17" s="129"/>
      <c r="T17" s="129"/>
      <c r="U17" s="129"/>
      <c r="V17" s="129"/>
      <c r="W17" s="129"/>
      <c r="X17" s="129"/>
      <c r="Y17" s="130"/>
    </row>
    <row r="18" spans="1:25" s="123" customFormat="1" ht="12.75">
      <c r="A18" s="140" t="s">
        <v>226</v>
      </c>
      <c r="B18" s="131" t="s">
        <v>227</v>
      </c>
      <c r="C18" s="132"/>
      <c r="D18" s="132"/>
      <c r="E18" s="141"/>
      <c r="F18" s="142"/>
      <c r="G18" s="352"/>
      <c r="R18" s="138" t="s">
        <v>228</v>
      </c>
      <c r="S18" s="129"/>
      <c r="T18" s="129"/>
      <c r="U18" s="129"/>
      <c r="V18" s="129"/>
      <c r="W18" s="129"/>
      <c r="X18" s="129"/>
      <c r="Y18" s="130"/>
    </row>
    <row r="19" spans="1:25" s="123" customFormat="1" ht="12.75">
      <c r="A19" s="143" t="s">
        <v>229</v>
      </c>
      <c r="B19" s="144" t="s">
        <v>230</v>
      </c>
      <c r="C19" s="144"/>
      <c r="D19" s="144"/>
      <c r="E19" s="145"/>
      <c r="F19" s="146"/>
      <c r="G19" s="352"/>
      <c r="R19" s="138" t="s">
        <v>231</v>
      </c>
      <c r="S19" s="129"/>
      <c r="T19" s="129"/>
      <c r="U19" s="129"/>
      <c r="V19" s="129"/>
      <c r="W19" s="129"/>
      <c r="X19" s="129"/>
      <c r="Y19" s="130"/>
    </row>
    <row r="20" spans="18:25" s="123" customFormat="1" ht="12.75">
      <c r="R20" s="138" t="s">
        <v>232</v>
      </c>
      <c r="S20" s="149"/>
      <c r="T20" s="149"/>
      <c r="U20" s="149"/>
      <c r="V20" s="149"/>
      <c r="W20" s="149"/>
      <c r="X20" s="149"/>
      <c r="Y20" s="150"/>
    </row>
    <row r="21" spans="1:25" s="123" customFormat="1" ht="12.75">
      <c r="A21" s="151" t="s">
        <v>233</v>
      </c>
      <c r="B21" s="151" t="s">
        <v>233</v>
      </c>
      <c r="C21" s="151" t="s">
        <v>233</v>
      </c>
      <c r="D21" s="151" t="s">
        <v>233</v>
      </c>
      <c r="E21" s="151" t="s">
        <v>233</v>
      </c>
      <c r="F21" s="151" t="s">
        <v>233</v>
      </c>
      <c r="G21" s="151" t="s">
        <v>233</v>
      </c>
      <c r="H21" s="151" t="s">
        <v>233</v>
      </c>
      <c r="I21" s="151" t="s">
        <v>233</v>
      </c>
      <c r="J21" s="151" t="s">
        <v>233</v>
      </c>
      <c r="K21" s="152" t="s">
        <v>233</v>
      </c>
      <c r="L21" s="152" t="s">
        <v>233</v>
      </c>
      <c r="M21" s="152" t="s">
        <v>233</v>
      </c>
      <c r="N21" s="152" t="s">
        <v>233</v>
      </c>
      <c r="O21" s="152" t="s">
        <v>233</v>
      </c>
      <c r="P21" s="152" t="s">
        <v>233</v>
      </c>
      <c r="R21" s="138" t="s">
        <v>234</v>
      </c>
      <c r="S21" s="149"/>
      <c r="T21" s="149"/>
      <c r="U21" s="149"/>
      <c r="V21" s="149"/>
      <c r="W21" s="149"/>
      <c r="X21" s="149"/>
      <c r="Y21" s="150"/>
    </row>
    <row r="22" spans="1:25" s="120" customFormat="1" ht="12.75">
      <c r="A22" s="153" t="s">
        <v>155</v>
      </c>
      <c r="B22" s="153" t="s">
        <v>180</v>
      </c>
      <c r="C22" s="153" t="s">
        <v>185</v>
      </c>
      <c r="D22" s="153" t="s">
        <v>189</v>
      </c>
      <c r="E22" s="153" t="s">
        <v>193</v>
      </c>
      <c r="F22" s="153" t="s">
        <v>197</v>
      </c>
      <c r="G22" s="153" t="s">
        <v>235</v>
      </c>
      <c r="H22" s="153" t="s">
        <v>236</v>
      </c>
      <c r="I22" s="153" t="s">
        <v>207</v>
      </c>
      <c r="J22" s="153" t="s">
        <v>210</v>
      </c>
      <c r="K22" s="153" t="s">
        <v>237</v>
      </c>
      <c r="L22" s="153" t="s">
        <v>238</v>
      </c>
      <c r="M22" s="153" t="s">
        <v>239</v>
      </c>
      <c r="N22" s="153" t="s">
        <v>240</v>
      </c>
      <c r="O22" s="153" t="s">
        <v>226</v>
      </c>
      <c r="P22" s="153" t="s">
        <v>229</v>
      </c>
      <c r="R22" s="138" t="s">
        <v>241</v>
      </c>
      <c r="S22" s="149"/>
      <c r="T22" s="149"/>
      <c r="U22" s="149"/>
      <c r="V22" s="149"/>
      <c r="W22" s="149"/>
      <c r="X22" s="149"/>
      <c r="Y22" s="150"/>
    </row>
    <row r="23" spans="1:25" s="123" customFormat="1" ht="14.25">
      <c r="A23" s="154" t="s">
        <v>242</v>
      </c>
      <c r="B23" s="155" t="str">
        <f>INVtabEch!C2</f>
        <v>06200700</v>
      </c>
      <c r="C23" s="155" t="str">
        <f>INVtabEch!D2</f>
        <v>REAL COLLOBRIER</v>
      </c>
      <c r="D23" s="156" t="str">
        <f>INVtabEch!E2</f>
        <v>COLLOBRIERES</v>
      </c>
      <c r="E23" s="156" t="str">
        <f>INVtabEch!E2</f>
        <v>COLLOBRIERES</v>
      </c>
      <c r="F23" s="155" t="str">
        <f>INVtabEch!H2</f>
        <v>83043</v>
      </c>
      <c r="G23" s="154">
        <v>924035</v>
      </c>
      <c r="H23" s="154">
        <v>1812473</v>
      </c>
      <c r="I23" s="154">
        <f>INVtabEch!Q2</f>
        <v>168</v>
      </c>
      <c r="J23" s="154" t="s">
        <v>183</v>
      </c>
      <c r="K23" s="157"/>
      <c r="L23" s="157"/>
      <c r="M23" s="157"/>
      <c r="N23" s="157"/>
      <c r="O23" s="157">
        <f>INVtabEch!C4</f>
        <v>8</v>
      </c>
      <c r="P23" s="157">
        <f>INVtabEch!D4</f>
        <v>96</v>
      </c>
      <c r="R23" s="138" t="s">
        <v>242</v>
      </c>
      <c r="S23" s="158"/>
      <c r="T23" s="158"/>
      <c r="U23" s="158"/>
      <c r="V23" s="158"/>
      <c r="W23" s="158"/>
      <c r="X23" s="158"/>
      <c r="Y23" s="159"/>
    </row>
    <row r="24" spans="1:25" s="123" customFormat="1" ht="15.75">
      <c r="A24" s="122"/>
      <c r="B24" s="122"/>
      <c r="C24" s="122"/>
      <c r="D24" s="122"/>
      <c r="E24" s="122"/>
      <c r="F24" s="160"/>
      <c r="G24" s="161"/>
      <c r="H24" s="162"/>
      <c r="K24" s="162">
        <f>INVtabEch!I2</f>
        <v>969890</v>
      </c>
      <c r="L24" s="162">
        <f>INVtabEch!J2</f>
        <v>6243374</v>
      </c>
      <c r="M24" s="162">
        <f>INVtabEch!I4</f>
        <v>969825</v>
      </c>
      <c r="N24" s="162">
        <f>INVtabEch!J4</f>
        <v>6243360</v>
      </c>
      <c r="R24" s="138" t="s">
        <v>243</v>
      </c>
      <c r="S24" s="158"/>
      <c r="T24" s="158"/>
      <c r="U24" s="158"/>
      <c r="V24" s="158"/>
      <c r="W24" s="158"/>
      <c r="X24" s="158"/>
      <c r="Y24" s="159"/>
    </row>
    <row r="25" spans="1:25" s="123" customFormat="1" ht="15.75">
      <c r="A25" s="350" t="s">
        <v>244</v>
      </c>
      <c r="B25" s="350"/>
      <c r="C25" s="350"/>
      <c r="D25" s="122"/>
      <c r="E25" s="122"/>
      <c r="F25" s="160"/>
      <c r="R25" s="163" t="s">
        <v>245</v>
      </c>
      <c r="S25" s="158"/>
      <c r="T25" s="158"/>
      <c r="U25" s="158"/>
      <c r="V25" s="158"/>
      <c r="W25" s="158"/>
      <c r="X25" s="158"/>
      <c r="Y25" s="159"/>
    </row>
    <row r="26" spans="11:25" ht="12.75">
      <c r="K26" s="123"/>
      <c r="L26" s="123"/>
      <c r="R26" s="163" t="s">
        <v>246</v>
      </c>
      <c r="S26" s="158"/>
      <c r="T26" s="158"/>
      <c r="U26" s="158"/>
      <c r="V26" s="158"/>
      <c r="W26" s="158"/>
      <c r="X26" s="158"/>
      <c r="Y26" s="159"/>
    </row>
    <row r="27" spans="1:25" ht="12.75">
      <c r="A27" s="131" t="s">
        <v>167</v>
      </c>
      <c r="B27" s="164"/>
      <c r="C27" s="164"/>
      <c r="D27" s="164"/>
      <c r="E27" s="127"/>
      <c r="F27" s="119"/>
      <c r="G27" s="119"/>
      <c r="K27" s="123"/>
      <c r="L27" s="123"/>
      <c r="M27" s="123"/>
      <c r="N27" s="123"/>
      <c r="O27" s="123"/>
      <c r="P27" s="123"/>
      <c r="R27" s="163" t="s">
        <v>247</v>
      </c>
      <c r="S27" s="158"/>
      <c r="T27" s="158"/>
      <c r="U27" s="158"/>
      <c r="V27" s="158"/>
      <c r="W27" s="158"/>
      <c r="X27" s="158"/>
      <c r="Y27" s="159"/>
    </row>
    <row r="28" spans="1:25" ht="12.75">
      <c r="A28" s="134" t="s">
        <v>180</v>
      </c>
      <c r="B28" s="135" t="s">
        <v>248</v>
      </c>
      <c r="C28" s="135"/>
      <c r="D28" s="135"/>
      <c r="E28" s="165"/>
      <c r="H28" s="120"/>
      <c r="I28" s="120"/>
      <c r="R28" s="166" t="s">
        <v>249</v>
      </c>
      <c r="S28" s="167"/>
      <c r="T28" s="167"/>
      <c r="U28" s="167"/>
      <c r="V28" s="167"/>
      <c r="W28" s="167"/>
      <c r="X28" s="168"/>
      <c r="Y28" s="169"/>
    </row>
    <row r="29" spans="1:9" ht="13.5" customHeight="1">
      <c r="A29" s="140" t="s">
        <v>185</v>
      </c>
      <c r="B29" s="132" t="s">
        <v>186</v>
      </c>
      <c r="C29" s="132"/>
      <c r="D29" s="132"/>
      <c r="E29" s="170"/>
      <c r="H29" s="120"/>
      <c r="I29" s="120"/>
    </row>
    <row r="30" spans="1:16" ht="13.5" customHeight="1">
      <c r="A30" s="140" t="s">
        <v>250</v>
      </c>
      <c r="B30" s="132" t="s">
        <v>251</v>
      </c>
      <c r="C30" s="132"/>
      <c r="D30" s="132"/>
      <c r="E30" s="170"/>
      <c r="H30" s="120"/>
      <c r="J30" s="122"/>
      <c r="K30" s="122"/>
      <c r="L30" s="122"/>
      <c r="M30" s="122"/>
      <c r="N30" s="122"/>
      <c r="O30" s="122"/>
      <c r="P30" s="122"/>
    </row>
    <row r="31" spans="1:23" ht="13.5" customHeight="1">
      <c r="A31" s="140" t="s">
        <v>252</v>
      </c>
      <c r="B31" s="132" t="s">
        <v>253</v>
      </c>
      <c r="C31" s="132"/>
      <c r="D31" s="132"/>
      <c r="E31" s="170"/>
      <c r="H31" s="120"/>
      <c r="I31" s="171"/>
      <c r="J31" s="172"/>
      <c r="K31" s="123"/>
      <c r="L31" s="123"/>
      <c r="M31" s="123"/>
      <c r="V31" s="119"/>
      <c r="W31" s="119"/>
    </row>
    <row r="32" spans="1:23" ht="15.75">
      <c r="A32" s="140" t="s">
        <v>254</v>
      </c>
      <c r="B32" s="131" t="s">
        <v>255</v>
      </c>
      <c r="C32" s="132"/>
      <c r="D32" s="132"/>
      <c r="E32" s="170"/>
      <c r="G32" s="350" t="s">
        <v>256</v>
      </c>
      <c r="H32" s="350"/>
      <c r="I32" s="350"/>
      <c r="J32" s="350"/>
      <c r="V32" s="119"/>
      <c r="W32" s="119"/>
    </row>
    <row r="33" spans="1:21" ht="12.75">
      <c r="A33" s="143" t="s">
        <v>257</v>
      </c>
      <c r="B33" s="173" t="s">
        <v>258</v>
      </c>
      <c r="C33" s="144"/>
      <c r="D33" s="144"/>
      <c r="E33" s="174"/>
      <c r="G33" s="171"/>
      <c r="H33" s="172"/>
      <c r="I33" s="123"/>
      <c r="J33" s="123"/>
      <c r="U33" s="121"/>
    </row>
    <row r="34" spans="6:21" ht="12.75">
      <c r="F34" s="121"/>
      <c r="G34" s="121"/>
      <c r="H34" s="131" t="s">
        <v>167</v>
      </c>
      <c r="I34" s="164"/>
      <c r="J34" s="164"/>
      <c r="U34" s="121"/>
    </row>
    <row r="35" spans="6:21" ht="12.75">
      <c r="F35" s="121"/>
      <c r="G35" s="121"/>
      <c r="H35" s="175" t="s">
        <v>259</v>
      </c>
      <c r="I35" s="176" t="s">
        <v>260</v>
      </c>
      <c r="J35" s="177"/>
      <c r="U35" s="121"/>
    </row>
    <row r="36" spans="6:21" ht="12.75">
      <c r="F36" s="119"/>
      <c r="G36" s="119"/>
      <c r="H36" s="175" t="s">
        <v>261</v>
      </c>
      <c r="I36" s="176" t="s">
        <v>262</v>
      </c>
      <c r="J36" s="176"/>
      <c r="K36" s="178"/>
      <c r="L36" s="179"/>
      <c r="P36" s="180"/>
      <c r="Q36" s="180"/>
      <c r="R36" s="121"/>
      <c r="S36" s="121"/>
      <c r="T36" s="121"/>
      <c r="U36" s="121"/>
    </row>
    <row r="37" spans="1:21" ht="12.75">
      <c r="A37" s="181"/>
      <c r="B37" s="181"/>
      <c r="C37" s="181"/>
      <c r="D37" s="151" t="s">
        <v>233</v>
      </c>
      <c r="E37" s="152" t="s">
        <v>233</v>
      </c>
      <c r="F37" s="182"/>
      <c r="G37" s="119"/>
      <c r="H37" s="151" t="s">
        <v>233</v>
      </c>
      <c r="I37" s="183" t="s">
        <v>263</v>
      </c>
      <c r="R37" s="180"/>
      <c r="S37" s="180"/>
      <c r="T37" s="121"/>
      <c r="U37" s="121"/>
    </row>
    <row r="38" spans="1:21" ht="12.75">
      <c r="A38" s="153" t="s">
        <v>180</v>
      </c>
      <c r="B38" s="153" t="s">
        <v>185</v>
      </c>
      <c r="C38" s="153" t="s">
        <v>250</v>
      </c>
      <c r="D38" s="153" t="s">
        <v>252</v>
      </c>
      <c r="E38" s="153" t="s">
        <v>254</v>
      </c>
      <c r="F38" s="153" t="s">
        <v>264</v>
      </c>
      <c r="G38" s="153" t="s">
        <v>265</v>
      </c>
      <c r="H38" s="184" t="s">
        <v>259</v>
      </c>
      <c r="I38" s="184" t="s">
        <v>261</v>
      </c>
      <c r="R38" s="180"/>
      <c r="S38" s="180"/>
      <c r="T38" s="121"/>
      <c r="U38" s="121"/>
    </row>
    <row r="39" spans="1:21" ht="14.25">
      <c r="A39" s="185" t="str">
        <f>B23</f>
        <v>06200700</v>
      </c>
      <c r="B39" s="185" t="str">
        <f>C23</f>
        <v>REAL COLLOBRIER</v>
      </c>
      <c r="C39" s="156" t="str">
        <f>D23</f>
        <v>COLLOBRIERES</v>
      </c>
      <c r="D39" s="186">
        <f>INVtabEch!G2</f>
        <v>42838</v>
      </c>
      <c r="E39" s="187">
        <f>INVtabEch!E4</f>
        <v>6</v>
      </c>
      <c r="F39" s="188" t="s">
        <v>266</v>
      </c>
      <c r="G39" s="189" t="s">
        <v>119</v>
      </c>
      <c r="H39" s="190">
        <f>INVtabEch!E8</f>
        <v>4</v>
      </c>
      <c r="I39" s="190" t="str">
        <f>INVtabEch!AO8</f>
        <v>marginal représentatif (M)</v>
      </c>
      <c r="R39" s="180"/>
      <c r="S39" s="180"/>
      <c r="T39" s="121"/>
      <c r="U39" s="121"/>
    </row>
    <row r="40" spans="1:21" ht="14.25">
      <c r="A40" s="153" t="s">
        <v>267</v>
      </c>
      <c r="B40" s="191"/>
      <c r="C40" s="191"/>
      <c r="D40" s="192"/>
      <c r="E40" s="191"/>
      <c r="F40" s="188" t="s">
        <v>268</v>
      </c>
      <c r="G40" s="189" t="s">
        <v>121</v>
      </c>
      <c r="H40" s="190">
        <f>INVtabEch!E9</f>
        <v>1</v>
      </c>
      <c r="I40" s="190" t="str">
        <f>INVtabEch!AO9</f>
        <v>marginal représentatif (M)</v>
      </c>
      <c r="R40" s="180"/>
      <c r="S40" s="180"/>
      <c r="T40" s="121"/>
      <c r="U40" s="121"/>
    </row>
    <row r="41" spans="1:21" ht="14.25">
      <c r="A41" s="356"/>
      <c r="B41" s="356"/>
      <c r="C41" s="356"/>
      <c r="D41" s="356"/>
      <c r="E41" s="356"/>
      <c r="F41" s="188" t="s">
        <v>269</v>
      </c>
      <c r="G41" s="189" t="s">
        <v>123</v>
      </c>
      <c r="H41" s="190" t="str">
        <f>INVtabEch!E10</f>
        <v>P</v>
      </c>
      <c r="I41" s="190" t="str">
        <f>INVtabEch!AO10</f>
        <v>présent (P</v>
      </c>
      <c r="R41" s="180"/>
      <c r="S41" s="180"/>
      <c r="T41" s="121"/>
      <c r="U41" s="121"/>
    </row>
    <row r="42" spans="1:21" ht="14.25">
      <c r="A42" s="191"/>
      <c r="B42" s="191"/>
      <c r="C42" s="191"/>
      <c r="D42" s="192"/>
      <c r="E42" s="191"/>
      <c r="F42" s="188" t="s">
        <v>270</v>
      </c>
      <c r="G42" s="189" t="s">
        <v>125</v>
      </c>
      <c r="H42" s="190" t="str">
        <f>INVtabEch!E11</f>
        <v>P</v>
      </c>
      <c r="I42" s="190" t="str">
        <f>INVtabEch!AO11</f>
        <v>présent (P</v>
      </c>
      <c r="R42" s="180"/>
      <c r="S42" s="180"/>
      <c r="T42" s="121"/>
      <c r="U42" s="121"/>
    </row>
    <row r="43" spans="1:21" ht="14.25">
      <c r="A43" s="191"/>
      <c r="B43" s="191"/>
      <c r="C43" s="191"/>
      <c r="D43" s="192"/>
      <c r="E43" s="191"/>
      <c r="F43" s="188" t="s">
        <v>271</v>
      </c>
      <c r="G43" s="189" t="s">
        <v>130</v>
      </c>
      <c r="H43" s="190">
        <f>INVtabEch!E12</f>
        <v>55</v>
      </c>
      <c r="I43" s="190" t="str">
        <f>INVtabEch!AO12</f>
        <v>dominant (D)</v>
      </c>
      <c r="O43" s="123"/>
      <c r="P43" s="123"/>
      <c r="Q43" s="123"/>
      <c r="R43" s="123"/>
      <c r="S43" s="123"/>
      <c r="T43" s="121"/>
      <c r="U43" s="121"/>
    </row>
    <row r="44" spans="1:21" ht="14.25">
      <c r="A44" s="191"/>
      <c r="B44" s="191"/>
      <c r="C44" s="191"/>
      <c r="D44" s="192"/>
      <c r="E44" s="191"/>
      <c r="F44" s="188" t="s">
        <v>272</v>
      </c>
      <c r="G44" s="189" t="s">
        <v>132</v>
      </c>
      <c r="H44" s="190">
        <f>INVtabEch!E13</f>
        <v>12</v>
      </c>
      <c r="I44" s="190" t="str">
        <f>INVtabEch!AO13</f>
        <v>dominant (D)</v>
      </c>
      <c r="M44" s="123"/>
      <c r="N44" s="123"/>
      <c r="O44" s="123"/>
      <c r="P44" s="123"/>
      <c r="Q44" s="123"/>
      <c r="R44" s="123"/>
      <c r="S44" s="123"/>
      <c r="T44" s="121"/>
      <c r="U44" s="121"/>
    </row>
    <row r="45" spans="1:21" ht="14.25">
      <c r="A45" s="191"/>
      <c r="B45" s="191"/>
      <c r="C45" s="191"/>
      <c r="D45" s="192"/>
      <c r="E45" s="191"/>
      <c r="F45" s="188" t="s">
        <v>273</v>
      </c>
      <c r="G45" s="189" t="s">
        <v>134</v>
      </c>
      <c r="H45" s="190">
        <f>INVtabEch!E14</f>
        <v>1</v>
      </c>
      <c r="I45" s="190" t="str">
        <f>INVtabEch!AO14</f>
        <v>marginal représentatif (M)</v>
      </c>
      <c r="M45" s="123"/>
      <c r="N45" s="123"/>
      <c r="O45" s="123"/>
      <c r="P45" s="123"/>
      <c r="Q45" s="123"/>
      <c r="R45" s="123"/>
      <c r="S45" s="123"/>
      <c r="T45" s="121"/>
      <c r="U45" s="121"/>
    </row>
    <row r="46" spans="1:21" ht="14.25">
      <c r="A46" s="191"/>
      <c r="B46" s="191"/>
      <c r="C46" s="191"/>
      <c r="D46" s="192"/>
      <c r="E46" s="191"/>
      <c r="F46" s="188" t="s">
        <v>274</v>
      </c>
      <c r="G46" s="189" t="s">
        <v>135</v>
      </c>
      <c r="H46" s="190">
        <f>INVtabEch!E15</f>
        <v>6</v>
      </c>
      <c r="I46" s="190" t="str">
        <f>INVtabEch!AO15</f>
        <v>dominant (D)</v>
      </c>
      <c r="M46" s="123"/>
      <c r="N46" s="123"/>
      <c r="O46" s="123"/>
      <c r="P46" s="123"/>
      <c r="Q46" s="123"/>
      <c r="R46" s="123"/>
      <c r="S46" s="123"/>
      <c r="T46" s="123"/>
      <c r="U46" s="123"/>
    </row>
    <row r="47" spans="1:9" s="123" customFormat="1" ht="14.25">
      <c r="A47" s="191"/>
      <c r="B47" s="191"/>
      <c r="C47" s="191"/>
      <c r="D47" s="192"/>
      <c r="E47" s="191"/>
      <c r="F47" s="188" t="s">
        <v>275</v>
      </c>
      <c r="G47" s="189" t="s">
        <v>137</v>
      </c>
      <c r="H47" s="190">
        <f>INVtabEch!E16</f>
        <v>0</v>
      </c>
      <c r="I47" s="190">
        <f>INVtabEch!AO16</f>
      </c>
    </row>
    <row r="48" spans="1:19" s="123" customFormat="1" ht="14.25">
      <c r="A48" s="191"/>
      <c r="B48" s="191"/>
      <c r="C48" s="191"/>
      <c r="D48" s="192"/>
      <c r="E48" s="191"/>
      <c r="F48" s="188" t="s">
        <v>276</v>
      </c>
      <c r="G48" s="189" t="s">
        <v>138</v>
      </c>
      <c r="H48" s="190">
        <f>INVtabEch!E17</f>
        <v>0</v>
      </c>
      <c r="I48" s="190">
        <f>INVtabEch!AO17</f>
      </c>
      <c r="O48" s="119"/>
      <c r="P48" s="119"/>
      <c r="Q48" s="119"/>
      <c r="R48" s="180"/>
      <c r="S48" s="180"/>
    </row>
    <row r="49" spans="1:19" s="123" customFormat="1" ht="14.25">
      <c r="A49" s="191"/>
      <c r="B49" s="191"/>
      <c r="C49" s="191"/>
      <c r="D49" s="192"/>
      <c r="E49" s="191"/>
      <c r="F49" s="188" t="s">
        <v>277</v>
      </c>
      <c r="G49" s="189" t="s">
        <v>139</v>
      </c>
      <c r="H49" s="190">
        <f>INVtabEch!E18</f>
        <v>2</v>
      </c>
      <c r="I49" s="190">
        <f>INVtabEch!AO18</f>
      </c>
      <c r="M49" s="119"/>
      <c r="N49" s="119"/>
      <c r="O49" s="119"/>
      <c r="P49" s="119"/>
      <c r="Q49" s="119"/>
      <c r="R49" s="180"/>
      <c r="S49" s="180"/>
    </row>
    <row r="50" spans="1:19" s="123" customFormat="1" ht="14.25">
      <c r="A50" s="191"/>
      <c r="B50" s="191"/>
      <c r="C50" s="191"/>
      <c r="D50" s="192"/>
      <c r="E50" s="191"/>
      <c r="F50" s="188" t="s">
        <v>278</v>
      </c>
      <c r="G50" s="189" t="s">
        <v>141</v>
      </c>
      <c r="H50" s="190">
        <f>INVtabEch!E19</f>
        <v>19</v>
      </c>
      <c r="I50" s="190" t="str">
        <f>INVtabEch!AO19</f>
        <v>dominant (D)</v>
      </c>
      <c r="M50" s="119"/>
      <c r="N50" s="119"/>
      <c r="O50" s="119"/>
      <c r="P50" s="119"/>
      <c r="Q50" s="119"/>
      <c r="R50" s="180"/>
      <c r="S50" s="180"/>
    </row>
    <row r="51" spans="1:22" s="123" customFormat="1" ht="15.75">
      <c r="A51" s="122"/>
      <c r="B51" s="122"/>
      <c r="C51" s="122"/>
      <c r="D51" s="122"/>
      <c r="E51" s="122"/>
      <c r="F51" s="193" t="s">
        <v>279</v>
      </c>
      <c r="G51" s="193"/>
      <c r="H51" s="194">
        <f>SUM(H39:H50)/100</f>
        <v>1</v>
      </c>
      <c r="N51" s="119"/>
      <c r="O51" s="119"/>
      <c r="P51" s="119"/>
      <c r="Q51" s="119"/>
      <c r="R51" s="119"/>
      <c r="S51" s="119"/>
      <c r="T51" s="180"/>
      <c r="U51" s="180"/>
      <c r="V51" s="121"/>
    </row>
    <row r="52" spans="1:21" ht="15.75">
      <c r="A52" s="350" t="s">
        <v>280</v>
      </c>
      <c r="B52" s="350"/>
      <c r="C52" s="350"/>
      <c r="D52" s="350"/>
      <c r="E52" s="350"/>
      <c r="F52" s="160"/>
      <c r="G52" s="195"/>
      <c r="T52" s="180"/>
      <c r="U52" s="180"/>
    </row>
    <row r="53" spans="7:21" ht="12.75">
      <c r="G53" s="196"/>
      <c r="T53" s="180"/>
      <c r="U53" s="180"/>
    </row>
    <row r="54" spans="1:21" ht="12.75">
      <c r="A54" s="131" t="s">
        <v>167</v>
      </c>
      <c r="B54" s="164"/>
      <c r="C54" s="164"/>
      <c r="D54" s="164"/>
      <c r="E54" s="197"/>
      <c r="F54" s="198"/>
      <c r="G54" s="196"/>
      <c r="T54" s="180"/>
      <c r="U54" s="180"/>
    </row>
    <row r="55" spans="1:21" ht="12.75">
      <c r="A55" s="134" t="s">
        <v>264</v>
      </c>
      <c r="B55" s="135" t="s">
        <v>281</v>
      </c>
      <c r="C55" s="135"/>
      <c r="D55" s="135"/>
      <c r="E55" s="135"/>
      <c r="F55" s="165"/>
      <c r="G55" s="129"/>
      <c r="J55" s="199"/>
      <c r="T55" s="180"/>
      <c r="U55" s="180"/>
    </row>
    <row r="56" spans="1:21" ht="12.75">
      <c r="A56" s="140" t="s">
        <v>282</v>
      </c>
      <c r="B56" s="132" t="s">
        <v>281</v>
      </c>
      <c r="C56" s="132"/>
      <c r="D56" s="132"/>
      <c r="E56" s="132"/>
      <c r="F56" s="170"/>
      <c r="G56" s="129"/>
      <c r="H56" s="131" t="s">
        <v>167</v>
      </c>
      <c r="J56" s="199"/>
      <c r="T56" s="180"/>
      <c r="U56" s="180"/>
    </row>
    <row r="57" spans="1:21" ht="12.75">
      <c r="A57" s="140" t="s">
        <v>283</v>
      </c>
      <c r="B57" s="132" t="s">
        <v>284</v>
      </c>
      <c r="C57" s="132"/>
      <c r="D57" s="132"/>
      <c r="E57" s="132"/>
      <c r="F57" s="170"/>
      <c r="G57" s="129"/>
      <c r="H57" s="200" t="s">
        <v>285</v>
      </c>
      <c r="I57" s="200" t="s">
        <v>265</v>
      </c>
      <c r="J57" s="200" t="s">
        <v>286</v>
      </c>
      <c r="T57" s="180"/>
      <c r="U57" s="180"/>
    </row>
    <row r="58" spans="1:21" ht="12.75">
      <c r="A58" s="140" t="s">
        <v>287</v>
      </c>
      <c r="B58" s="132" t="s">
        <v>288</v>
      </c>
      <c r="C58" s="132"/>
      <c r="D58" s="132"/>
      <c r="E58" s="132"/>
      <c r="F58" s="170"/>
      <c r="G58" s="129"/>
      <c r="H58" s="201" t="s">
        <v>289</v>
      </c>
      <c r="I58" s="201" t="s">
        <v>6</v>
      </c>
      <c r="J58" s="201" t="s">
        <v>290</v>
      </c>
      <c r="T58" s="180"/>
      <c r="U58" s="180"/>
    </row>
    <row r="59" spans="1:21" ht="12.75">
      <c r="A59" s="140" t="s">
        <v>291</v>
      </c>
      <c r="B59" s="132" t="s">
        <v>292</v>
      </c>
      <c r="C59" s="132"/>
      <c r="D59" s="132"/>
      <c r="E59" s="132"/>
      <c r="F59" s="170"/>
      <c r="G59" s="129"/>
      <c r="H59" s="202" t="s">
        <v>293</v>
      </c>
      <c r="I59" s="202" t="s">
        <v>9</v>
      </c>
      <c r="J59" s="202" t="s">
        <v>294</v>
      </c>
      <c r="T59" s="180"/>
      <c r="U59" s="180"/>
    </row>
    <row r="60" spans="1:21" ht="12.75">
      <c r="A60" s="140" t="s">
        <v>295</v>
      </c>
      <c r="B60" s="132" t="s">
        <v>296</v>
      </c>
      <c r="C60" s="132"/>
      <c r="D60" s="132"/>
      <c r="E60" s="132"/>
      <c r="F60" s="170"/>
      <c r="G60" s="129"/>
      <c r="H60" s="202" t="s">
        <v>297</v>
      </c>
      <c r="I60" s="202" t="s">
        <v>12</v>
      </c>
      <c r="J60" s="202" t="s">
        <v>298</v>
      </c>
      <c r="P60" s="120"/>
      <c r="Q60" s="120"/>
      <c r="R60" s="120"/>
      <c r="S60" s="120"/>
      <c r="T60" s="120"/>
      <c r="U60" s="120"/>
    </row>
    <row r="61" spans="1:21" ht="12.75">
      <c r="A61" s="140" t="s">
        <v>299</v>
      </c>
      <c r="B61" s="132" t="s">
        <v>300</v>
      </c>
      <c r="C61" s="132"/>
      <c r="D61" s="132"/>
      <c r="E61" s="132"/>
      <c r="F61" s="170"/>
      <c r="G61" s="203"/>
      <c r="H61" s="204" t="s">
        <v>301</v>
      </c>
      <c r="I61" s="204" t="s">
        <v>14</v>
      </c>
      <c r="J61" s="204" t="s">
        <v>302</v>
      </c>
      <c r="O61" s="120"/>
      <c r="T61" s="180"/>
      <c r="U61" s="180"/>
    </row>
    <row r="62" spans="1:21" ht="12.75">
      <c r="A62" s="143" t="s">
        <v>303</v>
      </c>
      <c r="B62" s="144" t="s">
        <v>304</v>
      </c>
      <c r="C62" s="205"/>
      <c r="D62" s="205"/>
      <c r="E62" s="144"/>
      <c r="F62" s="174"/>
      <c r="G62" s="203"/>
      <c r="H62" s="120"/>
      <c r="T62" s="180"/>
      <c r="U62" s="180"/>
    </row>
    <row r="63" spans="5:22" ht="12.75">
      <c r="E63" s="206"/>
      <c r="F63" s="119"/>
      <c r="H63" s="120"/>
      <c r="T63" s="180"/>
      <c r="U63" s="180"/>
      <c r="V63" s="120"/>
    </row>
    <row r="64" spans="3:22" s="120" customFormat="1" ht="12.75">
      <c r="C64" s="182"/>
      <c r="D64" s="151" t="s">
        <v>233</v>
      </c>
      <c r="E64" s="151" t="s">
        <v>233</v>
      </c>
      <c r="F64" s="151" t="s">
        <v>233</v>
      </c>
      <c r="G64" s="183" t="s">
        <v>263</v>
      </c>
      <c r="H64" s="183" t="s">
        <v>263</v>
      </c>
      <c r="I64" s="183" t="s">
        <v>263</v>
      </c>
      <c r="J64" s="183" t="s">
        <v>263</v>
      </c>
      <c r="K64" s="183" t="s">
        <v>263</v>
      </c>
      <c r="O64" s="119"/>
      <c r="P64" s="119"/>
      <c r="Q64" s="119"/>
      <c r="R64" s="119"/>
      <c r="S64" s="119"/>
      <c r="T64" s="180"/>
      <c r="U64" s="180"/>
      <c r="V64" s="121"/>
    </row>
    <row r="65" spans="1:21" ht="12.75">
      <c r="A65" s="153" t="s">
        <v>180</v>
      </c>
      <c r="B65" s="153" t="s">
        <v>252</v>
      </c>
      <c r="C65" s="207" t="s">
        <v>305</v>
      </c>
      <c r="D65" s="207" t="s">
        <v>264</v>
      </c>
      <c r="E65" s="207" t="s">
        <v>282</v>
      </c>
      <c r="F65" s="207" t="s">
        <v>283</v>
      </c>
      <c r="G65" s="207" t="s">
        <v>287</v>
      </c>
      <c r="H65" s="207" t="s">
        <v>306</v>
      </c>
      <c r="I65" s="207" t="s">
        <v>295</v>
      </c>
      <c r="J65" s="207" t="s">
        <v>299</v>
      </c>
      <c r="K65" s="207" t="s">
        <v>303</v>
      </c>
      <c r="T65" s="180"/>
      <c r="U65" s="180"/>
    </row>
    <row r="66" spans="1:21" ht="14.25">
      <c r="A66" s="208" t="str">
        <f>A39</f>
        <v>06200700</v>
      </c>
      <c r="B66" s="209">
        <f>D39</f>
        <v>42838</v>
      </c>
      <c r="C66" s="210" t="s">
        <v>307</v>
      </c>
      <c r="D66" s="211" t="str">
        <f>INVtabEch!BD8</f>
        <v>S1</v>
      </c>
      <c r="E66" s="211" t="str">
        <f>INVtabEch!BD22</f>
        <v>N5</v>
      </c>
      <c r="F66" s="212" t="s">
        <v>165</v>
      </c>
      <c r="G66" s="190"/>
      <c r="H66" s="190"/>
      <c r="I66" s="190"/>
      <c r="J66" s="190"/>
      <c r="K66" s="190"/>
      <c r="T66" s="180"/>
      <c r="U66" s="180"/>
    </row>
    <row r="67" spans="1:21" ht="14.25">
      <c r="A67" s="213" t="str">
        <f aca="true" t="shared" si="0" ref="A67:A77">+A$66</f>
        <v>06200700</v>
      </c>
      <c r="B67" s="214">
        <f aca="true" t="shared" si="1" ref="B67:B77">+B$66</f>
        <v>42838</v>
      </c>
      <c r="C67" s="210" t="s">
        <v>308</v>
      </c>
      <c r="D67" s="211" t="str">
        <f>INVtabEch!BD9</f>
        <v>S2</v>
      </c>
      <c r="E67" s="211" t="str">
        <f>INVtabEch!BD23</f>
        <v>N3</v>
      </c>
      <c r="F67" s="212" t="s">
        <v>165</v>
      </c>
      <c r="G67" s="190"/>
      <c r="H67" s="190"/>
      <c r="I67" s="190"/>
      <c r="J67" s="190"/>
      <c r="K67" s="190"/>
      <c r="T67" s="180"/>
      <c r="U67" s="180"/>
    </row>
    <row r="68" spans="1:21" ht="14.25">
      <c r="A68" s="213" t="str">
        <f t="shared" si="0"/>
        <v>06200700</v>
      </c>
      <c r="B68" s="214">
        <f t="shared" si="1"/>
        <v>42838</v>
      </c>
      <c r="C68" s="210" t="s">
        <v>309</v>
      </c>
      <c r="D68" s="211" t="str">
        <f>INVtabEch!BD10</f>
        <v>S9</v>
      </c>
      <c r="E68" s="211" t="str">
        <f>INVtabEch!BD24</f>
        <v>N1</v>
      </c>
      <c r="F68" s="212" t="s">
        <v>165</v>
      </c>
      <c r="G68" s="190"/>
      <c r="H68" s="190"/>
      <c r="I68" s="190"/>
      <c r="J68" s="190"/>
      <c r="K68" s="190"/>
      <c r="T68" s="180"/>
      <c r="U68" s="180"/>
    </row>
    <row r="69" spans="1:21" ht="14.25">
      <c r="A69" s="213" t="str">
        <f t="shared" si="0"/>
        <v>06200700</v>
      </c>
      <c r="B69" s="214">
        <f t="shared" si="1"/>
        <v>42838</v>
      </c>
      <c r="C69" s="210" t="s">
        <v>310</v>
      </c>
      <c r="D69" s="211" t="str">
        <f>INVtabEch!BD11</f>
        <v>S18</v>
      </c>
      <c r="E69" s="211" t="str">
        <f>INVtabEch!BD25</f>
        <v>N5</v>
      </c>
      <c r="F69" s="212" t="s">
        <v>165</v>
      </c>
      <c r="G69" s="190"/>
      <c r="H69" s="190"/>
      <c r="I69" s="190"/>
      <c r="J69" s="190"/>
      <c r="K69" s="190"/>
      <c r="T69" s="180"/>
      <c r="U69" s="180"/>
    </row>
    <row r="70" spans="1:21" ht="14.25">
      <c r="A70" s="213" t="str">
        <f t="shared" si="0"/>
        <v>06200700</v>
      </c>
      <c r="B70" s="214">
        <f t="shared" si="1"/>
        <v>42838</v>
      </c>
      <c r="C70" s="210" t="s">
        <v>311</v>
      </c>
      <c r="D70" s="211" t="str">
        <f>INVtabEch!BD12</f>
        <v>S24</v>
      </c>
      <c r="E70" s="211" t="str">
        <f>INVtabEch!BD26</f>
        <v>N5</v>
      </c>
      <c r="F70" s="212" t="s">
        <v>171</v>
      </c>
      <c r="G70" s="190"/>
      <c r="H70" s="190"/>
      <c r="I70" s="190"/>
      <c r="J70" s="190"/>
      <c r="K70" s="190"/>
      <c r="T70" s="180"/>
      <c r="U70" s="180"/>
    </row>
    <row r="71" spans="1:21" ht="14.25">
      <c r="A71" s="213" t="str">
        <f t="shared" si="0"/>
        <v>06200700</v>
      </c>
      <c r="B71" s="214">
        <f t="shared" si="1"/>
        <v>42838</v>
      </c>
      <c r="C71" s="210" t="s">
        <v>312</v>
      </c>
      <c r="D71" s="211" t="str">
        <f>INVtabEch!BD13</f>
        <v>S30</v>
      </c>
      <c r="E71" s="211" t="str">
        <f>INVtabEch!BD27</f>
        <v>N5</v>
      </c>
      <c r="F71" s="212" t="s">
        <v>171</v>
      </c>
      <c r="G71" s="190"/>
      <c r="H71" s="190"/>
      <c r="I71" s="190"/>
      <c r="J71" s="190"/>
      <c r="K71" s="190"/>
      <c r="T71" s="180"/>
      <c r="U71" s="180"/>
    </row>
    <row r="72" spans="1:21" ht="14.25">
      <c r="A72" s="213" t="str">
        <f t="shared" si="0"/>
        <v>06200700</v>
      </c>
      <c r="B72" s="214">
        <f t="shared" si="1"/>
        <v>42838</v>
      </c>
      <c r="C72" s="210" t="s">
        <v>313</v>
      </c>
      <c r="D72" s="211" t="str">
        <f>INVtabEch!BD14</f>
        <v>S10</v>
      </c>
      <c r="E72" s="211" t="str">
        <f>INVtabEch!BD28</f>
        <v>N3</v>
      </c>
      <c r="F72" s="212" t="s">
        <v>171</v>
      </c>
      <c r="G72" s="190"/>
      <c r="H72" s="190"/>
      <c r="I72" s="190"/>
      <c r="J72" s="190"/>
      <c r="K72" s="190"/>
      <c r="T72" s="180"/>
      <c r="U72" s="180"/>
    </row>
    <row r="73" spans="1:21" ht="14.25">
      <c r="A73" s="213" t="str">
        <f t="shared" si="0"/>
        <v>06200700</v>
      </c>
      <c r="B73" s="214">
        <f t="shared" si="1"/>
        <v>42838</v>
      </c>
      <c r="C73" s="210" t="s">
        <v>314</v>
      </c>
      <c r="D73" s="211" t="str">
        <f>INVtabEch!BD15</f>
        <v>S29</v>
      </c>
      <c r="E73" s="211" t="str">
        <f>INVtabEch!BD29</f>
        <v>N5</v>
      </c>
      <c r="F73" s="212" t="s">
        <v>171</v>
      </c>
      <c r="G73" s="190"/>
      <c r="H73" s="190"/>
      <c r="I73" s="190"/>
      <c r="J73" s="190"/>
      <c r="K73" s="190"/>
      <c r="T73" s="180"/>
      <c r="U73" s="180"/>
    </row>
    <row r="74" spans="1:21" ht="14.25">
      <c r="A74" s="213" t="str">
        <f t="shared" si="0"/>
        <v>06200700</v>
      </c>
      <c r="B74" s="214">
        <f t="shared" si="1"/>
        <v>42838</v>
      </c>
      <c r="C74" s="210" t="s">
        <v>315</v>
      </c>
      <c r="D74" s="211" t="str">
        <f>INVtabEch!BD16</f>
        <v>S24</v>
      </c>
      <c r="E74" s="211" t="str">
        <f>INVtabEch!BD30</f>
        <v>N3</v>
      </c>
      <c r="F74" s="212" t="s">
        <v>178</v>
      </c>
      <c r="G74" s="190"/>
      <c r="H74" s="190"/>
      <c r="I74" s="190"/>
      <c r="J74" s="190"/>
      <c r="K74" s="190"/>
      <c r="T74" s="180"/>
      <c r="U74" s="180"/>
    </row>
    <row r="75" spans="1:21" ht="14.25">
      <c r="A75" s="213" t="str">
        <f t="shared" si="0"/>
        <v>06200700</v>
      </c>
      <c r="B75" s="214">
        <f t="shared" si="1"/>
        <v>42838</v>
      </c>
      <c r="C75" s="210" t="s">
        <v>316</v>
      </c>
      <c r="D75" s="211" t="str">
        <f>INVtabEch!BD17</f>
        <v>S24</v>
      </c>
      <c r="E75" s="211" t="str">
        <f>INVtabEch!BD31</f>
        <v>N6</v>
      </c>
      <c r="F75" s="212" t="s">
        <v>178</v>
      </c>
      <c r="G75" s="190"/>
      <c r="H75" s="190"/>
      <c r="I75" s="190"/>
      <c r="J75" s="190"/>
      <c r="K75" s="190"/>
      <c r="T75" s="180"/>
      <c r="U75" s="180"/>
    </row>
    <row r="76" spans="1:21" ht="14.25">
      <c r="A76" s="213" t="str">
        <f t="shared" si="0"/>
        <v>06200700</v>
      </c>
      <c r="B76" s="214">
        <f t="shared" si="1"/>
        <v>42838</v>
      </c>
      <c r="C76" s="210" t="s">
        <v>317</v>
      </c>
      <c r="D76" s="211" t="str">
        <f>INVtabEch!BD18</f>
        <v>S24</v>
      </c>
      <c r="E76" s="211" t="str">
        <f>INVtabEch!BD32</f>
        <v>N1</v>
      </c>
      <c r="F76" s="212" t="s">
        <v>178</v>
      </c>
      <c r="G76" s="190"/>
      <c r="H76" s="190"/>
      <c r="I76" s="190"/>
      <c r="J76" s="190"/>
      <c r="K76" s="190"/>
      <c r="T76" s="180"/>
      <c r="U76" s="180"/>
    </row>
    <row r="77" spans="1:21" ht="14.25">
      <c r="A77" s="213" t="str">
        <f t="shared" si="0"/>
        <v>06200700</v>
      </c>
      <c r="B77" s="214">
        <f t="shared" si="1"/>
        <v>42838</v>
      </c>
      <c r="C77" s="210" t="s">
        <v>318</v>
      </c>
      <c r="D77" s="211" t="str">
        <f>INVtabEch!BD19</f>
        <v>S24</v>
      </c>
      <c r="E77" s="211" t="str">
        <f>INVtabEch!BD33</f>
        <v>N5</v>
      </c>
      <c r="F77" s="212" t="s">
        <v>178</v>
      </c>
      <c r="G77" s="190"/>
      <c r="H77" s="190"/>
      <c r="I77" s="190"/>
      <c r="J77" s="190"/>
      <c r="K77" s="190"/>
      <c r="T77" s="180"/>
      <c r="U77" s="180"/>
    </row>
    <row r="78" spans="1:21" ht="15.75">
      <c r="A78" s="122"/>
      <c r="T78" s="180"/>
      <c r="U78" s="180"/>
    </row>
    <row r="79" spans="1:21" ht="15.75">
      <c r="A79" s="350" t="s">
        <v>319</v>
      </c>
      <c r="B79" s="350"/>
      <c r="C79" s="122"/>
      <c r="D79" s="122"/>
      <c r="E79" s="122"/>
      <c r="F79" s="122"/>
      <c r="G79" s="123"/>
      <c r="H79" s="123"/>
      <c r="I79" s="123"/>
      <c r="T79" s="180"/>
      <c r="U79" s="180"/>
    </row>
    <row r="80" spans="1:21" ht="12.75">
      <c r="A80" s="123"/>
      <c r="B80" s="123"/>
      <c r="C80" s="123"/>
      <c r="D80" s="123"/>
      <c r="E80" s="123"/>
      <c r="F80" s="123"/>
      <c r="G80" s="123"/>
      <c r="H80" s="123"/>
      <c r="I80" s="123"/>
      <c r="T80" s="180"/>
      <c r="U80" s="180"/>
    </row>
    <row r="81" spans="1:21" ht="12.75">
      <c r="A81" s="131" t="s">
        <v>167</v>
      </c>
      <c r="B81" s="164"/>
      <c r="C81" s="164"/>
      <c r="D81" s="127"/>
      <c r="E81" s="127"/>
      <c r="F81" s="127"/>
      <c r="G81" s="123"/>
      <c r="H81" s="123"/>
      <c r="I81" s="123"/>
      <c r="T81" s="180"/>
      <c r="U81" s="180"/>
    </row>
    <row r="82" spans="1:21" ht="12.75">
      <c r="A82" s="134" t="s">
        <v>320</v>
      </c>
      <c r="B82" s="135" t="s">
        <v>321</v>
      </c>
      <c r="C82" s="215"/>
      <c r="D82" s="165"/>
      <c r="E82" s="127"/>
      <c r="F82" s="123"/>
      <c r="G82" s="133"/>
      <c r="H82" s="123"/>
      <c r="I82" s="123"/>
      <c r="T82" s="180"/>
      <c r="U82" s="180"/>
    </row>
    <row r="83" spans="1:21" ht="12.75">
      <c r="A83" s="140" t="s">
        <v>322</v>
      </c>
      <c r="B83" s="131" t="s">
        <v>323</v>
      </c>
      <c r="C83" s="216"/>
      <c r="D83" s="170"/>
      <c r="E83" s="127"/>
      <c r="F83" s="121"/>
      <c r="G83" s="133"/>
      <c r="H83" s="123"/>
      <c r="I83" s="123"/>
      <c r="T83" s="180"/>
      <c r="U83" s="180"/>
    </row>
    <row r="84" spans="1:21" ht="12.75">
      <c r="A84" s="143" t="s">
        <v>283</v>
      </c>
      <c r="B84" s="144" t="s">
        <v>324</v>
      </c>
      <c r="C84" s="205"/>
      <c r="D84" s="174"/>
      <c r="E84" s="127"/>
      <c r="F84" s="121"/>
      <c r="G84" s="133"/>
      <c r="H84" s="123"/>
      <c r="I84" s="123"/>
      <c r="T84" s="180"/>
      <c r="U84" s="180"/>
    </row>
    <row r="85" spans="1:21" ht="12.75">
      <c r="A85" s="123"/>
      <c r="B85" s="123"/>
      <c r="C85" s="123"/>
      <c r="D85" s="123"/>
      <c r="E85" s="123"/>
      <c r="F85" s="121"/>
      <c r="G85" s="123"/>
      <c r="H85" s="123"/>
      <c r="I85" s="123"/>
      <c r="T85" s="180"/>
      <c r="U85" s="180"/>
    </row>
    <row r="86" spans="1:21" ht="12.75" customHeight="1">
      <c r="A86" s="121"/>
      <c r="B86" s="121"/>
      <c r="C86" s="183" t="s">
        <v>263</v>
      </c>
      <c r="D86" s="151" t="s">
        <v>233</v>
      </c>
      <c r="E86" s="354" t="s">
        <v>325</v>
      </c>
      <c r="F86" s="354"/>
      <c r="G86" s="354"/>
      <c r="H86" s="355" t="s">
        <v>326</v>
      </c>
      <c r="I86" s="355"/>
      <c r="J86" s="355"/>
      <c r="K86" s="355"/>
      <c r="L86" s="355"/>
      <c r="M86" s="355"/>
      <c r="N86" s="355"/>
      <c r="O86" s="355"/>
      <c r="P86" s="355"/>
      <c r="Q86" s="355"/>
      <c r="R86" s="355"/>
      <c r="S86" s="355"/>
      <c r="T86" s="180"/>
      <c r="U86" s="180"/>
    </row>
    <row r="87" spans="1:21" ht="12.75">
      <c r="A87" s="153" t="s">
        <v>180</v>
      </c>
      <c r="B87" s="153" t="s">
        <v>252</v>
      </c>
      <c r="C87" s="153" t="s">
        <v>320</v>
      </c>
      <c r="D87" s="217" t="s">
        <v>322</v>
      </c>
      <c r="E87" s="153" t="s">
        <v>327</v>
      </c>
      <c r="F87" s="153" t="s">
        <v>328</v>
      </c>
      <c r="G87" s="153" t="s">
        <v>329</v>
      </c>
      <c r="H87" s="218" t="s">
        <v>330</v>
      </c>
      <c r="I87" s="153" t="s">
        <v>331</v>
      </c>
      <c r="J87" s="153" t="s">
        <v>332</v>
      </c>
      <c r="K87" s="153" t="s">
        <v>333</v>
      </c>
      <c r="L87" s="153" t="s">
        <v>334</v>
      </c>
      <c r="M87" s="153" t="s">
        <v>335</v>
      </c>
      <c r="N87" s="153" t="s">
        <v>336</v>
      </c>
      <c r="O87" s="153" t="s">
        <v>337</v>
      </c>
      <c r="P87" s="153" t="s">
        <v>338</v>
      </c>
      <c r="Q87" s="153" t="s">
        <v>339</v>
      </c>
      <c r="R87" s="153" t="s">
        <v>340</v>
      </c>
      <c r="S87" s="153" t="s">
        <v>341</v>
      </c>
      <c r="T87" s="180"/>
      <c r="U87" s="180"/>
    </row>
    <row r="88" spans="1:21" ht="14.25">
      <c r="A88" s="185" t="str">
        <f>A66</f>
        <v>06200700</v>
      </c>
      <c r="B88" s="219">
        <f>B66</f>
        <v>42838</v>
      </c>
      <c r="C88" s="190" t="s">
        <v>475</v>
      </c>
      <c r="D88" s="190">
        <v>170</v>
      </c>
      <c r="E88" s="190">
        <v>0</v>
      </c>
      <c r="F88" s="190">
        <v>0</v>
      </c>
      <c r="G88" s="190">
        <v>5</v>
      </c>
      <c r="H88" s="190"/>
      <c r="I88" s="190"/>
      <c r="J88" s="190"/>
      <c r="K88" s="190"/>
      <c r="L88" s="190"/>
      <c r="M88" s="190"/>
      <c r="N88" s="190"/>
      <c r="O88" s="190"/>
      <c r="P88" s="190"/>
      <c r="Q88" s="190"/>
      <c r="R88" s="190"/>
      <c r="S88" s="190">
        <v>5</v>
      </c>
      <c r="T88" s="180"/>
      <c r="U88" s="180"/>
    </row>
    <row r="89" spans="1:21" ht="14.25">
      <c r="A89" s="213" t="str">
        <f aca="true" t="shared" si="2" ref="A89:A243">+A$88</f>
        <v>06200700</v>
      </c>
      <c r="B89" s="214">
        <f aca="true" t="shared" si="3" ref="B89:B243">+B$88</f>
        <v>42838</v>
      </c>
      <c r="C89" s="190" t="s">
        <v>476</v>
      </c>
      <c r="D89" s="190">
        <v>26</v>
      </c>
      <c r="E89" s="190">
        <v>1</v>
      </c>
      <c r="F89" s="190">
        <v>0</v>
      </c>
      <c r="G89" s="190">
        <v>0</v>
      </c>
      <c r="H89" s="190"/>
      <c r="I89" s="190">
        <v>1</v>
      </c>
      <c r="J89" s="190"/>
      <c r="K89" s="190"/>
      <c r="L89" s="190"/>
      <c r="M89" s="190"/>
      <c r="N89" s="190"/>
      <c r="O89" s="190"/>
      <c r="P89" s="190"/>
      <c r="Q89" s="190"/>
      <c r="R89" s="190"/>
      <c r="S89" s="190"/>
      <c r="T89" s="180"/>
      <c r="U89" s="180"/>
    </row>
    <row r="90" spans="1:21" ht="14.25">
      <c r="A90" s="213" t="str">
        <f t="shared" si="2"/>
        <v>06200700</v>
      </c>
      <c r="B90" s="214">
        <f t="shared" si="3"/>
        <v>42838</v>
      </c>
      <c r="C90" s="190" t="s">
        <v>477</v>
      </c>
      <c r="D90" s="190">
        <v>46</v>
      </c>
      <c r="E90" s="190">
        <v>1</v>
      </c>
      <c r="F90" s="190">
        <v>0</v>
      </c>
      <c r="G90" s="190">
        <v>0</v>
      </c>
      <c r="H90" s="190">
        <v>1</v>
      </c>
      <c r="I90" s="190"/>
      <c r="J90" s="190"/>
      <c r="K90" s="190"/>
      <c r="L90" s="190"/>
      <c r="M90" s="190"/>
      <c r="N90" s="190"/>
      <c r="O90" s="190"/>
      <c r="P90" s="190"/>
      <c r="Q90" s="190"/>
      <c r="R90" s="190"/>
      <c r="S90" s="190"/>
      <c r="T90" s="180"/>
      <c r="U90" s="180"/>
    </row>
    <row r="91" spans="1:21" ht="14.25">
      <c r="A91" s="213" t="str">
        <f t="shared" si="2"/>
        <v>06200700</v>
      </c>
      <c r="B91" s="214">
        <f t="shared" si="3"/>
        <v>42838</v>
      </c>
      <c r="C91" s="190" t="s">
        <v>478</v>
      </c>
      <c r="D91" s="190">
        <v>140</v>
      </c>
      <c r="E91" s="190">
        <v>155</v>
      </c>
      <c r="F91" s="190">
        <v>82</v>
      </c>
      <c r="G91" s="190">
        <v>159</v>
      </c>
      <c r="H91" s="190">
        <v>86</v>
      </c>
      <c r="I91" s="190">
        <v>1</v>
      </c>
      <c r="J91" s="190"/>
      <c r="K91" s="190">
        <v>68</v>
      </c>
      <c r="L91" s="190">
        <v>31</v>
      </c>
      <c r="M91" s="190">
        <v>29</v>
      </c>
      <c r="N91" s="190">
        <v>22</v>
      </c>
      <c r="O91" s="190"/>
      <c r="P91" s="190">
        <v>31</v>
      </c>
      <c r="Q91" s="190">
        <v>22</v>
      </c>
      <c r="R91" s="190">
        <v>13</v>
      </c>
      <c r="S91" s="190">
        <v>93</v>
      </c>
      <c r="T91" s="180"/>
      <c r="U91" s="180"/>
    </row>
    <row r="92" spans="1:21" ht="14.25">
      <c r="A92" s="213" t="str">
        <f t="shared" si="2"/>
        <v>06200700</v>
      </c>
      <c r="B92" s="214">
        <f t="shared" si="3"/>
        <v>42838</v>
      </c>
      <c r="C92" s="190" t="s">
        <v>479</v>
      </c>
      <c r="D92" s="190">
        <v>10</v>
      </c>
      <c r="E92" s="190">
        <v>2</v>
      </c>
      <c r="F92" s="190">
        <v>0</v>
      </c>
      <c r="G92" s="190">
        <v>1</v>
      </c>
      <c r="H92" s="190">
        <v>1</v>
      </c>
      <c r="I92" s="190"/>
      <c r="J92" s="190"/>
      <c r="K92" s="190">
        <v>1</v>
      </c>
      <c r="L92" s="190"/>
      <c r="M92" s="190"/>
      <c r="N92" s="190"/>
      <c r="O92" s="190"/>
      <c r="P92" s="190"/>
      <c r="Q92" s="190">
        <v>1</v>
      </c>
      <c r="R92" s="190"/>
      <c r="S92" s="190"/>
      <c r="T92" s="180"/>
      <c r="U92" s="180"/>
    </row>
    <row r="93" spans="1:21" ht="14.25">
      <c r="A93" s="213" t="str">
        <f t="shared" si="2"/>
        <v>06200700</v>
      </c>
      <c r="B93" s="214">
        <f t="shared" si="3"/>
        <v>42838</v>
      </c>
      <c r="C93" s="190" t="s">
        <v>480</v>
      </c>
      <c r="D93" s="190">
        <v>189</v>
      </c>
      <c r="E93" s="190">
        <v>0</v>
      </c>
      <c r="F93" s="190">
        <v>0</v>
      </c>
      <c r="G93" s="190">
        <v>2</v>
      </c>
      <c r="H93" s="190"/>
      <c r="I93" s="190"/>
      <c r="J93" s="190"/>
      <c r="K93" s="190"/>
      <c r="L93" s="190"/>
      <c r="M93" s="190"/>
      <c r="N93" s="190"/>
      <c r="O93" s="190"/>
      <c r="P93" s="190">
        <v>1</v>
      </c>
      <c r="Q93" s="190"/>
      <c r="R93" s="190"/>
      <c r="S93" s="190">
        <v>1</v>
      </c>
      <c r="T93" s="180"/>
      <c r="U93" s="180"/>
    </row>
    <row r="94" spans="1:21" ht="14.25">
      <c r="A94" s="213" t="str">
        <f t="shared" si="2"/>
        <v>06200700</v>
      </c>
      <c r="B94" s="214">
        <f t="shared" si="3"/>
        <v>42838</v>
      </c>
      <c r="C94" s="190" t="s">
        <v>481</v>
      </c>
      <c r="D94" s="190">
        <v>191</v>
      </c>
      <c r="E94" s="190">
        <v>0</v>
      </c>
      <c r="F94" s="190">
        <v>8</v>
      </c>
      <c r="G94" s="190">
        <v>2</v>
      </c>
      <c r="H94" s="190"/>
      <c r="I94" s="190"/>
      <c r="J94" s="190"/>
      <c r="K94" s="190"/>
      <c r="L94" s="190">
        <v>8</v>
      </c>
      <c r="M94" s="190"/>
      <c r="N94" s="190"/>
      <c r="O94" s="190"/>
      <c r="P94" s="190"/>
      <c r="Q94" s="190"/>
      <c r="R94" s="190"/>
      <c r="S94" s="190">
        <v>2</v>
      </c>
      <c r="T94" s="180"/>
      <c r="U94" s="180"/>
    </row>
    <row r="95" spans="1:21" ht="14.25">
      <c r="A95" s="213" t="str">
        <f t="shared" si="2"/>
        <v>06200700</v>
      </c>
      <c r="B95" s="214">
        <f t="shared" si="3"/>
        <v>42838</v>
      </c>
      <c r="C95" s="190" t="s">
        <v>482</v>
      </c>
      <c r="D95" s="190">
        <v>200</v>
      </c>
      <c r="E95" s="190">
        <v>1</v>
      </c>
      <c r="F95" s="190">
        <v>0</v>
      </c>
      <c r="G95" s="190">
        <v>0</v>
      </c>
      <c r="H95" s="190"/>
      <c r="I95" s="190"/>
      <c r="J95" s="190"/>
      <c r="K95" s="190">
        <v>1</v>
      </c>
      <c r="L95" s="190"/>
      <c r="M95" s="190"/>
      <c r="N95" s="190"/>
      <c r="O95" s="190"/>
      <c r="P95" s="190"/>
      <c r="Q95" s="190"/>
      <c r="R95" s="190"/>
      <c r="S95" s="190"/>
      <c r="T95" s="180"/>
      <c r="U95" s="180"/>
    </row>
    <row r="96" spans="1:21" ht="14.25">
      <c r="A96" s="213" t="str">
        <f t="shared" si="2"/>
        <v>06200700</v>
      </c>
      <c r="B96" s="214">
        <f t="shared" si="3"/>
        <v>42838</v>
      </c>
      <c r="C96" s="190" t="s">
        <v>483</v>
      </c>
      <c r="D96" s="190">
        <v>364</v>
      </c>
      <c r="E96" s="190">
        <v>0</v>
      </c>
      <c r="F96" s="190">
        <v>1</v>
      </c>
      <c r="G96" s="190">
        <v>1</v>
      </c>
      <c r="H96" s="190"/>
      <c r="I96" s="190"/>
      <c r="J96" s="190"/>
      <c r="K96" s="190"/>
      <c r="L96" s="190">
        <v>1</v>
      </c>
      <c r="M96" s="190"/>
      <c r="N96" s="190"/>
      <c r="O96" s="190"/>
      <c r="P96" s="190"/>
      <c r="Q96" s="190"/>
      <c r="R96" s="190"/>
      <c r="S96" s="190">
        <v>1</v>
      </c>
      <c r="T96" s="180"/>
      <c r="U96" s="180"/>
    </row>
    <row r="97" spans="1:21" ht="14.25">
      <c r="A97" s="213" t="str">
        <f t="shared" si="2"/>
        <v>06200700</v>
      </c>
      <c r="B97" s="214">
        <f t="shared" si="3"/>
        <v>42838</v>
      </c>
      <c r="C97" s="190" t="s">
        <v>484</v>
      </c>
      <c r="D97" s="190">
        <v>387</v>
      </c>
      <c r="E97" s="190">
        <v>47</v>
      </c>
      <c r="F97" s="190">
        <v>0</v>
      </c>
      <c r="G97" s="190">
        <v>0</v>
      </c>
      <c r="H97" s="190"/>
      <c r="I97" s="190">
        <v>47</v>
      </c>
      <c r="J97" s="190"/>
      <c r="K97" s="190"/>
      <c r="L97" s="190"/>
      <c r="M97" s="190"/>
      <c r="N97" s="190"/>
      <c r="O97" s="190"/>
      <c r="P97" s="190"/>
      <c r="Q97" s="190"/>
      <c r="R97" s="190"/>
      <c r="S97" s="190"/>
      <c r="T97" s="180"/>
      <c r="U97" s="180"/>
    </row>
    <row r="98" spans="1:21" ht="14.25">
      <c r="A98" s="213" t="str">
        <f t="shared" si="2"/>
        <v>06200700</v>
      </c>
      <c r="B98" s="214">
        <f t="shared" si="3"/>
        <v>42838</v>
      </c>
      <c r="C98" s="190" t="s">
        <v>485</v>
      </c>
      <c r="D98" s="190">
        <v>457</v>
      </c>
      <c r="E98" s="190">
        <v>0</v>
      </c>
      <c r="F98" s="190">
        <v>0</v>
      </c>
      <c r="G98" s="190">
        <v>1</v>
      </c>
      <c r="H98" s="190"/>
      <c r="I98" s="190"/>
      <c r="J98" s="190"/>
      <c r="K98" s="190"/>
      <c r="L98" s="190"/>
      <c r="M98" s="190"/>
      <c r="N98" s="190"/>
      <c r="O98" s="190"/>
      <c r="P98" s="190"/>
      <c r="Q98" s="190"/>
      <c r="R98" s="190">
        <v>1</v>
      </c>
      <c r="S98" s="190"/>
      <c r="T98" s="180"/>
      <c r="U98" s="180"/>
    </row>
    <row r="99" spans="1:21" ht="14.25">
      <c r="A99" s="213" t="str">
        <f t="shared" si="2"/>
        <v>06200700</v>
      </c>
      <c r="B99" s="214">
        <f t="shared" si="3"/>
        <v>42838</v>
      </c>
      <c r="C99" s="190" t="s">
        <v>486</v>
      </c>
      <c r="D99" s="190">
        <v>451</v>
      </c>
      <c r="E99" s="190">
        <v>355</v>
      </c>
      <c r="F99" s="190">
        <v>583</v>
      </c>
      <c r="G99" s="190">
        <v>496</v>
      </c>
      <c r="H99" s="190">
        <v>111</v>
      </c>
      <c r="I99" s="190">
        <v>100</v>
      </c>
      <c r="J99" s="190">
        <v>27</v>
      </c>
      <c r="K99" s="190">
        <v>117</v>
      </c>
      <c r="L99" s="190">
        <v>99</v>
      </c>
      <c r="M99" s="190">
        <v>102</v>
      </c>
      <c r="N99" s="190">
        <v>350</v>
      </c>
      <c r="O99" s="190">
        <v>32</v>
      </c>
      <c r="P99" s="190">
        <v>84</v>
      </c>
      <c r="Q99" s="190">
        <v>16</v>
      </c>
      <c r="R99" s="190">
        <v>282</v>
      </c>
      <c r="S99" s="190">
        <v>114</v>
      </c>
      <c r="T99" s="180"/>
      <c r="U99" s="180"/>
    </row>
    <row r="100" spans="1:21" ht="14.25">
      <c r="A100" s="213" t="str">
        <f t="shared" si="2"/>
        <v>06200700</v>
      </c>
      <c r="B100" s="214">
        <f t="shared" si="3"/>
        <v>42838</v>
      </c>
      <c r="C100" s="190" t="s">
        <v>487</v>
      </c>
      <c r="D100" s="190">
        <v>399</v>
      </c>
      <c r="E100" s="190">
        <v>0</v>
      </c>
      <c r="F100" s="190">
        <v>1</v>
      </c>
      <c r="G100" s="190">
        <v>0</v>
      </c>
      <c r="H100" s="190"/>
      <c r="I100" s="190"/>
      <c r="J100" s="190"/>
      <c r="K100" s="190"/>
      <c r="L100" s="190">
        <v>1</v>
      </c>
      <c r="M100" s="190"/>
      <c r="N100" s="190"/>
      <c r="O100" s="190"/>
      <c r="P100" s="190"/>
      <c r="Q100" s="190"/>
      <c r="R100" s="190"/>
      <c r="S100" s="190"/>
      <c r="T100" s="180"/>
      <c r="U100" s="180"/>
    </row>
    <row r="101" spans="1:21" ht="14.25">
      <c r="A101" s="213" t="str">
        <f t="shared" si="2"/>
        <v>06200700</v>
      </c>
      <c r="B101" s="214">
        <f t="shared" si="3"/>
        <v>42838</v>
      </c>
      <c r="C101" s="190" t="s">
        <v>488</v>
      </c>
      <c r="D101" s="190">
        <v>421</v>
      </c>
      <c r="E101" s="190">
        <v>0</v>
      </c>
      <c r="F101" s="190">
        <v>0</v>
      </c>
      <c r="G101" s="190">
        <v>1</v>
      </c>
      <c r="H101" s="190"/>
      <c r="I101" s="190"/>
      <c r="J101" s="190"/>
      <c r="K101" s="190"/>
      <c r="L101" s="190"/>
      <c r="M101" s="190"/>
      <c r="N101" s="190"/>
      <c r="O101" s="190"/>
      <c r="P101" s="190"/>
      <c r="Q101" s="190"/>
      <c r="R101" s="190">
        <v>1</v>
      </c>
      <c r="S101" s="190"/>
      <c r="T101" s="180"/>
      <c r="U101" s="180"/>
    </row>
    <row r="102" spans="1:21" ht="14.25">
      <c r="A102" s="213" t="str">
        <f t="shared" si="2"/>
        <v>06200700</v>
      </c>
      <c r="B102" s="214">
        <f t="shared" si="3"/>
        <v>42838</v>
      </c>
      <c r="C102" s="190" t="s">
        <v>489</v>
      </c>
      <c r="D102" s="190">
        <v>491</v>
      </c>
      <c r="E102" s="190">
        <v>17</v>
      </c>
      <c r="F102" s="190">
        <v>12</v>
      </c>
      <c r="G102" s="190">
        <v>17</v>
      </c>
      <c r="H102" s="190"/>
      <c r="I102" s="190">
        <v>10</v>
      </c>
      <c r="J102" s="190">
        <v>6</v>
      </c>
      <c r="K102" s="190">
        <v>1</v>
      </c>
      <c r="L102" s="190">
        <v>3</v>
      </c>
      <c r="M102" s="190">
        <v>1</v>
      </c>
      <c r="N102" s="190">
        <v>8</v>
      </c>
      <c r="O102" s="190"/>
      <c r="P102" s="190">
        <v>1</v>
      </c>
      <c r="Q102" s="190"/>
      <c r="R102" s="190">
        <v>16</v>
      </c>
      <c r="S102" s="190"/>
      <c r="T102" s="180"/>
      <c r="U102" s="180"/>
    </row>
    <row r="103" spans="1:21" ht="14.25">
      <c r="A103" s="213" t="str">
        <f t="shared" si="2"/>
        <v>06200700</v>
      </c>
      <c r="B103" s="214">
        <f t="shared" si="3"/>
        <v>42838</v>
      </c>
      <c r="C103" s="190" t="s">
        <v>490</v>
      </c>
      <c r="D103" s="190">
        <v>740</v>
      </c>
      <c r="E103" s="190">
        <v>1</v>
      </c>
      <c r="F103" s="190">
        <v>0</v>
      </c>
      <c r="G103" s="190">
        <v>0</v>
      </c>
      <c r="H103" s="190"/>
      <c r="I103" s="190"/>
      <c r="J103" s="190"/>
      <c r="K103" s="190">
        <v>1</v>
      </c>
      <c r="L103" s="190"/>
      <c r="M103" s="190"/>
      <c r="N103" s="190"/>
      <c r="O103" s="190"/>
      <c r="P103" s="190"/>
      <c r="Q103" s="190"/>
      <c r="R103" s="190"/>
      <c r="S103" s="190"/>
      <c r="T103" s="180"/>
      <c r="U103" s="180"/>
    </row>
    <row r="104" spans="1:21" ht="14.25">
      <c r="A104" s="213" t="str">
        <f t="shared" si="2"/>
        <v>06200700</v>
      </c>
      <c r="B104" s="214">
        <f t="shared" si="3"/>
        <v>42838</v>
      </c>
      <c r="C104" s="190" t="s">
        <v>491</v>
      </c>
      <c r="D104" s="190">
        <v>728</v>
      </c>
      <c r="E104" s="190">
        <v>8</v>
      </c>
      <c r="F104" s="190">
        <v>0</v>
      </c>
      <c r="G104" s="190">
        <v>1</v>
      </c>
      <c r="H104" s="190"/>
      <c r="I104" s="190">
        <v>8</v>
      </c>
      <c r="J104" s="190"/>
      <c r="K104" s="190"/>
      <c r="L104" s="190"/>
      <c r="M104" s="190"/>
      <c r="N104" s="190"/>
      <c r="O104" s="190"/>
      <c r="P104" s="190">
        <v>1</v>
      </c>
      <c r="Q104" s="190"/>
      <c r="R104" s="190"/>
      <c r="S104" s="190"/>
      <c r="T104" s="180"/>
      <c r="U104" s="180"/>
    </row>
    <row r="105" spans="1:21" ht="14.25">
      <c r="A105" s="213" t="str">
        <f t="shared" si="2"/>
        <v>06200700</v>
      </c>
      <c r="B105" s="214">
        <f t="shared" si="3"/>
        <v>42838</v>
      </c>
      <c r="C105" s="190" t="s">
        <v>492</v>
      </c>
      <c r="D105" s="190">
        <v>613</v>
      </c>
      <c r="E105" s="190">
        <v>1</v>
      </c>
      <c r="F105" s="190">
        <v>2</v>
      </c>
      <c r="G105" s="190">
        <v>2</v>
      </c>
      <c r="H105" s="190"/>
      <c r="I105" s="190">
        <v>1</v>
      </c>
      <c r="J105" s="190"/>
      <c r="K105" s="190"/>
      <c r="L105" s="190"/>
      <c r="M105" s="190"/>
      <c r="N105" s="190">
        <v>2</v>
      </c>
      <c r="O105" s="190"/>
      <c r="P105" s="190"/>
      <c r="Q105" s="190">
        <v>1</v>
      </c>
      <c r="R105" s="190">
        <v>1</v>
      </c>
      <c r="S105" s="190"/>
      <c r="T105" s="180"/>
      <c r="U105" s="180"/>
    </row>
    <row r="106" spans="1:21" ht="14.25">
      <c r="A106" s="213" t="str">
        <f t="shared" si="2"/>
        <v>06200700</v>
      </c>
      <c r="B106" s="214">
        <f t="shared" si="3"/>
        <v>42838</v>
      </c>
      <c r="C106" s="190" t="s">
        <v>493</v>
      </c>
      <c r="D106" s="190">
        <v>2395</v>
      </c>
      <c r="E106" s="190">
        <v>27</v>
      </c>
      <c r="F106" s="190">
        <v>9</v>
      </c>
      <c r="G106" s="190">
        <v>6</v>
      </c>
      <c r="H106" s="190">
        <v>26</v>
      </c>
      <c r="I106" s="190"/>
      <c r="J106" s="190"/>
      <c r="K106" s="190">
        <v>1</v>
      </c>
      <c r="L106" s="190">
        <v>1</v>
      </c>
      <c r="M106" s="190"/>
      <c r="N106" s="190">
        <v>7</v>
      </c>
      <c r="O106" s="190">
        <v>1</v>
      </c>
      <c r="P106" s="190">
        <v>1</v>
      </c>
      <c r="Q106" s="190">
        <v>1</v>
      </c>
      <c r="R106" s="190">
        <v>3</v>
      </c>
      <c r="S106" s="190">
        <v>1</v>
      </c>
      <c r="T106" s="180"/>
      <c r="U106" s="180"/>
    </row>
    <row r="107" spans="1:21" ht="14.25">
      <c r="A107" s="213" t="str">
        <f t="shared" si="2"/>
        <v>06200700</v>
      </c>
      <c r="B107" s="214">
        <f t="shared" si="3"/>
        <v>42838</v>
      </c>
      <c r="C107" s="190" t="s">
        <v>494</v>
      </c>
      <c r="D107" s="190">
        <v>2393</v>
      </c>
      <c r="E107" s="190">
        <v>18</v>
      </c>
      <c r="F107" s="190">
        <v>0</v>
      </c>
      <c r="G107" s="190">
        <v>0</v>
      </c>
      <c r="H107" s="190">
        <v>15</v>
      </c>
      <c r="I107" s="190"/>
      <c r="J107" s="190">
        <v>3</v>
      </c>
      <c r="K107" s="190"/>
      <c r="L107" s="190"/>
      <c r="M107" s="190"/>
      <c r="N107" s="190"/>
      <c r="O107" s="190"/>
      <c r="P107" s="190"/>
      <c r="Q107" s="190"/>
      <c r="R107" s="190"/>
      <c r="S107" s="190"/>
      <c r="T107" s="180"/>
      <c r="U107" s="180"/>
    </row>
    <row r="108" spans="1:21" ht="14.25">
      <c r="A108" s="213" t="str">
        <f t="shared" si="2"/>
        <v>06200700</v>
      </c>
      <c r="B108" s="214">
        <f t="shared" si="3"/>
        <v>42838</v>
      </c>
      <c r="C108" s="190" t="s">
        <v>495</v>
      </c>
      <c r="D108" s="190">
        <v>614</v>
      </c>
      <c r="E108" s="190">
        <v>8</v>
      </c>
      <c r="F108" s="190">
        <v>1</v>
      </c>
      <c r="G108" s="190">
        <v>2</v>
      </c>
      <c r="H108" s="190"/>
      <c r="I108" s="190">
        <v>8</v>
      </c>
      <c r="J108" s="190"/>
      <c r="K108" s="190"/>
      <c r="L108" s="190"/>
      <c r="M108" s="190">
        <v>1</v>
      </c>
      <c r="N108" s="190"/>
      <c r="O108" s="190"/>
      <c r="P108" s="190"/>
      <c r="Q108" s="190"/>
      <c r="R108" s="190"/>
      <c r="S108" s="190">
        <v>2</v>
      </c>
      <c r="T108" s="180"/>
      <c r="U108" s="180"/>
    </row>
    <row r="109" spans="1:21" ht="14.25">
      <c r="A109" s="213" t="str">
        <f t="shared" si="2"/>
        <v>06200700</v>
      </c>
      <c r="B109" s="214">
        <f t="shared" si="3"/>
        <v>42838</v>
      </c>
      <c r="C109" s="190" t="s">
        <v>496</v>
      </c>
      <c r="D109" s="190">
        <v>619</v>
      </c>
      <c r="E109" s="190">
        <v>5</v>
      </c>
      <c r="F109" s="190">
        <v>1</v>
      </c>
      <c r="G109" s="190">
        <v>0</v>
      </c>
      <c r="H109" s="190">
        <v>1</v>
      </c>
      <c r="I109" s="190"/>
      <c r="J109" s="190"/>
      <c r="K109" s="190">
        <v>4</v>
      </c>
      <c r="L109" s="190">
        <v>1</v>
      </c>
      <c r="M109" s="190"/>
      <c r="N109" s="190"/>
      <c r="O109" s="190"/>
      <c r="P109" s="190"/>
      <c r="Q109" s="190"/>
      <c r="R109" s="190"/>
      <c r="S109" s="190"/>
      <c r="T109" s="180"/>
      <c r="U109" s="180"/>
    </row>
    <row r="110" spans="1:21" ht="14.25">
      <c r="A110" s="213" t="str">
        <f t="shared" si="2"/>
        <v>06200700</v>
      </c>
      <c r="B110" s="214">
        <f t="shared" si="3"/>
        <v>42838</v>
      </c>
      <c r="C110" s="190" t="s">
        <v>497</v>
      </c>
      <c r="D110" s="190">
        <v>622</v>
      </c>
      <c r="E110" s="190">
        <v>1</v>
      </c>
      <c r="F110" s="190">
        <v>9</v>
      </c>
      <c r="G110" s="190">
        <v>33</v>
      </c>
      <c r="H110" s="190"/>
      <c r="I110" s="190">
        <v>1</v>
      </c>
      <c r="J110" s="190"/>
      <c r="K110" s="190"/>
      <c r="L110" s="190">
        <v>5</v>
      </c>
      <c r="M110" s="190"/>
      <c r="N110" s="190">
        <v>3</v>
      </c>
      <c r="O110" s="190">
        <v>1</v>
      </c>
      <c r="P110" s="190">
        <v>14</v>
      </c>
      <c r="Q110" s="190">
        <v>6</v>
      </c>
      <c r="R110" s="190">
        <v>12</v>
      </c>
      <c r="S110" s="190">
        <v>1</v>
      </c>
      <c r="T110" s="180"/>
      <c r="U110" s="180"/>
    </row>
    <row r="111" spans="1:21" ht="14.25">
      <c r="A111" s="213" t="str">
        <f t="shared" si="2"/>
        <v>06200700</v>
      </c>
      <c r="B111" s="214">
        <f t="shared" si="3"/>
        <v>42838</v>
      </c>
      <c r="C111" s="190" t="s">
        <v>498</v>
      </c>
      <c r="D111" s="190">
        <v>518</v>
      </c>
      <c r="E111" s="190">
        <v>4</v>
      </c>
      <c r="F111" s="190">
        <v>1</v>
      </c>
      <c r="G111" s="190">
        <v>1</v>
      </c>
      <c r="H111" s="190">
        <v>4</v>
      </c>
      <c r="I111" s="190"/>
      <c r="J111" s="190"/>
      <c r="K111" s="190"/>
      <c r="L111" s="190"/>
      <c r="M111" s="190"/>
      <c r="N111" s="190"/>
      <c r="O111" s="190">
        <v>1</v>
      </c>
      <c r="P111" s="190"/>
      <c r="Q111" s="190"/>
      <c r="R111" s="190">
        <v>1</v>
      </c>
      <c r="S111" s="190"/>
      <c r="T111" s="180"/>
      <c r="U111" s="180"/>
    </row>
    <row r="112" spans="1:21" ht="14.25">
      <c r="A112" s="213" t="str">
        <f t="shared" si="2"/>
        <v>06200700</v>
      </c>
      <c r="B112" s="214">
        <f t="shared" si="3"/>
        <v>42838</v>
      </c>
      <c r="C112" s="190" t="s">
        <v>499</v>
      </c>
      <c r="D112" s="190">
        <v>609</v>
      </c>
      <c r="E112" s="190">
        <v>0</v>
      </c>
      <c r="F112" s="190">
        <v>1</v>
      </c>
      <c r="G112" s="190">
        <v>0</v>
      </c>
      <c r="H112" s="190"/>
      <c r="I112" s="190"/>
      <c r="J112" s="190"/>
      <c r="K112" s="190"/>
      <c r="L112" s="190">
        <v>1</v>
      </c>
      <c r="M112" s="190"/>
      <c r="N112" s="190"/>
      <c r="O112" s="190"/>
      <c r="P112" s="190"/>
      <c r="Q112" s="190"/>
      <c r="R112" s="190"/>
      <c r="S112" s="190"/>
      <c r="T112" s="180"/>
      <c r="U112" s="180"/>
    </row>
    <row r="113" spans="1:21" ht="14.25">
      <c r="A113" s="213" t="str">
        <f t="shared" si="2"/>
        <v>06200700</v>
      </c>
      <c r="B113" s="214">
        <f t="shared" si="3"/>
        <v>42838</v>
      </c>
      <c r="C113" s="190" t="s">
        <v>500</v>
      </c>
      <c r="D113" s="190">
        <v>847</v>
      </c>
      <c r="E113" s="190">
        <v>0</v>
      </c>
      <c r="F113" s="190">
        <v>0</v>
      </c>
      <c r="G113" s="190">
        <v>1</v>
      </c>
      <c r="H113" s="190"/>
      <c r="I113" s="190"/>
      <c r="J113" s="190"/>
      <c r="K113" s="190"/>
      <c r="L113" s="190"/>
      <c r="M113" s="190"/>
      <c r="N113" s="190"/>
      <c r="O113" s="190"/>
      <c r="P113" s="190"/>
      <c r="Q113" s="190">
        <v>1</v>
      </c>
      <c r="R113" s="190"/>
      <c r="S113" s="190"/>
      <c r="T113" s="180"/>
      <c r="U113" s="180"/>
    </row>
    <row r="114" spans="1:21" ht="14.25">
      <c r="A114" s="213" t="str">
        <f t="shared" si="2"/>
        <v>06200700</v>
      </c>
      <c r="B114" s="214">
        <f t="shared" si="3"/>
        <v>42838</v>
      </c>
      <c r="C114" s="190" t="s">
        <v>501</v>
      </c>
      <c r="D114" s="190">
        <v>819</v>
      </c>
      <c r="E114" s="190">
        <v>15</v>
      </c>
      <c r="F114" s="190">
        <v>5</v>
      </c>
      <c r="G114" s="190">
        <v>9</v>
      </c>
      <c r="H114" s="190"/>
      <c r="I114" s="190">
        <v>6</v>
      </c>
      <c r="J114" s="190">
        <v>9</v>
      </c>
      <c r="K114" s="190"/>
      <c r="L114" s="190">
        <v>1</v>
      </c>
      <c r="M114" s="190"/>
      <c r="N114" s="190">
        <v>4</v>
      </c>
      <c r="O114" s="190"/>
      <c r="P114" s="190">
        <v>1</v>
      </c>
      <c r="Q114" s="190">
        <v>6</v>
      </c>
      <c r="R114" s="190">
        <v>2</v>
      </c>
      <c r="S114" s="190"/>
      <c r="T114" s="180"/>
      <c r="U114" s="180"/>
    </row>
    <row r="115" spans="1:21" ht="14.25">
      <c r="A115" s="213" t="str">
        <f t="shared" si="2"/>
        <v>06200700</v>
      </c>
      <c r="B115" s="214">
        <f t="shared" si="3"/>
        <v>42838</v>
      </c>
      <c r="C115" s="190" t="s">
        <v>502</v>
      </c>
      <c r="D115" s="190">
        <v>807</v>
      </c>
      <c r="E115" s="190">
        <v>1036</v>
      </c>
      <c r="F115" s="190">
        <v>522</v>
      </c>
      <c r="G115" s="190">
        <v>552</v>
      </c>
      <c r="H115" s="190">
        <v>90</v>
      </c>
      <c r="I115" s="190">
        <v>440</v>
      </c>
      <c r="J115" s="190">
        <v>440</v>
      </c>
      <c r="K115" s="190">
        <v>66</v>
      </c>
      <c r="L115" s="190">
        <v>165</v>
      </c>
      <c r="M115" s="190">
        <v>132</v>
      </c>
      <c r="N115" s="190">
        <v>115</v>
      </c>
      <c r="O115" s="190">
        <v>110</v>
      </c>
      <c r="P115" s="190">
        <v>136</v>
      </c>
      <c r="Q115" s="190">
        <v>125</v>
      </c>
      <c r="R115" s="190">
        <v>240</v>
      </c>
      <c r="S115" s="190">
        <v>51</v>
      </c>
      <c r="T115" s="180"/>
      <c r="U115" s="180"/>
    </row>
    <row r="116" spans="1:21" ht="14.25">
      <c r="A116" s="213" t="str">
        <f t="shared" si="2"/>
        <v>06200700</v>
      </c>
      <c r="B116" s="214">
        <f t="shared" si="3"/>
        <v>42838</v>
      </c>
      <c r="C116" s="190" t="s">
        <v>503</v>
      </c>
      <c r="D116" s="190">
        <v>831</v>
      </c>
      <c r="E116" s="190">
        <v>2</v>
      </c>
      <c r="F116" s="190">
        <v>1</v>
      </c>
      <c r="G116" s="190">
        <v>6</v>
      </c>
      <c r="H116" s="190">
        <v>1</v>
      </c>
      <c r="I116" s="190">
        <v>1</v>
      </c>
      <c r="J116" s="190"/>
      <c r="K116" s="190"/>
      <c r="L116" s="190">
        <v>1</v>
      </c>
      <c r="M116" s="190"/>
      <c r="N116" s="190"/>
      <c r="O116" s="190"/>
      <c r="P116" s="190"/>
      <c r="Q116" s="190">
        <v>5</v>
      </c>
      <c r="R116" s="190"/>
      <c r="S116" s="190">
        <v>1</v>
      </c>
      <c r="T116" s="180"/>
      <c r="U116" s="180"/>
    </row>
    <row r="117" spans="1:21" ht="14.25">
      <c r="A117" s="213" t="str">
        <f t="shared" si="2"/>
        <v>06200700</v>
      </c>
      <c r="B117" s="214">
        <f t="shared" si="3"/>
        <v>42838</v>
      </c>
      <c r="C117" s="190" t="s">
        <v>504</v>
      </c>
      <c r="D117" s="190">
        <v>757</v>
      </c>
      <c r="E117" s="190">
        <v>2</v>
      </c>
      <c r="F117" s="190">
        <v>3</v>
      </c>
      <c r="G117" s="190">
        <v>4</v>
      </c>
      <c r="H117" s="190">
        <v>1</v>
      </c>
      <c r="I117" s="190"/>
      <c r="J117" s="190">
        <v>1</v>
      </c>
      <c r="K117" s="190"/>
      <c r="L117" s="190">
        <v>1</v>
      </c>
      <c r="M117" s="190">
        <v>1</v>
      </c>
      <c r="N117" s="190">
        <v>1</v>
      </c>
      <c r="O117" s="190"/>
      <c r="P117" s="190">
        <v>1</v>
      </c>
      <c r="Q117" s="190">
        <v>3</v>
      </c>
      <c r="R117" s="190"/>
      <c r="S117" s="190"/>
      <c r="T117" s="180"/>
      <c r="U117" s="180"/>
    </row>
    <row r="118" spans="1:21" ht="14.25">
      <c r="A118" s="213" t="str">
        <f t="shared" si="2"/>
        <v>06200700</v>
      </c>
      <c r="B118" s="214">
        <f t="shared" si="3"/>
        <v>42838</v>
      </c>
      <c r="C118" s="190" t="s">
        <v>505</v>
      </c>
      <c r="D118" s="190">
        <v>801</v>
      </c>
      <c r="E118" s="190">
        <v>10</v>
      </c>
      <c r="F118" s="190">
        <v>13</v>
      </c>
      <c r="G118" s="190">
        <v>59</v>
      </c>
      <c r="H118" s="190">
        <v>5</v>
      </c>
      <c r="I118" s="190">
        <v>1</v>
      </c>
      <c r="J118" s="190"/>
      <c r="K118" s="190">
        <v>4</v>
      </c>
      <c r="L118" s="190"/>
      <c r="M118" s="190">
        <v>8</v>
      </c>
      <c r="N118" s="190">
        <v>5</v>
      </c>
      <c r="O118" s="190"/>
      <c r="P118" s="190">
        <v>3</v>
      </c>
      <c r="Q118" s="190">
        <v>23</v>
      </c>
      <c r="R118" s="190"/>
      <c r="S118" s="190">
        <v>33</v>
      </c>
      <c r="T118" s="180"/>
      <c r="U118" s="180"/>
    </row>
    <row r="119" spans="1:21" ht="14.25">
      <c r="A119" s="213" t="str">
        <f t="shared" si="2"/>
        <v>06200700</v>
      </c>
      <c r="B119" s="214">
        <f t="shared" si="3"/>
        <v>42838</v>
      </c>
      <c r="C119" s="190" t="s">
        <v>506</v>
      </c>
      <c r="D119" s="190">
        <v>753</v>
      </c>
      <c r="E119" s="190">
        <v>8</v>
      </c>
      <c r="F119" s="190">
        <v>1</v>
      </c>
      <c r="G119" s="190">
        <v>0</v>
      </c>
      <c r="H119" s="190"/>
      <c r="I119" s="190">
        <v>1</v>
      </c>
      <c r="J119" s="190">
        <v>7</v>
      </c>
      <c r="K119" s="190"/>
      <c r="L119" s="190">
        <v>1</v>
      </c>
      <c r="M119" s="190"/>
      <c r="N119" s="190"/>
      <c r="O119" s="190"/>
      <c r="P119" s="190"/>
      <c r="Q119" s="190"/>
      <c r="R119" s="190"/>
      <c r="S119" s="190"/>
      <c r="T119" s="180"/>
      <c r="U119" s="180"/>
    </row>
    <row r="120" spans="1:21" ht="14.25">
      <c r="A120" s="213" t="str">
        <f t="shared" si="2"/>
        <v>06200700</v>
      </c>
      <c r="B120" s="214">
        <f t="shared" si="3"/>
        <v>42838</v>
      </c>
      <c r="C120" s="190" t="s">
        <v>507</v>
      </c>
      <c r="D120" s="190">
        <v>653</v>
      </c>
      <c r="E120" s="190">
        <v>100</v>
      </c>
      <c r="F120" s="190">
        <v>0</v>
      </c>
      <c r="G120" s="190">
        <v>0</v>
      </c>
      <c r="H120" s="190"/>
      <c r="I120" s="190">
        <v>100</v>
      </c>
      <c r="J120" s="190"/>
      <c r="K120" s="190"/>
      <c r="L120" s="190"/>
      <c r="M120" s="190"/>
      <c r="N120" s="190"/>
      <c r="O120" s="190"/>
      <c r="P120" s="190"/>
      <c r="Q120" s="190"/>
      <c r="R120" s="190"/>
      <c r="S120" s="190"/>
      <c r="T120" s="180"/>
      <c r="U120" s="180"/>
    </row>
    <row r="121" spans="1:21" ht="14.25">
      <c r="A121" s="213" t="str">
        <f t="shared" si="2"/>
        <v>06200700</v>
      </c>
      <c r="B121" s="214">
        <f t="shared" si="3"/>
        <v>42838</v>
      </c>
      <c r="C121" s="190" t="s">
        <v>508</v>
      </c>
      <c r="D121" s="190">
        <v>2611</v>
      </c>
      <c r="E121" s="190">
        <v>0</v>
      </c>
      <c r="F121" s="190">
        <v>13</v>
      </c>
      <c r="G121" s="190">
        <v>0</v>
      </c>
      <c r="H121" s="190"/>
      <c r="I121" s="190"/>
      <c r="J121" s="190"/>
      <c r="K121" s="190"/>
      <c r="L121" s="190"/>
      <c r="M121" s="190"/>
      <c r="N121" s="190">
        <v>13</v>
      </c>
      <c r="O121" s="190"/>
      <c r="P121" s="190"/>
      <c r="Q121" s="190"/>
      <c r="R121" s="190"/>
      <c r="S121" s="190"/>
      <c r="T121" s="180"/>
      <c r="U121" s="180"/>
    </row>
    <row r="122" spans="1:21" ht="14.25">
      <c r="A122" s="213" t="str">
        <f t="shared" si="2"/>
        <v>06200700</v>
      </c>
      <c r="B122" s="214">
        <f t="shared" si="3"/>
        <v>42838</v>
      </c>
      <c r="C122" s="190" t="s">
        <v>509</v>
      </c>
      <c r="D122" s="190">
        <v>699</v>
      </c>
      <c r="E122" s="190">
        <v>35</v>
      </c>
      <c r="F122" s="190">
        <v>10</v>
      </c>
      <c r="G122" s="190">
        <v>2</v>
      </c>
      <c r="H122" s="190"/>
      <c r="I122" s="190">
        <v>33</v>
      </c>
      <c r="J122" s="190">
        <v>2</v>
      </c>
      <c r="K122" s="190"/>
      <c r="L122" s="190"/>
      <c r="M122" s="190"/>
      <c r="N122" s="190">
        <v>10</v>
      </c>
      <c r="O122" s="190"/>
      <c r="P122" s="190"/>
      <c r="Q122" s="190"/>
      <c r="R122" s="190">
        <v>2</v>
      </c>
      <c r="S122" s="190"/>
      <c r="T122" s="180"/>
      <c r="U122" s="180"/>
    </row>
    <row r="123" spans="1:21" ht="14.25">
      <c r="A123" s="213" t="str">
        <f t="shared" si="2"/>
        <v>06200700</v>
      </c>
      <c r="B123" s="214">
        <f t="shared" si="3"/>
        <v>42838</v>
      </c>
      <c r="C123" s="190" t="s">
        <v>510</v>
      </c>
      <c r="D123" s="190">
        <v>3170</v>
      </c>
      <c r="E123" s="190">
        <v>45</v>
      </c>
      <c r="F123" s="190">
        <v>8</v>
      </c>
      <c r="G123" s="190">
        <v>23</v>
      </c>
      <c r="H123" s="190"/>
      <c r="I123" s="190">
        <v>29</v>
      </c>
      <c r="J123" s="190">
        <v>11</v>
      </c>
      <c r="K123" s="190">
        <v>5</v>
      </c>
      <c r="L123" s="190"/>
      <c r="M123" s="190">
        <v>1</v>
      </c>
      <c r="N123" s="190">
        <v>7</v>
      </c>
      <c r="O123" s="190"/>
      <c r="P123" s="190">
        <v>7</v>
      </c>
      <c r="Q123" s="190"/>
      <c r="R123" s="190">
        <v>14</v>
      </c>
      <c r="S123" s="190">
        <v>2</v>
      </c>
      <c r="T123" s="180"/>
      <c r="U123" s="180"/>
    </row>
    <row r="124" spans="1:21" ht="14.25">
      <c r="A124" s="213" t="str">
        <f t="shared" si="2"/>
        <v>06200700</v>
      </c>
      <c r="B124" s="214">
        <f t="shared" si="3"/>
        <v>42838</v>
      </c>
      <c r="C124" s="190" t="s">
        <v>511</v>
      </c>
      <c r="D124" s="190">
        <v>3206</v>
      </c>
      <c r="E124" s="190">
        <v>61</v>
      </c>
      <c r="F124" s="190">
        <v>20</v>
      </c>
      <c r="G124" s="190">
        <v>19</v>
      </c>
      <c r="H124" s="190">
        <v>1</v>
      </c>
      <c r="I124" s="190">
        <v>57</v>
      </c>
      <c r="J124" s="190">
        <v>2</v>
      </c>
      <c r="K124" s="190">
        <v>1</v>
      </c>
      <c r="L124" s="190">
        <v>3</v>
      </c>
      <c r="M124" s="190"/>
      <c r="N124" s="190">
        <v>16</v>
      </c>
      <c r="O124" s="190">
        <v>1</v>
      </c>
      <c r="P124" s="190"/>
      <c r="Q124" s="190"/>
      <c r="R124" s="190">
        <v>18</v>
      </c>
      <c r="S124" s="190">
        <v>1</v>
      </c>
      <c r="T124" s="180"/>
      <c r="U124" s="180"/>
    </row>
    <row r="125" spans="1:21" ht="14.25">
      <c r="A125" s="213" t="str">
        <f t="shared" si="2"/>
        <v>06200700</v>
      </c>
      <c r="B125" s="214">
        <f t="shared" si="3"/>
        <v>42838</v>
      </c>
      <c r="C125" s="190" t="s">
        <v>512</v>
      </c>
      <c r="D125" s="190">
        <v>1028</v>
      </c>
      <c r="E125" s="190">
        <v>29</v>
      </c>
      <c r="F125" s="190">
        <v>223</v>
      </c>
      <c r="G125" s="190">
        <v>343</v>
      </c>
      <c r="H125" s="190">
        <v>1</v>
      </c>
      <c r="I125" s="190">
        <v>12</v>
      </c>
      <c r="J125" s="190">
        <v>10</v>
      </c>
      <c r="K125" s="190">
        <v>6</v>
      </c>
      <c r="L125" s="190">
        <v>90</v>
      </c>
      <c r="M125" s="190">
        <v>106</v>
      </c>
      <c r="N125" s="190">
        <v>15</v>
      </c>
      <c r="O125" s="190">
        <v>12</v>
      </c>
      <c r="P125" s="190">
        <v>49</v>
      </c>
      <c r="Q125" s="190">
        <v>6</v>
      </c>
      <c r="R125" s="190">
        <v>156</v>
      </c>
      <c r="S125" s="190">
        <v>132</v>
      </c>
      <c r="T125" s="180"/>
      <c r="U125" s="180"/>
    </row>
    <row r="126" spans="1:21" ht="14.25">
      <c r="A126" s="213" t="str">
        <f t="shared" si="2"/>
        <v>06200700</v>
      </c>
      <c r="B126" s="214">
        <f t="shared" si="3"/>
        <v>42838</v>
      </c>
      <c r="C126" s="190" t="s">
        <v>513</v>
      </c>
      <c r="D126" s="190">
        <v>978</v>
      </c>
      <c r="E126" s="190">
        <v>0</v>
      </c>
      <c r="F126" s="190">
        <v>1</v>
      </c>
      <c r="G126" s="190">
        <v>0</v>
      </c>
      <c r="H126" s="190"/>
      <c r="I126" s="190"/>
      <c r="J126" s="190"/>
      <c r="K126" s="190"/>
      <c r="L126" s="190"/>
      <c r="M126" s="190">
        <v>1</v>
      </c>
      <c r="N126" s="190"/>
      <c r="O126" s="190"/>
      <c r="P126" s="190"/>
      <c r="Q126" s="190"/>
      <c r="R126" s="190"/>
      <c r="S126" s="190"/>
      <c r="T126" s="180"/>
      <c r="U126" s="180"/>
    </row>
    <row r="127" spans="1:21" ht="14.25">
      <c r="A127" s="213" t="str">
        <f t="shared" si="2"/>
        <v>06200700</v>
      </c>
      <c r="B127" s="214">
        <f t="shared" si="3"/>
        <v>42838</v>
      </c>
      <c r="C127" s="190" t="s">
        <v>514</v>
      </c>
      <c r="D127" s="190">
        <v>1004</v>
      </c>
      <c r="E127" s="190">
        <v>35</v>
      </c>
      <c r="F127" s="190">
        <v>30</v>
      </c>
      <c r="G127" s="190">
        <v>8</v>
      </c>
      <c r="H127" s="190">
        <v>1</v>
      </c>
      <c r="I127" s="190">
        <v>21</v>
      </c>
      <c r="J127" s="190">
        <v>13</v>
      </c>
      <c r="K127" s="190"/>
      <c r="L127" s="190">
        <v>1</v>
      </c>
      <c r="M127" s="190">
        <v>1</v>
      </c>
      <c r="N127" s="190">
        <v>28</v>
      </c>
      <c r="O127" s="190"/>
      <c r="P127" s="190">
        <v>2</v>
      </c>
      <c r="Q127" s="190"/>
      <c r="R127" s="190">
        <v>4</v>
      </c>
      <c r="S127" s="190">
        <v>2</v>
      </c>
      <c r="T127" s="180"/>
      <c r="U127" s="180"/>
    </row>
    <row r="128" spans="1:21" ht="14.25">
      <c r="A128" s="213" t="str">
        <f t="shared" si="2"/>
        <v>06200700</v>
      </c>
      <c r="B128" s="214">
        <f t="shared" si="3"/>
        <v>42838</v>
      </c>
      <c r="C128" s="190" t="s">
        <v>515</v>
      </c>
      <c r="D128" s="190">
        <v>1009</v>
      </c>
      <c r="E128" s="190">
        <v>0</v>
      </c>
      <c r="F128" s="190">
        <v>1</v>
      </c>
      <c r="G128" s="190">
        <v>0</v>
      </c>
      <c r="H128" s="190"/>
      <c r="I128" s="190"/>
      <c r="J128" s="190"/>
      <c r="K128" s="190"/>
      <c r="L128" s="190"/>
      <c r="M128" s="190"/>
      <c r="N128" s="190">
        <v>1</v>
      </c>
      <c r="O128" s="190"/>
      <c r="P128" s="190"/>
      <c r="Q128" s="190"/>
      <c r="R128" s="190"/>
      <c r="S128" s="190"/>
      <c r="T128" s="180"/>
      <c r="U128" s="180"/>
    </row>
    <row r="129" spans="1:21" ht="14.25">
      <c r="A129" s="213" t="str">
        <f t="shared" si="2"/>
        <v>06200700</v>
      </c>
      <c r="B129" s="214">
        <f t="shared" si="3"/>
        <v>42838</v>
      </c>
      <c r="C129" s="190" t="s">
        <v>516</v>
      </c>
      <c r="D129" s="190">
        <v>933</v>
      </c>
      <c r="E129" s="190">
        <v>25</v>
      </c>
      <c r="F129" s="190">
        <v>17</v>
      </c>
      <c r="G129" s="190">
        <v>28</v>
      </c>
      <c r="H129" s="190">
        <v>2</v>
      </c>
      <c r="I129" s="190">
        <v>14</v>
      </c>
      <c r="J129" s="190">
        <v>9</v>
      </c>
      <c r="K129" s="190"/>
      <c r="L129" s="190">
        <v>1</v>
      </c>
      <c r="M129" s="190">
        <v>9</v>
      </c>
      <c r="N129" s="190">
        <v>6</v>
      </c>
      <c r="O129" s="190">
        <v>1</v>
      </c>
      <c r="P129" s="190">
        <v>12</v>
      </c>
      <c r="Q129" s="190">
        <v>3</v>
      </c>
      <c r="R129" s="190">
        <v>13</v>
      </c>
      <c r="S129" s="190"/>
      <c r="T129" s="180"/>
      <c r="U129" s="180"/>
    </row>
    <row r="130" spans="1:21" ht="14.25">
      <c r="A130" s="213" t="str">
        <f t="shared" si="2"/>
        <v>06200700</v>
      </c>
      <c r="B130" s="214">
        <f t="shared" si="3"/>
        <v>42838</v>
      </c>
      <c r="C130" s="190" t="s">
        <v>517</v>
      </c>
      <c r="D130" s="190">
        <v>1089</v>
      </c>
      <c r="E130" s="190">
        <v>2</v>
      </c>
      <c r="F130" s="190">
        <v>1</v>
      </c>
      <c r="G130" s="190">
        <v>3</v>
      </c>
      <c r="H130" s="190"/>
      <c r="I130" s="190">
        <v>1</v>
      </c>
      <c r="J130" s="190">
        <v>1</v>
      </c>
      <c r="K130" s="190"/>
      <c r="L130" s="190"/>
      <c r="M130" s="190"/>
      <c r="N130" s="190">
        <v>1</v>
      </c>
      <c r="O130" s="190"/>
      <c r="P130" s="190"/>
      <c r="Q130" s="190"/>
      <c r="R130" s="190">
        <v>3</v>
      </c>
      <c r="S130" s="190"/>
      <c r="T130" s="180"/>
      <c r="U130" s="180"/>
    </row>
    <row r="131" spans="1:21" ht="14.25">
      <c r="A131" s="213" t="str">
        <f t="shared" si="2"/>
        <v>06200700</v>
      </c>
      <c r="B131" s="214">
        <f t="shared" si="3"/>
        <v>42838</v>
      </c>
      <c r="C131" s="190" t="s">
        <v>518</v>
      </c>
      <c r="D131" s="190">
        <v>906</v>
      </c>
      <c r="E131" s="190">
        <v>15</v>
      </c>
      <c r="F131" s="190">
        <v>23</v>
      </c>
      <c r="G131" s="190">
        <v>38</v>
      </c>
      <c r="H131" s="190"/>
      <c r="I131" s="190">
        <v>3</v>
      </c>
      <c r="J131" s="190">
        <v>7</v>
      </c>
      <c r="K131" s="190">
        <v>5</v>
      </c>
      <c r="L131" s="190">
        <v>7</v>
      </c>
      <c r="M131" s="190">
        <v>6</v>
      </c>
      <c r="N131" s="190"/>
      <c r="O131" s="190">
        <v>10</v>
      </c>
      <c r="P131" s="190">
        <v>12</v>
      </c>
      <c r="Q131" s="190">
        <v>3</v>
      </c>
      <c r="R131" s="190">
        <v>21</v>
      </c>
      <c r="S131" s="190">
        <v>2</v>
      </c>
      <c r="T131" s="180"/>
      <c r="U131" s="180"/>
    </row>
    <row r="132" spans="1:21" ht="14.25">
      <c r="A132" s="213" t="str">
        <f t="shared" si="2"/>
        <v>06200700</v>
      </c>
      <c r="B132" s="214">
        <f t="shared" si="3"/>
        <v>42838</v>
      </c>
      <c r="C132" s="190"/>
      <c r="D132" s="190"/>
      <c r="E132" s="190"/>
      <c r="F132" s="190"/>
      <c r="G132" s="190"/>
      <c r="H132" s="190"/>
      <c r="I132" s="190"/>
      <c r="J132" s="190"/>
      <c r="K132" s="190"/>
      <c r="L132" s="190"/>
      <c r="M132" s="190"/>
      <c r="N132" s="190"/>
      <c r="O132" s="190"/>
      <c r="P132" s="190"/>
      <c r="Q132" s="190"/>
      <c r="R132" s="190"/>
      <c r="S132" s="190"/>
      <c r="T132" s="180"/>
      <c r="U132" s="180"/>
    </row>
    <row r="133" spans="1:21" ht="14.25">
      <c r="A133" s="213" t="str">
        <f t="shared" si="2"/>
        <v>06200700</v>
      </c>
      <c r="B133" s="214">
        <f t="shared" si="3"/>
        <v>42838</v>
      </c>
      <c r="C133" s="190"/>
      <c r="D133" s="190"/>
      <c r="E133" s="190"/>
      <c r="F133" s="190"/>
      <c r="G133" s="190"/>
      <c r="H133" s="190"/>
      <c r="I133" s="190"/>
      <c r="J133" s="190"/>
      <c r="K133" s="190"/>
      <c r="L133" s="190"/>
      <c r="M133" s="190"/>
      <c r="N133" s="190"/>
      <c r="O133" s="190"/>
      <c r="P133" s="190"/>
      <c r="Q133" s="190"/>
      <c r="R133" s="190"/>
      <c r="S133" s="190"/>
      <c r="T133" s="180"/>
      <c r="U133" s="180"/>
    </row>
    <row r="134" spans="1:21" ht="14.25">
      <c r="A134" s="213" t="str">
        <f t="shared" si="2"/>
        <v>06200700</v>
      </c>
      <c r="B134" s="214">
        <f t="shared" si="3"/>
        <v>42838</v>
      </c>
      <c r="C134" s="190"/>
      <c r="D134" s="190"/>
      <c r="E134" s="190"/>
      <c r="F134" s="190"/>
      <c r="G134" s="190"/>
      <c r="H134" s="190"/>
      <c r="I134" s="190"/>
      <c r="J134" s="190"/>
      <c r="K134" s="190"/>
      <c r="L134" s="190"/>
      <c r="M134" s="190"/>
      <c r="N134" s="190"/>
      <c r="O134" s="190"/>
      <c r="P134" s="190"/>
      <c r="Q134" s="190"/>
      <c r="R134" s="190"/>
      <c r="S134" s="190"/>
      <c r="T134" s="180"/>
      <c r="U134" s="180"/>
    </row>
    <row r="135" spans="1:21" ht="14.25">
      <c r="A135" s="213" t="str">
        <f t="shared" si="2"/>
        <v>06200700</v>
      </c>
      <c r="B135" s="214">
        <f t="shared" si="3"/>
        <v>42838</v>
      </c>
      <c r="C135" s="190"/>
      <c r="D135" s="190"/>
      <c r="E135" s="190"/>
      <c r="F135" s="190"/>
      <c r="G135" s="190"/>
      <c r="H135" s="190"/>
      <c r="I135" s="190"/>
      <c r="J135" s="190"/>
      <c r="K135" s="190"/>
      <c r="L135" s="190"/>
      <c r="M135" s="190"/>
      <c r="N135" s="190"/>
      <c r="O135" s="190"/>
      <c r="P135" s="190"/>
      <c r="Q135" s="190"/>
      <c r="R135" s="190"/>
      <c r="S135" s="190"/>
      <c r="T135" s="180"/>
      <c r="U135" s="180"/>
    </row>
    <row r="136" spans="1:21" ht="14.25">
      <c r="A136" s="213" t="str">
        <f t="shared" si="2"/>
        <v>06200700</v>
      </c>
      <c r="B136" s="214">
        <f t="shared" si="3"/>
        <v>42838</v>
      </c>
      <c r="C136" s="190"/>
      <c r="D136" s="190"/>
      <c r="E136" s="190"/>
      <c r="F136" s="190"/>
      <c r="G136" s="190"/>
      <c r="H136" s="190"/>
      <c r="I136" s="190"/>
      <c r="J136" s="190"/>
      <c r="K136" s="190"/>
      <c r="L136" s="190"/>
      <c r="M136" s="190"/>
      <c r="N136" s="190"/>
      <c r="O136" s="190"/>
      <c r="P136" s="190"/>
      <c r="Q136" s="190"/>
      <c r="R136" s="190"/>
      <c r="S136" s="190"/>
      <c r="T136" s="180"/>
      <c r="U136" s="180"/>
    </row>
    <row r="137" spans="1:21" ht="14.25">
      <c r="A137" s="213" t="str">
        <f t="shared" si="2"/>
        <v>06200700</v>
      </c>
      <c r="B137" s="214">
        <f t="shared" si="3"/>
        <v>42838</v>
      </c>
      <c r="C137" s="190"/>
      <c r="D137" s="190"/>
      <c r="E137" s="190"/>
      <c r="F137" s="190"/>
      <c r="G137" s="190"/>
      <c r="H137" s="190"/>
      <c r="I137" s="190"/>
      <c r="J137" s="190"/>
      <c r="K137" s="190"/>
      <c r="L137" s="190"/>
      <c r="M137" s="190"/>
      <c r="N137" s="190"/>
      <c r="O137" s="190"/>
      <c r="P137" s="190"/>
      <c r="Q137" s="190"/>
      <c r="R137" s="190"/>
      <c r="S137" s="190"/>
      <c r="T137" s="180"/>
      <c r="U137" s="180"/>
    </row>
    <row r="138" spans="1:21" ht="14.25">
      <c r="A138" s="213" t="str">
        <f t="shared" si="2"/>
        <v>06200700</v>
      </c>
      <c r="B138" s="214">
        <f t="shared" si="3"/>
        <v>42838</v>
      </c>
      <c r="C138" s="190"/>
      <c r="D138" s="190"/>
      <c r="E138" s="190"/>
      <c r="F138" s="190"/>
      <c r="G138" s="190"/>
      <c r="H138" s="190"/>
      <c r="I138" s="190"/>
      <c r="J138" s="190"/>
      <c r="K138" s="190"/>
      <c r="L138" s="190"/>
      <c r="M138" s="190"/>
      <c r="N138" s="190"/>
      <c r="O138" s="190"/>
      <c r="P138" s="190"/>
      <c r="Q138" s="190"/>
      <c r="R138" s="190"/>
      <c r="S138" s="190"/>
      <c r="T138" s="180"/>
      <c r="U138" s="180"/>
    </row>
    <row r="139" spans="1:21" ht="14.25">
      <c r="A139" s="213" t="str">
        <f t="shared" si="2"/>
        <v>06200700</v>
      </c>
      <c r="B139" s="214">
        <f t="shared" si="3"/>
        <v>42838</v>
      </c>
      <c r="C139" s="190"/>
      <c r="D139" s="190"/>
      <c r="E139" s="190"/>
      <c r="F139" s="190"/>
      <c r="G139" s="190"/>
      <c r="H139" s="190"/>
      <c r="I139" s="190"/>
      <c r="J139" s="190"/>
      <c r="K139" s="190"/>
      <c r="L139" s="190"/>
      <c r="M139" s="190"/>
      <c r="N139" s="190"/>
      <c r="O139" s="190"/>
      <c r="P139" s="190"/>
      <c r="Q139" s="190"/>
      <c r="R139" s="190"/>
      <c r="S139" s="190"/>
      <c r="T139" s="180"/>
      <c r="U139" s="180"/>
    </row>
    <row r="140" spans="1:21" ht="14.25">
      <c r="A140" s="213" t="str">
        <f t="shared" si="2"/>
        <v>06200700</v>
      </c>
      <c r="B140" s="214">
        <f t="shared" si="3"/>
        <v>42838</v>
      </c>
      <c r="C140" s="190"/>
      <c r="D140" s="190"/>
      <c r="E140" s="190"/>
      <c r="F140" s="190"/>
      <c r="G140" s="190"/>
      <c r="H140" s="190"/>
      <c r="I140" s="190"/>
      <c r="J140" s="190"/>
      <c r="K140" s="190"/>
      <c r="L140" s="190"/>
      <c r="M140" s="190"/>
      <c r="N140" s="190"/>
      <c r="O140" s="190"/>
      <c r="P140" s="190"/>
      <c r="Q140" s="190"/>
      <c r="R140" s="190"/>
      <c r="S140" s="190"/>
      <c r="T140" s="180"/>
      <c r="U140" s="180"/>
    </row>
    <row r="141" spans="1:21" ht="14.25">
      <c r="A141" s="213" t="str">
        <f t="shared" si="2"/>
        <v>06200700</v>
      </c>
      <c r="B141" s="214">
        <f t="shared" si="3"/>
        <v>42838</v>
      </c>
      <c r="C141" s="190"/>
      <c r="D141" s="190"/>
      <c r="E141" s="190"/>
      <c r="F141" s="190"/>
      <c r="G141" s="190"/>
      <c r="H141" s="190"/>
      <c r="I141" s="190"/>
      <c r="J141" s="190"/>
      <c r="K141" s="190"/>
      <c r="L141" s="190"/>
      <c r="M141" s="190"/>
      <c r="N141" s="190"/>
      <c r="O141" s="190"/>
      <c r="P141" s="190"/>
      <c r="Q141" s="190"/>
      <c r="R141" s="190"/>
      <c r="S141" s="190"/>
      <c r="T141" s="180"/>
      <c r="U141" s="180"/>
    </row>
    <row r="142" spans="1:21" ht="14.25">
      <c r="A142" s="213" t="str">
        <f t="shared" si="2"/>
        <v>06200700</v>
      </c>
      <c r="B142" s="214">
        <f t="shared" si="3"/>
        <v>42838</v>
      </c>
      <c r="C142" s="190"/>
      <c r="D142" s="190"/>
      <c r="E142" s="190"/>
      <c r="F142" s="190"/>
      <c r="G142" s="190"/>
      <c r="H142" s="190"/>
      <c r="I142" s="190"/>
      <c r="J142" s="190"/>
      <c r="K142" s="190"/>
      <c r="L142" s="190"/>
      <c r="M142" s="190"/>
      <c r="N142" s="190"/>
      <c r="O142" s="190"/>
      <c r="P142" s="190"/>
      <c r="Q142" s="190"/>
      <c r="R142" s="190"/>
      <c r="S142" s="190"/>
      <c r="T142" s="180"/>
      <c r="U142" s="180"/>
    </row>
    <row r="143" spans="1:21" ht="14.25">
      <c r="A143" s="213" t="str">
        <f t="shared" si="2"/>
        <v>06200700</v>
      </c>
      <c r="B143" s="214">
        <f t="shared" si="3"/>
        <v>42838</v>
      </c>
      <c r="C143" s="190"/>
      <c r="D143" s="190"/>
      <c r="E143" s="190"/>
      <c r="F143" s="190"/>
      <c r="G143" s="190"/>
      <c r="H143" s="190"/>
      <c r="I143" s="190"/>
      <c r="J143" s="190"/>
      <c r="K143" s="190"/>
      <c r="L143" s="190"/>
      <c r="M143" s="190"/>
      <c r="N143" s="190"/>
      <c r="O143" s="190"/>
      <c r="P143" s="190"/>
      <c r="Q143" s="190"/>
      <c r="R143" s="190"/>
      <c r="S143" s="190"/>
      <c r="T143" s="180"/>
      <c r="U143" s="180"/>
    </row>
    <row r="144" spans="1:21" ht="14.25">
      <c r="A144" s="213" t="str">
        <f t="shared" si="2"/>
        <v>06200700</v>
      </c>
      <c r="B144" s="214">
        <f t="shared" si="3"/>
        <v>42838</v>
      </c>
      <c r="C144" s="190"/>
      <c r="D144" s="190"/>
      <c r="E144" s="190"/>
      <c r="F144" s="190"/>
      <c r="G144" s="190"/>
      <c r="H144" s="190"/>
      <c r="I144" s="190"/>
      <c r="J144" s="190"/>
      <c r="K144" s="190"/>
      <c r="L144" s="190"/>
      <c r="M144" s="190"/>
      <c r="N144" s="190"/>
      <c r="O144" s="190"/>
      <c r="P144" s="190"/>
      <c r="Q144" s="190"/>
      <c r="R144" s="190"/>
      <c r="S144" s="190"/>
      <c r="T144" s="180"/>
      <c r="U144" s="180"/>
    </row>
    <row r="145" spans="1:21" ht="14.25">
      <c r="A145" s="213" t="str">
        <f t="shared" si="2"/>
        <v>06200700</v>
      </c>
      <c r="B145" s="214">
        <f t="shared" si="3"/>
        <v>42838</v>
      </c>
      <c r="C145" s="190"/>
      <c r="D145" s="190"/>
      <c r="E145" s="190"/>
      <c r="F145" s="190"/>
      <c r="G145" s="190"/>
      <c r="H145" s="190"/>
      <c r="I145" s="190"/>
      <c r="J145" s="190"/>
      <c r="K145" s="190"/>
      <c r="L145" s="190"/>
      <c r="M145" s="190"/>
      <c r="N145" s="190"/>
      <c r="O145" s="190"/>
      <c r="P145" s="190"/>
      <c r="Q145" s="190"/>
      <c r="R145" s="190"/>
      <c r="S145" s="190"/>
      <c r="T145" s="180"/>
      <c r="U145" s="180"/>
    </row>
    <row r="146" spans="1:21" ht="14.25">
      <c r="A146" s="213" t="str">
        <f t="shared" si="2"/>
        <v>06200700</v>
      </c>
      <c r="B146" s="214">
        <f t="shared" si="3"/>
        <v>42838</v>
      </c>
      <c r="C146" s="190"/>
      <c r="D146" s="190"/>
      <c r="E146" s="190"/>
      <c r="F146" s="190"/>
      <c r="G146" s="190"/>
      <c r="H146" s="190"/>
      <c r="I146" s="190"/>
      <c r="J146" s="190"/>
      <c r="K146" s="190"/>
      <c r="L146" s="190"/>
      <c r="M146" s="190"/>
      <c r="N146" s="190"/>
      <c r="O146" s="190"/>
      <c r="P146" s="190"/>
      <c r="Q146" s="190"/>
      <c r="R146" s="190"/>
      <c r="S146" s="190"/>
      <c r="T146" s="180"/>
      <c r="U146" s="180"/>
    </row>
    <row r="147" spans="1:21" ht="14.25">
      <c r="A147" s="213" t="str">
        <f t="shared" si="2"/>
        <v>06200700</v>
      </c>
      <c r="B147" s="214">
        <f t="shared" si="3"/>
        <v>42838</v>
      </c>
      <c r="C147" s="190"/>
      <c r="D147" s="190"/>
      <c r="E147" s="190"/>
      <c r="F147" s="190"/>
      <c r="G147" s="190"/>
      <c r="H147" s="190"/>
      <c r="I147" s="190"/>
      <c r="J147" s="190"/>
      <c r="K147" s="190"/>
      <c r="L147" s="190"/>
      <c r="M147" s="190"/>
      <c r="N147" s="190"/>
      <c r="O147" s="190"/>
      <c r="P147" s="190"/>
      <c r="Q147" s="190"/>
      <c r="R147" s="190"/>
      <c r="S147" s="190"/>
      <c r="T147" s="180"/>
      <c r="U147" s="180"/>
    </row>
    <row r="148" spans="1:21" ht="14.25">
      <c r="A148" s="213" t="str">
        <f t="shared" si="2"/>
        <v>06200700</v>
      </c>
      <c r="B148" s="214">
        <f t="shared" si="3"/>
        <v>42838</v>
      </c>
      <c r="C148" s="190"/>
      <c r="D148" s="190"/>
      <c r="E148" s="190"/>
      <c r="F148" s="190"/>
      <c r="G148" s="190"/>
      <c r="H148" s="190"/>
      <c r="I148" s="190"/>
      <c r="J148" s="190"/>
      <c r="K148" s="190"/>
      <c r="L148" s="190"/>
      <c r="M148" s="190"/>
      <c r="N148" s="190"/>
      <c r="O148" s="190"/>
      <c r="P148" s="190"/>
      <c r="Q148" s="190"/>
      <c r="R148" s="190"/>
      <c r="S148" s="190"/>
      <c r="T148" s="180"/>
      <c r="U148" s="180"/>
    </row>
    <row r="149" spans="1:21" ht="14.25">
      <c r="A149" s="213" t="str">
        <f t="shared" si="2"/>
        <v>06200700</v>
      </c>
      <c r="B149" s="214">
        <f t="shared" si="3"/>
        <v>42838</v>
      </c>
      <c r="C149" s="190"/>
      <c r="D149" s="190"/>
      <c r="E149" s="190"/>
      <c r="F149" s="190"/>
      <c r="G149" s="190"/>
      <c r="H149" s="190"/>
      <c r="I149" s="190"/>
      <c r="J149" s="190"/>
      <c r="K149" s="190"/>
      <c r="L149" s="190"/>
      <c r="M149" s="190"/>
      <c r="N149" s="190"/>
      <c r="O149" s="190"/>
      <c r="P149" s="190"/>
      <c r="Q149" s="190"/>
      <c r="R149" s="190"/>
      <c r="S149" s="190"/>
      <c r="T149" s="180"/>
      <c r="U149" s="180"/>
    </row>
    <row r="150" spans="1:21" ht="14.25">
      <c r="A150" s="213" t="str">
        <f t="shared" si="2"/>
        <v>06200700</v>
      </c>
      <c r="B150" s="214">
        <f t="shared" si="3"/>
        <v>42838</v>
      </c>
      <c r="C150" s="190"/>
      <c r="D150" s="190"/>
      <c r="E150" s="190"/>
      <c r="F150" s="190"/>
      <c r="G150" s="190"/>
      <c r="H150" s="190"/>
      <c r="I150" s="190"/>
      <c r="J150" s="190"/>
      <c r="K150" s="190"/>
      <c r="L150" s="190"/>
      <c r="M150" s="190"/>
      <c r="N150" s="190"/>
      <c r="O150" s="190"/>
      <c r="P150" s="190"/>
      <c r="Q150" s="190"/>
      <c r="R150" s="190"/>
      <c r="S150" s="190"/>
      <c r="T150" s="180"/>
      <c r="U150" s="180"/>
    </row>
    <row r="151" spans="1:21" ht="14.25">
      <c r="A151" s="213" t="str">
        <f t="shared" si="2"/>
        <v>06200700</v>
      </c>
      <c r="B151" s="214">
        <f t="shared" si="3"/>
        <v>42838</v>
      </c>
      <c r="C151" s="190"/>
      <c r="D151" s="190"/>
      <c r="E151" s="190"/>
      <c r="F151" s="190"/>
      <c r="G151" s="190"/>
      <c r="H151" s="190"/>
      <c r="I151" s="190"/>
      <c r="J151" s="190"/>
      <c r="K151" s="190"/>
      <c r="L151" s="190"/>
      <c r="M151" s="190"/>
      <c r="N151" s="190"/>
      <c r="O151" s="190"/>
      <c r="P151" s="190"/>
      <c r="Q151" s="190"/>
      <c r="R151" s="190"/>
      <c r="S151" s="190"/>
      <c r="T151" s="180"/>
      <c r="U151" s="180"/>
    </row>
    <row r="152" spans="1:21" ht="14.25">
      <c r="A152" s="213" t="str">
        <f t="shared" si="2"/>
        <v>06200700</v>
      </c>
      <c r="B152" s="214">
        <f t="shared" si="3"/>
        <v>42838</v>
      </c>
      <c r="C152" s="190"/>
      <c r="D152" s="190"/>
      <c r="E152" s="190"/>
      <c r="F152" s="190"/>
      <c r="G152" s="190"/>
      <c r="H152" s="190"/>
      <c r="I152" s="190"/>
      <c r="J152" s="190"/>
      <c r="K152" s="190"/>
      <c r="L152" s="190"/>
      <c r="M152" s="190"/>
      <c r="N152" s="190"/>
      <c r="O152" s="190"/>
      <c r="P152" s="190"/>
      <c r="Q152" s="190"/>
      <c r="R152" s="190"/>
      <c r="S152" s="190"/>
      <c r="T152" s="180"/>
      <c r="U152" s="180"/>
    </row>
    <row r="153" spans="1:21" ht="14.25">
      <c r="A153" s="213" t="str">
        <f t="shared" si="2"/>
        <v>06200700</v>
      </c>
      <c r="B153" s="214">
        <f t="shared" si="3"/>
        <v>42838</v>
      </c>
      <c r="C153" s="190"/>
      <c r="D153" s="190"/>
      <c r="E153" s="190"/>
      <c r="F153" s="190"/>
      <c r="G153" s="190"/>
      <c r="H153" s="190"/>
      <c r="I153" s="190"/>
      <c r="J153" s="190"/>
      <c r="K153" s="190"/>
      <c r="L153" s="190"/>
      <c r="M153" s="190"/>
      <c r="N153" s="190"/>
      <c r="O153" s="190"/>
      <c r="P153" s="190"/>
      <c r="Q153" s="190"/>
      <c r="R153" s="190"/>
      <c r="S153" s="190"/>
      <c r="T153" s="180"/>
      <c r="U153" s="180"/>
    </row>
    <row r="154" spans="1:21" ht="14.25">
      <c r="A154" s="213" t="str">
        <f t="shared" si="2"/>
        <v>06200700</v>
      </c>
      <c r="B154" s="214">
        <f t="shared" si="3"/>
        <v>42838</v>
      </c>
      <c r="C154" s="190"/>
      <c r="D154" s="190"/>
      <c r="E154" s="190"/>
      <c r="F154" s="190"/>
      <c r="G154" s="190"/>
      <c r="H154" s="190"/>
      <c r="I154" s="190"/>
      <c r="J154" s="190"/>
      <c r="K154" s="190"/>
      <c r="L154" s="190"/>
      <c r="M154" s="190"/>
      <c r="N154" s="190"/>
      <c r="O154" s="190"/>
      <c r="P154" s="190"/>
      <c r="Q154" s="190"/>
      <c r="R154" s="190"/>
      <c r="S154" s="190"/>
      <c r="T154" s="180"/>
      <c r="U154" s="180"/>
    </row>
    <row r="155" spans="1:21" ht="14.25">
      <c r="A155" s="213" t="str">
        <f t="shared" si="2"/>
        <v>06200700</v>
      </c>
      <c r="B155" s="214">
        <f t="shared" si="3"/>
        <v>42838</v>
      </c>
      <c r="C155" s="190"/>
      <c r="D155" s="190"/>
      <c r="E155" s="190"/>
      <c r="F155" s="190"/>
      <c r="G155" s="190"/>
      <c r="H155" s="190"/>
      <c r="I155" s="190"/>
      <c r="J155" s="190"/>
      <c r="K155" s="190"/>
      <c r="L155" s="190"/>
      <c r="M155" s="190"/>
      <c r="N155" s="190"/>
      <c r="O155" s="190"/>
      <c r="P155" s="190"/>
      <c r="Q155" s="190"/>
      <c r="R155" s="190"/>
      <c r="S155" s="190"/>
      <c r="T155" s="180"/>
      <c r="U155" s="180"/>
    </row>
    <row r="156" spans="1:21" ht="14.25">
      <c r="A156" s="213" t="str">
        <f t="shared" si="2"/>
        <v>06200700</v>
      </c>
      <c r="B156" s="214">
        <f t="shared" si="3"/>
        <v>42838</v>
      </c>
      <c r="C156" s="190"/>
      <c r="D156" s="190"/>
      <c r="E156" s="190"/>
      <c r="F156" s="190"/>
      <c r="G156" s="190"/>
      <c r="H156" s="190"/>
      <c r="I156" s="190"/>
      <c r="J156" s="190"/>
      <c r="K156" s="190"/>
      <c r="L156" s="190"/>
      <c r="M156" s="190"/>
      <c r="N156" s="190"/>
      <c r="O156" s="190"/>
      <c r="P156" s="190"/>
      <c r="Q156" s="190"/>
      <c r="R156" s="190"/>
      <c r="S156" s="190"/>
      <c r="T156" s="180"/>
      <c r="U156" s="180"/>
    </row>
    <row r="157" spans="1:21" ht="14.25">
      <c r="A157" s="213" t="str">
        <f t="shared" si="2"/>
        <v>06200700</v>
      </c>
      <c r="B157" s="214">
        <f t="shared" si="3"/>
        <v>42838</v>
      </c>
      <c r="C157" s="190"/>
      <c r="D157" s="190"/>
      <c r="E157" s="190"/>
      <c r="F157" s="190"/>
      <c r="G157" s="190"/>
      <c r="H157" s="190"/>
      <c r="I157" s="190"/>
      <c r="J157" s="190"/>
      <c r="K157" s="190"/>
      <c r="L157" s="190"/>
      <c r="M157" s="190"/>
      <c r="N157" s="190"/>
      <c r="O157" s="190"/>
      <c r="P157" s="190"/>
      <c r="Q157" s="190"/>
      <c r="R157" s="190"/>
      <c r="S157" s="190"/>
      <c r="T157" s="180"/>
      <c r="U157" s="180"/>
    </row>
    <row r="158" spans="1:21" ht="14.25">
      <c r="A158" s="213" t="str">
        <f t="shared" si="2"/>
        <v>06200700</v>
      </c>
      <c r="B158" s="214">
        <f t="shared" si="3"/>
        <v>42838</v>
      </c>
      <c r="C158" s="190"/>
      <c r="D158" s="190"/>
      <c r="E158" s="190"/>
      <c r="F158" s="190"/>
      <c r="G158" s="190"/>
      <c r="H158" s="190"/>
      <c r="I158" s="190"/>
      <c r="J158" s="190"/>
      <c r="K158" s="190"/>
      <c r="L158" s="190"/>
      <c r="M158" s="190"/>
      <c r="N158" s="190"/>
      <c r="O158" s="190"/>
      <c r="P158" s="190"/>
      <c r="Q158" s="190"/>
      <c r="R158" s="190"/>
      <c r="S158" s="190"/>
      <c r="T158" s="180"/>
      <c r="U158" s="180"/>
    </row>
    <row r="159" spans="1:21" ht="14.25">
      <c r="A159" s="213" t="str">
        <f t="shared" si="2"/>
        <v>06200700</v>
      </c>
      <c r="B159" s="214">
        <f t="shared" si="3"/>
        <v>42838</v>
      </c>
      <c r="C159" s="190"/>
      <c r="D159" s="190"/>
      <c r="E159" s="190"/>
      <c r="F159" s="190"/>
      <c r="G159" s="190"/>
      <c r="H159" s="190"/>
      <c r="I159" s="190"/>
      <c r="J159" s="190"/>
      <c r="K159" s="190"/>
      <c r="L159" s="190"/>
      <c r="M159" s="190"/>
      <c r="N159" s="190"/>
      <c r="O159" s="190"/>
      <c r="P159" s="190"/>
      <c r="Q159" s="190"/>
      <c r="R159" s="190"/>
      <c r="S159" s="190"/>
      <c r="T159" s="180"/>
      <c r="U159" s="180"/>
    </row>
    <row r="160" spans="1:21" ht="14.25">
      <c r="A160" s="213" t="str">
        <f t="shared" si="2"/>
        <v>06200700</v>
      </c>
      <c r="B160" s="214">
        <f t="shared" si="3"/>
        <v>42838</v>
      </c>
      <c r="C160" s="190"/>
      <c r="D160" s="190"/>
      <c r="E160" s="190"/>
      <c r="F160" s="190"/>
      <c r="G160" s="190"/>
      <c r="H160" s="190"/>
      <c r="I160" s="190"/>
      <c r="J160" s="190"/>
      <c r="K160" s="190"/>
      <c r="L160" s="190"/>
      <c r="M160" s="190"/>
      <c r="N160" s="190"/>
      <c r="O160" s="190"/>
      <c r="P160" s="190"/>
      <c r="Q160" s="190"/>
      <c r="R160" s="190"/>
      <c r="S160" s="190"/>
      <c r="T160" s="180"/>
      <c r="U160" s="180"/>
    </row>
    <row r="161" spans="1:21" ht="14.25">
      <c r="A161" s="213" t="str">
        <f t="shared" si="2"/>
        <v>06200700</v>
      </c>
      <c r="B161" s="214">
        <f t="shared" si="3"/>
        <v>42838</v>
      </c>
      <c r="C161" s="190"/>
      <c r="D161" s="190"/>
      <c r="E161" s="190"/>
      <c r="F161" s="190"/>
      <c r="G161" s="190"/>
      <c r="H161" s="190"/>
      <c r="I161" s="190"/>
      <c r="J161" s="190"/>
      <c r="K161" s="190"/>
      <c r="L161" s="190"/>
      <c r="M161" s="190"/>
      <c r="N161" s="190"/>
      <c r="O161" s="190"/>
      <c r="P161" s="190"/>
      <c r="Q161" s="190"/>
      <c r="R161" s="190"/>
      <c r="S161" s="190"/>
      <c r="T161" s="180"/>
      <c r="U161" s="180"/>
    </row>
    <row r="162" spans="1:21" ht="14.25">
      <c r="A162" s="213" t="str">
        <f t="shared" si="2"/>
        <v>06200700</v>
      </c>
      <c r="B162" s="214">
        <f t="shared" si="3"/>
        <v>42838</v>
      </c>
      <c r="C162" s="190"/>
      <c r="D162" s="190"/>
      <c r="E162" s="190"/>
      <c r="F162" s="190"/>
      <c r="G162" s="190"/>
      <c r="H162" s="190"/>
      <c r="I162" s="190"/>
      <c r="J162" s="190"/>
      <c r="K162" s="190"/>
      <c r="L162" s="190"/>
      <c r="M162" s="190"/>
      <c r="N162" s="190"/>
      <c r="O162" s="190"/>
      <c r="P162" s="190"/>
      <c r="Q162" s="190"/>
      <c r="R162" s="190"/>
      <c r="S162" s="190"/>
      <c r="T162" s="180"/>
      <c r="U162" s="180"/>
    </row>
    <row r="163" spans="1:21" ht="14.25">
      <c r="A163" s="213" t="str">
        <f t="shared" si="2"/>
        <v>06200700</v>
      </c>
      <c r="B163" s="214">
        <f t="shared" si="3"/>
        <v>42838</v>
      </c>
      <c r="C163" s="190"/>
      <c r="D163" s="190"/>
      <c r="E163" s="190"/>
      <c r="F163" s="190"/>
      <c r="G163" s="190"/>
      <c r="H163" s="190"/>
      <c r="I163" s="190"/>
      <c r="J163" s="190"/>
      <c r="K163" s="190"/>
      <c r="L163" s="190"/>
      <c r="M163" s="190"/>
      <c r="N163" s="190"/>
      <c r="O163" s="190"/>
      <c r="P163" s="190"/>
      <c r="Q163" s="190"/>
      <c r="R163" s="190"/>
      <c r="S163" s="190"/>
      <c r="T163" s="180"/>
      <c r="U163" s="180"/>
    </row>
    <row r="164" spans="1:21" ht="14.25">
      <c r="A164" s="213" t="str">
        <f t="shared" si="2"/>
        <v>06200700</v>
      </c>
      <c r="B164" s="214">
        <f t="shared" si="3"/>
        <v>42838</v>
      </c>
      <c r="C164" s="190"/>
      <c r="D164" s="190"/>
      <c r="E164" s="190"/>
      <c r="F164" s="190"/>
      <c r="G164" s="190"/>
      <c r="H164" s="190"/>
      <c r="I164" s="190"/>
      <c r="J164" s="190"/>
      <c r="K164" s="190"/>
      <c r="L164" s="190"/>
      <c r="M164" s="190"/>
      <c r="N164" s="190"/>
      <c r="O164" s="190"/>
      <c r="P164" s="190"/>
      <c r="Q164" s="190"/>
      <c r="R164" s="190"/>
      <c r="S164" s="190"/>
      <c r="T164" s="180"/>
      <c r="U164" s="180"/>
    </row>
    <row r="165" spans="1:21" ht="14.25">
      <c r="A165" s="213" t="str">
        <f t="shared" si="2"/>
        <v>06200700</v>
      </c>
      <c r="B165" s="214">
        <f t="shared" si="3"/>
        <v>42838</v>
      </c>
      <c r="C165" s="190"/>
      <c r="D165" s="190"/>
      <c r="E165" s="190"/>
      <c r="F165" s="190"/>
      <c r="G165" s="190"/>
      <c r="H165" s="190"/>
      <c r="I165" s="190"/>
      <c r="J165" s="190"/>
      <c r="K165" s="190"/>
      <c r="L165" s="190"/>
      <c r="M165" s="190"/>
      <c r="N165" s="190"/>
      <c r="O165" s="190"/>
      <c r="P165" s="190"/>
      <c r="Q165" s="190"/>
      <c r="R165" s="190"/>
      <c r="S165" s="190"/>
      <c r="T165" s="180"/>
      <c r="U165" s="180"/>
    </row>
    <row r="166" spans="1:21" ht="14.25">
      <c r="A166" s="213" t="str">
        <f t="shared" si="2"/>
        <v>06200700</v>
      </c>
      <c r="B166" s="214">
        <f t="shared" si="3"/>
        <v>42838</v>
      </c>
      <c r="C166" s="190"/>
      <c r="D166" s="190"/>
      <c r="E166" s="190"/>
      <c r="F166" s="190"/>
      <c r="G166" s="190"/>
      <c r="H166" s="190"/>
      <c r="I166" s="190"/>
      <c r="J166" s="190"/>
      <c r="K166" s="190"/>
      <c r="L166" s="190"/>
      <c r="M166" s="190"/>
      <c r="N166" s="190"/>
      <c r="O166" s="190"/>
      <c r="P166" s="190"/>
      <c r="Q166" s="190"/>
      <c r="R166" s="190"/>
      <c r="S166" s="190"/>
      <c r="T166" s="180"/>
      <c r="U166" s="180"/>
    </row>
    <row r="167" spans="1:21" ht="14.25">
      <c r="A167" s="213" t="str">
        <f t="shared" si="2"/>
        <v>06200700</v>
      </c>
      <c r="B167" s="214">
        <f t="shared" si="3"/>
        <v>42838</v>
      </c>
      <c r="C167" s="190"/>
      <c r="D167" s="190"/>
      <c r="E167" s="190"/>
      <c r="F167" s="190"/>
      <c r="G167" s="190"/>
      <c r="H167" s="190"/>
      <c r="I167" s="190"/>
      <c r="J167" s="190"/>
      <c r="K167" s="190"/>
      <c r="L167" s="190"/>
      <c r="M167" s="190"/>
      <c r="N167" s="190"/>
      <c r="O167" s="190"/>
      <c r="P167" s="190"/>
      <c r="Q167" s="190"/>
      <c r="R167" s="190"/>
      <c r="S167" s="190"/>
      <c r="T167" s="180"/>
      <c r="U167" s="180"/>
    </row>
    <row r="168" spans="1:21" ht="14.25">
      <c r="A168" s="213" t="str">
        <f t="shared" si="2"/>
        <v>06200700</v>
      </c>
      <c r="B168" s="214">
        <f t="shared" si="3"/>
        <v>42838</v>
      </c>
      <c r="C168" s="190"/>
      <c r="D168" s="190"/>
      <c r="E168" s="190"/>
      <c r="F168" s="190"/>
      <c r="G168" s="190"/>
      <c r="H168" s="190"/>
      <c r="I168" s="190"/>
      <c r="J168" s="190"/>
      <c r="K168" s="190"/>
      <c r="L168" s="190"/>
      <c r="M168" s="190"/>
      <c r="N168" s="190"/>
      <c r="O168" s="190"/>
      <c r="P168" s="190"/>
      <c r="Q168" s="190"/>
      <c r="R168" s="190"/>
      <c r="S168" s="190"/>
      <c r="T168" s="180"/>
      <c r="U168" s="180"/>
    </row>
    <row r="169" spans="1:21" ht="14.25">
      <c r="A169" s="213" t="str">
        <f t="shared" si="2"/>
        <v>06200700</v>
      </c>
      <c r="B169" s="214">
        <f t="shared" si="3"/>
        <v>42838</v>
      </c>
      <c r="C169" s="190"/>
      <c r="D169" s="190"/>
      <c r="E169" s="190"/>
      <c r="F169" s="190"/>
      <c r="G169" s="190"/>
      <c r="H169" s="190"/>
      <c r="I169" s="190"/>
      <c r="J169" s="190"/>
      <c r="K169" s="190"/>
      <c r="L169" s="190"/>
      <c r="M169" s="190"/>
      <c r="N169" s="190"/>
      <c r="O169" s="190"/>
      <c r="P169" s="190"/>
      <c r="Q169" s="190"/>
      <c r="R169" s="190"/>
      <c r="S169" s="190"/>
      <c r="T169" s="180"/>
      <c r="U169" s="180"/>
    </row>
    <row r="170" spans="1:21" ht="14.25">
      <c r="A170" s="213" t="str">
        <f t="shared" si="2"/>
        <v>06200700</v>
      </c>
      <c r="B170" s="214">
        <f t="shared" si="3"/>
        <v>42838</v>
      </c>
      <c r="C170" s="190"/>
      <c r="D170" s="190"/>
      <c r="E170" s="190"/>
      <c r="F170" s="190"/>
      <c r="G170" s="190"/>
      <c r="H170" s="190"/>
      <c r="I170" s="190"/>
      <c r="J170" s="190"/>
      <c r="K170" s="190"/>
      <c r="L170" s="190"/>
      <c r="M170" s="190"/>
      <c r="N170" s="190"/>
      <c r="O170" s="190"/>
      <c r="P170" s="190"/>
      <c r="Q170" s="190"/>
      <c r="R170" s="190"/>
      <c r="S170" s="190"/>
      <c r="T170" s="180"/>
      <c r="U170" s="180"/>
    </row>
    <row r="171" spans="1:21" ht="14.25">
      <c r="A171" s="213" t="str">
        <f t="shared" si="2"/>
        <v>06200700</v>
      </c>
      <c r="B171" s="214">
        <f t="shared" si="3"/>
        <v>42838</v>
      </c>
      <c r="C171" s="190"/>
      <c r="D171" s="190"/>
      <c r="E171" s="190"/>
      <c r="F171" s="190"/>
      <c r="G171" s="190"/>
      <c r="H171" s="190"/>
      <c r="I171" s="190"/>
      <c r="J171" s="190"/>
      <c r="K171" s="190"/>
      <c r="L171" s="190"/>
      <c r="M171" s="190"/>
      <c r="N171" s="190"/>
      <c r="O171" s="190"/>
      <c r="P171" s="190"/>
      <c r="Q171" s="190"/>
      <c r="R171" s="190"/>
      <c r="S171" s="190"/>
      <c r="T171" s="180"/>
      <c r="U171" s="180"/>
    </row>
    <row r="172" spans="1:21" ht="14.25">
      <c r="A172" s="213" t="str">
        <f t="shared" si="2"/>
        <v>06200700</v>
      </c>
      <c r="B172" s="214">
        <f t="shared" si="3"/>
        <v>42838</v>
      </c>
      <c r="C172" s="190"/>
      <c r="D172" s="190"/>
      <c r="E172" s="190"/>
      <c r="F172" s="190"/>
      <c r="G172" s="190"/>
      <c r="H172" s="190"/>
      <c r="I172" s="190"/>
      <c r="J172" s="190"/>
      <c r="K172" s="190"/>
      <c r="L172" s="190"/>
      <c r="M172" s="190"/>
      <c r="N172" s="190"/>
      <c r="O172" s="190"/>
      <c r="P172" s="190"/>
      <c r="Q172" s="190"/>
      <c r="R172" s="190"/>
      <c r="S172" s="190"/>
      <c r="T172" s="180"/>
      <c r="U172" s="180"/>
    </row>
    <row r="173" spans="1:21" ht="14.25">
      <c r="A173" s="213" t="str">
        <f t="shared" si="2"/>
        <v>06200700</v>
      </c>
      <c r="B173" s="214">
        <f t="shared" si="3"/>
        <v>42838</v>
      </c>
      <c r="C173" s="190"/>
      <c r="D173" s="190"/>
      <c r="E173" s="190"/>
      <c r="F173" s="190"/>
      <c r="G173" s="190"/>
      <c r="H173" s="190"/>
      <c r="I173" s="190"/>
      <c r="J173" s="190"/>
      <c r="K173" s="190"/>
      <c r="L173" s="190"/>
      <c r="M173" s="190"/>
      <c r="N173" s="190"/>
      <c r="O173" s="190"/>
      <c r="P173" s="190"/>
      <c r="Q173" s="190"/>
      <c r="R173" s="190"/>
      <c r="S173" s="190"/>
      <c r="T173" s="180"/>
      <c r="U173" s="180"/>
    </row>
    <row r="174" spans="1:21" ht="14.25">
      <c r="A174" s="213" t="str">
        <f t="shared" si="2"/>
        <v>06200700</v>
      </c>
      <c r="B174" s="214">
        <f t="shared" si="3"/>
        <v>42838</v>
      </c>
      <c r="C174" s="190"/>
      <c r="D174" s="190"/>
      <c r="E174" s="190"/>
      <c r="F174" s="190"/>
      <c r="G174" s="190"/>
      <c r="H174" s="190"/>
      <c r="I174" s="190"/>
      <c r="J174" s="190"/>
      <c r="K174" s="190"/>
      <c r="L174" s="190"/>
      <c r="M174" s="190"/>
      <c r="N174" s="190"/>
      <c r="O174" s="190"/>
      <c r="P174" s="190"/>
      <c r="Q174" s="190"/>
      <c r="R174" s="190"/>
      <c r="S174" s="190"/>
      <c r="T174" s="180"/>
      <c r="U174" s="180"/>
    </row>
    <row r="175" spans="1:21" ht="14.25">
      <c r="A175" s="213" t="str">
        <f t="shared" si="2"/>
        <v>06200700</v>
      </c>
      <c r="B175" s="214">
        <f t="shared" si="3"/>
        <v>42838</v>
      </c>
      <c r="C175" s="190"/>
      <c r="D175" s="190"/>
      <c r="E175" s="190"/>
      <c r="F175" s="190"/>
      <c r="G175" s="190"/>
      <c r="H175" s="190"/>
      <c r="I175" s="190"/>
      <c r="J175" s="190"/>
      <c r="K175" s="190"/>
      <c r="L175" s="190"/>
      <c r="M175" s="190"/>
      <c r="N175" s="190"/>
      <c r="O175" s="190"/>
      <c r="P175" s="190"/>
      <c r="Q175" s="190"/>
      <c r="R175" s="190"/>
      <c r="S175" s="190"/>
      <c r="T175" s="180"/>
      <c r="U175" s="180"/>
    </row>
    <row r="176" spans="1:21" ht="14.25">
      <c r="A176" s="213" t="str">
        <f t="shared" si="2"/>
        <v>06200700</v>
      </c>
      <c r="B176" s="214">
        <f t="shared" si="3"/>
        <v>42838</v>
      </c>
      <c r="C176" s="190"/>
      <c r="D176" s="190"/>
      <c r="E176" s="190"/>
      <c r="F176" s="190"/>
      <c r="G176" s="190"/>
      <c r="H176" s="190"/>
      <c r="I176" s="190"/>
      <c r="J176" s="190"/>
      <c r="K176" s="190"/>
      <c r="L176" s="190"/>
      <c r="M176" s="190"/>
      <c r="N176" s="190"/>
      <c r="O176" s="190"/>
      <c r="P176" s="190"/>
      <c r="Q176" s="190"/>
      <c r="R176" s="190"/>
      <c r="S176" s="190"/>
      <c r="T176" s="180"/>
      <c r="U176" s="180"/>
    </row>
    <row r="177" spans="1:21" ht="14.25">
      <c r="A177" s="213" t="str">
        <f t="shared" si="2"/>
        <v>06200700</v>
      </c>
      <c r="B177" s="214">
        <f t="shared" si="3"/>
        <v>42838</v>
      </c>
      <c r="C177" s="190"/>
      <c r="D177" s="190"/>
      <c r="E177" s="190"/>
      <c r="F177" s="190"/>
      <c r="G177" s="190"/>
      <c r="H177" s="190"/>
      <c r="I177" s="190"/>
      <c r="J177" s="190"/>
      <c r="K177" s="190"/>
      <c r="L177" s="190"/>
      <c r="M177" s="190"/>
      <c r="N177" s="190"/>
      <c r="O177" s="190"/>
      <c r="P177" s="190"/>
      <c r="Q177" s="190"/>
      <c r="R177" s="190"/>
      <c r="S177" s="190"/>
      <c r="T177" s="180"/>
      <c r="U177" s="180"/>
    </row>
    <row r="178" spans="1:21" ht="14.25">
      <c r="A178" s="213" t="str">
        <f t="shared" si="2"/>
        <v>06200700</v>
      </c>
      <c r="B178" s="214">
        <f t="shared" si="3"/>
        <v>42838</v>
      </c>
      <c r="C178" s="190"/>
      <c r="D178" s="190"/>
      <c r="E178" s="190"/>
      <c r="F178" s="190"/>
      <c r="G178" s="190"/>
      <c r="H178" s="190"/>
      <c r="I178" s="190"/>
      <c r="J178" s="190"/>
      <c r="K178" s="190"/>
      <c r="L178" s="190"/>
      <c r="M178" s="190"/>
      <c r="N178" s="190"/>
      <c r="O178" s="190"/>
      <c r="P178" s="190"/>
      <c r="Q178" s="190"/>
      <c r="R178" s="190"/>
      <c r="S178" s="190"/>
      <c r="T178" s="180"/>
      <c r="U178" s="180"/>
    </row>
    <row r="179" spans="1:21" ht="14.25">
      <c r="A179" s="213" t="str">
        <f t="shared" si="2"/>
        <v>06200700</v>
      </c>
      <c r="B179" s="214">
        <f t="shared" si="3"/>
        <v>42838</v>
      </c>
      <c r="C179" s="190"/>
      <c r="D179" s="190"/>
      <c r="E179" s="190"/>
      <c r="F179" s="190"/>
      <c r="G179" s="190"/>
      <c r="H179" s="190"/>
      <c r="I179" s="190"/>
      <c r="J179" s="190"/>
      <c r="K179" s="190"/>
      <c r="L179" s="190"/>
      <c r="M179" s="190"/>
      <c r="N179" s="190"/>
      <c r="O179" s="190"/>
      <c r="P179" s="190"/>
      <c r="Q179" s="190"/>
      <c r="R179" s="190"/>
      <c r="S179" s="190"/>
      <c r="T179" s="180"/>
      <c r="U179" s="180"/>
    </row>
    <row r="180" spans="1:21" ht="14.25">
      <c r="A180" s="213" t="str">
        <f t="shared" si="2"/>
        <v>06200700</v>
      </c>
      <c r="B180" s="214">
        <f t="shared" si="3"/>
        <v>42838</v>
      </c>
      <c r="C180" s="190"/>
      <c r="D180" s="190"/>
      <c r="E180" s="190"/>
      <c r="F180" s="190"/>
      <c r="G180" s="190"/>
      <c r="H180" s="190"/>
      <c r="I180" s="190"/>
      <c r="J180" s="190"/>
      <c r="K180" s="190"/>
      <c r="L180" s="190"/>
      <c r="M180" s="190"/>
      <c r="N180" s="190"/>
      <c r="O180" s="190"/>
      <c r="P180" s="190"/>
      <c r="Q180" s="190"/>
      <c r="R180" s="190"/>
      <c r="S180" s="190"/>
      <c r="T180" s="180"/>
      <c r="U180" s="180"/>
    </row>
    <row r="181" spans="1:21" ht="14.25">
      <c r="A181" s="213" t="str">
        <f t="shared" si="2"/>
        <v>06200700</v>
      </c>
      <c r="B181" s="214">
        <f t="shared" si="3"/>
        <v>42838</v>
      </c>
      <c r="C181" s="190"/>
      <c r="D181" s="190"/>
      <c r="E181" s="190"/>
      <c r="F181" s="190"/>
      <c r="G181" s="190"/>
      <c r="H181" s="190"/>
      <c r="I181" s="190"/>
      <c r="J181" s="190"/>
      <c r="K181" s="190"/>
      <c r="L181" s="190"/>
      <c r="M181" s="190"/>
      <c r="N181" s="190"/>
      <c r="O181" s="190"/>
      <c r="P181" s="190"/>
      <c r="Q181" s="190"/>
      <c r="R181" s="190"/>
      <c r="S181" s="190"/>
      <c r="T181" s="180"/>
      <c r="U181" s="180"/>
    </row>
    <row r="182" spans="1:21" ht="14.25">
      <c r="A182" s="213" t="str">
        <f t="shared" si="2"/>
        <v>06200700</v>
      </c>
      <c r="B182" s="214">
        <f t="shared" si="3"/>
        <v>42838</v>
      </c>
      <c r="C182" s="190"/>
      <c r="D182" s="190"/>
      <c r="E182" s="190"/>
      <c r="F182" s="190"/>
      <c r="G182" s="190"/>
      <c r="H182" s="190"/>
      <c r="I182" s="190"/>
      <c r="J182" s="190"/>
      <c r="K182" s="190"/>
      <c r="L182" s="190"/>
      <c r="M182" s="190"/>
      <c r="N182" s="190"/>
      <c r="O182" s="190"/>
      <c r="P182" s="190"/>
      <c r="Q182" s="190"/>
      <c r="R182" s="190"/>
      <c r="S182" s="190"/>
      <c r="T182" s="180"/>
      <c r="U182" s="180"/>
    </row>
    <row r="183" spans="1:21" ht="14.25">
      <c r="A183" s="213" t="str">
        <f t="shared" si="2"/>
        <v>06200700</v>
      </c>
      <c r="B183" s="214">
        <f t="shared" si="3"/>
        <v>42838</v>
      </c>
      <c r="C183" s="190"/>
      <c r="D183" s="190"/>
      <c r="E183" s="190"/>
      <c r="F183" s="190"/>
      <c r="G183" s="190"/>
      <c r="H183" s="190"/>
      <c r="I183" s="190"/>
      <c r="J183" s="190"/>
      <c r="K183" s="190"/>
      <c r="L183" s="190"/>
      <c r="M183" s="190"/>
      <c r="N183" s="190"/>
      <c r="O183" s="190"/>
      <c r="P183" s="190"/>
      <c r="Q183" s="190"/>
      <c r="R183" s="190"/>
      <c r="S183" s="190"/>
      <c r="T183" s="180"/>
      <c r="U183" s="180"/>
    </row>
    <row r="184" spans="1:21" ht="14.25">
      <c r="A184" s="213" t="str">
        <f t="shared" si="2"/>
        <v>06200700</v>
      </c>
      <c r="B184" s="214">
        <f t="shared" si="3"/>
        <v>42838</v>
      </c>
      <c r="C184" s="190"/>
      <c r="D184" s="190"/>
      <c r="E184" s="190"/>
      <c r="F184" s="190"/>
      <c r="G184" s="190"/>
      <c r="H184" s="190"/>
      <c r="I184" s="190"/>
      <c r="J184" s="190"/>
      <c r="K184" s="190"/>
      <c r="L184" s="190"/>
      <c r="M184" s="190"/>
      <c r="N184" s="190"/>
      <c r="O184" s="190"/>
      <c r="P184" s="190"/>
      <c r="Q184" s="190"/>
      <c r="R184" s="190"/>
      <c r="S184" s="190"/>
      <c r="T184" s="180"/>
      <c r="U184" s="180"/>
    </row>
    <row r="185" spans="1:21" ht="14.25">
      <c r="A185" s="213" t="str">
        <f t="shared" si="2"/>
        <v>06200700</v>
      </c>
      <c r="B185" s="214">
        <f t="shared" si="3"/>
        <v>42838</v>
      </c>
      <c r="C185" s="190"/>
      <c r="D185" s="190"/>
      <c r="E185" s="190"/>
      <c r="F185" s="190"/>
      <c r="G185" s="190"/>
      <c r="H185" s="190"/>
      <c r="I185" s="190"/>
      <c r="J185" s="190"/>
      <c r="K185" s="190"/>
      <c r="L185" s="190"/>
      <c r="M185" s="190"/>
      <c r="N185" s="190"/>
      <c r="O185" s="190"/>
      <c r="P185" s="190"/>
      <c r="Q185" s="190"/>
      <c r="R185" s="190"/>
      <c r="S185" s="190"/>
      <c r="T185" s="180"/>
      <c r="U185" s="180"/>
    </row>
    <row r="186" spans="1:21" ht="14.25">
      <c r="A186" s="213" t="str">
        <f t="shared" si="2"/>
        <v>06200700</v>
      </c>
      <c r="B186" s="214">
        <f t="shared" si="3"/>
        <v>42838</v>
      </c>
      <c r="C186" s="190"/>
      <c r="D186" s="190"/>
      <c r="E186" s="190"/>
      <c r="F186" s="190"/>
      <c r="G186" s="190"/>
      <c r="H186" s="190"/>
      <c r="I186" s="190"/>
      <c r="J186" s="190"/>
      <c r="K186" s="190"/>
      <c r="L186" s="190"/>
      <c r="M186" s="190"/>
      <c r="N186" s="190"/>
      <c r="O186" s="190"/>
      <c r="P186" s="190"/>
      <c r="Q186" s="190"/>
      <c r="R186" s="190"/>
      <c r="S186" s="190"/>
      <c r="T186" s="180"/>
      <c r="U186" s="180"/>
    </row>
    <row r="187" spans="1:21" ht="14.25">
      <c r="A187" s="213" t="str">
        <f t="shared" si="2"/>
        <v>06200700</v>
      </c>
      <c r="B187" s="214">
        <f t="shared" si="3"/>
        <v>42838</v>
      </c>
      <c r="C187" s="190"/>
      <c r="D187" s="190"/>
      <c r="E187" s="190"/>
      <c r="F187" s="190"/>
      <c r="G187" s="190"/>
      <c r="H187" s="190"/>
      <c r="I187" s="190"/>
      <c r="J187" s="190"/>
      <c r="K187" s="190"/>
      <c r="L187" s="190"/>
      <c r="M187" s="190"/>
      <c r="N187" s="190"/>
      <c r="O187" s="190"/>
      <c r="P187" s="190"/>
      <c r="Q187" s="190"/>
      <c r="R187" s="190"/>
      <c r="S187" s="190"/>
      <c r="T187" s="180"/>
      <c r="U187" s="180"/>
    </row>
    <row r="188" spans="1:21" ht="14.25">
      <c r="A188" s="213" t="str">
        <f t="shared" si="2"/>
        <v>06200700</v>
      </c>
      <c r="B188" s="214">
        <f t="shared" si="3"/>
        <v>42838</v>
      </c>
      <c r="C188" s="190"/>
      <c r="D188" s="190"/>
      <c r="E188" s="190"/>
      <c r="F188" s="190"/>
      <c r="G188" s="190"/>
      <c r="H188" s="190"/>
      <c r="I188" s="190"/>
      <c r="J188" s="190"/>
      <c r="K188" s="190"/>
      <c r="L188" s="190"/>
      <c r="M188" s="190"/>
      <c r="N188" s="190"/>
      <c r="O188" s="190"/>
      <c r="P188" s="190"/>
      <c r="Q188" s="190"/>
      <c r="R188" s="190"/>
      <c r="S188" s="190"/>
      <c r="T188" s="180"/>
      <c r="U188" s="180"/>
    </row>
    <row r="189" spans="1:21" ht="14.25">
      <c r="A189" s="213" t="str">
        <f t="shared" si="2"/>
        <v>06200700</v>
      </c>
      <c r="B189" s="214">
        <f t="shared" si="3"/>
        <v>42838</v>
      </c>
      <c r="C189" s="190"/>
      <c r="D189" s="190"/>
      <c r="E189" s="190"/>
      <c r="F189" s="190"/>
      <c r="G189" s="190"/>
      <c r="H189" s="190"/>
      <c r="I189" s="190"/>
      <c r="J189" s="190"/>
      <c r="K189" s="190"/>
      <c r="L189" s="190"/>
      <c r="M189" s="190"/>
      <c r="N189" s="190"/>
      <c r="O189" s="190"/>
      <c r="P189" s="190"/>
      <c r="Q189" s="190"/>
      <c r="R189" s="190"/>
      <c r="S189" s="190"/>
      <c r="T189" s="180"/>
      <c r="U189" s="180"/>
    </row>
    <row r="190" spans="1:21" ht="14.25">
      <c r="A190" s="213" t="str">
        <f t="shared" si="2"/>
        <v>06200700</v>
      </c>
      <c r="B190" s="214">
        <f t="shared" si="3"/>
        <v>42838</v>
      </c>
      <c r="C190" s="190"/>
      <c r="D190" s="190"/>
      <c r="E190" s="190"/>
      <c r="F190" s="190"/>
      <c r="G190" s="190"/>
      <c r="H190" s="190"/>
      <c r="I190" s="190"/>
      <c r="J190" s="190"/>
      <c r="K190" s="190"/>
      <c r="L190" s="190"/>
      <c r="M190" s="190"/>
      <c r="N190" s="190"/>
      <c r="O190" s="190"/>
      <c r="P190" s="190"/>
      <c r="Q190" s="190"/>
      <c r="R190" s="190"/>
      <c r="S190" s="190"/>
      <c r="T190" s="180"/>
      <c r="U190" s="180"/>
    </row>
    <row r="191" spans="1:21" ht="14.25">
      <c r="A191" s="213" t="str">
        <f t="shared" si="2"/>
        <v>06200700</v>
      </c>
      <c r="B191" s="214">
        <f t="shared" si="3"/>
        <v>42838</v>
      </c>
      <c r="C191" s="190"/>
      <c r="D191" s="190"/>
      <c r="E191" s="190"/>
      <c r="F191" s="190"/>
      <c r="G191" s="190"/>
      <c r="H191" s="190"/>
      <c r="I191" s="190"/>
      <c r="J191" s="190"/>
      <c r="K191" s="190"/>
      <c r="L191" s="190"/>
      <c r="M191" s="190"/>
      <c r="N191" s="190"/>
      <c r="O191" s="190"/>
      <c r="P191" s="190"/>
      <c r="Q191" s="190"/>
      <c r="R191" s="190"/>
      <c r="S191" s="190"/>
      <c r="T191" s="180"/>
      <c r="U191" s="180"/>
    </row>
    <row r="192" spans="1:21" ht="14.25">
      <c r="A192" s="213" t="str">
        <f t="shared" si="2"/>
        <v>06200700</v>
      </c>
      <c r="B192" s="214">
        <f t="shared" si="3"/>
        <v>42838</v>
      </c>
      <c r="C192" s="190"/>
      <c r="D192" s="190"/>
      <c r="E192" s="190"/>
      <c r="F192" s="190"/>
      <c r="G192" s="190"/>
      <c r="H192" s="190"/>
      <c r="I192" s="190"/>
      <c r="J192" s="190"/>
      <c r="K192" s="190"/>
      <c r="L192" s="190"/>
      <c r="M192" s="190"/>
      <c r="N192" s="190"/>
      <c r="O192" s="190"/>
      <c r="P192" s="190"/>
      <c r="Q192" s="190"/>
      <c r="R192" s="190"/>
      <c r="S192" s="190"/>
      <c r="T192" s="180"/>
      <c r="U192" s="180"/>
    </row>
    <row r="193" spans="1:21" ht="14.25">
      <c r="A193" s="213" t="str">
        <f t="shared" si="2"/>
        <v>06200700</v>
      </c>
      <c r="B193" s="214">
        <f t="shared" si="3"/>
        <v>42838</v>
      </c>
      <c r="C193" s="190"/>
      <c r="D193" s="190"/>
      <c r="E193" s="190"/>
      <c r="F193" s="190"/>
      <c r="G193" s="190"/>
      <c r="H193" s="190"/>
      <c r="I193" s="190"/>
      <c r="J193" s="190"/>
      <c r="K193" s="190"/>
      <c r="L193" s="190"/>
      <c r="M193" s="190"/>
      <c r="N193" s="190"/>
      <c r="O193" s="190"/>
      <c r="P193" s="190"/>
      <c r="Q193" s="190"/>
      <c r="R193" s="190"/>
      <c r="S193" s="190"/>
      <c r="T193" s="180"/>
      <c r="U193" s="180"/>
    </row>
    <row r="194" spans="1:21" ht="14.25">
      <c r="A194" s="213" t="str">
        <f t="shared" si="2"/>
        <v>06200700</v>
      </c>
      <c r="B194" s="214">
        <f t="shared" si="3"/>
        <v>42838</v>
      </c>
      <c r="C194" s="190"/>
      <c r="D194" s="190"/>
      <c r="E194" s="190"/>
      <c r="F194" s="190"/>
      <c r="G194" s="190"/>
      <c r="H194" s="190"/>
      <c r="I194" s="190"/>
      <c r="J194" s="190"/>
      <c r="K194" s="190"/>
      <c r="L194" s="190"/>
      <c r="M194" s="190"/>
      <c r="N194" s="190"/>
      <c r="O194" s="190"/>
      <c r="P194" s="190"/>
      <c r="Q194" s="190"/>
      <c r="R194" s="190"/>
      <c r="S194" s="190"/>
      <c r="T194" s="180"/>
      <c r="U194" s="180"/>
    </row>
    <row r="195" spans="1:21" ht="14.25">
      <c r="A195" s="213" t="str">
        <f t="shared" si="2"/>
        <v>06200700</v>
      </c>
      <c r="B195" s="214">
        <f t="shared" si="3"/>
        <v>42838</v>
      </c>
      <c r="C195" s="190"/>
      <c r="D195" s="190"/>
      <c r="E195" s="190"/>
      <c r="F195" s="190"/>
      <c r="G195" s="190"/>
      <c r="H195" s="190"/>
      <c r="I195" s="190"/>
      <c r="J195" s="190"/>
      <c r="K195" s="190"/>
      <c r="L195" s="190"/>
      <c r="M195" s="190"/>
      <c r="N195" s="190"/>
      <c r="O195" s="190"/>
      <c r="P195" s="190"/>
      <c r="Q195" s="190"/>
      <c r="R195" s="190"/>
      <c r="S195" s="190"/>
      <c r="T195" s="180"/>
      <c r="U195" s="180"/>
    </row>
    <row r="196" spans="1:21" ht="14.25">
      <c r="A196" s="213" t="str">
        <f t="shared" si="2"/>
        <v>06200700</v>
      </c>
      <c r="B196" s="214">
        <f t="shared" si="3"/>
        <v>42838</v>
      </c>
      <c r="C196" s="190"/>
      <c r="D196" s="190"/>
      <c r="E196" s="190"/>
      <c r="F196" s="190"/>
      <c r="G196" s="190"/>
      <c r="H196" s="190"/>
      <c r="I196" s="190"/>
      <c r="J196" s="190"/>
      <c r="K196" s="190"/>
      <c r="L196" s="190"/>
      <c r="M196" s="190"/>
      <c r="N196" s="190"/>
      <c r="O196" s="190"/>
      <c r="P196" s="190"/>
      <c r="Q196" s="190"/>
      <c r="R196" s="190"/>
      <c r="S196" s="190"/>
      <c r="T196" s="180"/>
      <c r="U196" s="180"/>
    </row>
    <row r="197" spans="1:21" ht="14.25">
      <c r="A197" s="213" t="str">
        <f t="shared" si="2"/>
        <v>06200700</v>
      </c>
      <c r="B197" s="214">
        <f t="shared" si="3"/>
        <v>42838</v>
      </c>
      <c r="C197" s="190"/>
      <c r="D197" s="190"/>
      <c r="E197" s="190"/>
      <c r="F197" s="190"/>
      <c r="G197" s="190"/>
      <c r="H197" s="190"/>
      <c r="I197" s="190"/>
      <c r="J197" s="190"/>
      <c r="K197" s="190"/>
      <c r="L197" s="190"/>
      <c r="M197" s="190"/>
      <c r="N197" s="190"/>
      <c r="O197" s="190"/>
      <c r="P197" s="190"/>
      <c r="Q197" s="190"/>
      <c r="R197" s="190"/>
      <c r="S197" s="190"/>
      <c r="T197" s="180"/>
      <c r="U197" s="180"/>
    </row>
    <row r="198" spans="1:21" ht="14.25">
      <c r="A198" s="213" t="str">
        <f t="shared" si="2"/>
        <v>06200700</v>
      </c>
      <c r="B198" s="214">
        <f t="shared" si="3"/>
        <v>42838</v>
      </c>
      <c r="C198" s="190"/>
      <c r="D198" s="190"/>
      <c r="E198" s="190"/>
      <c r="F198" s="190"/>
      <c r="G198" s="190"/>
      <c r="H198" s="190"/>
      <c r="I198" s="190"/>
      <c r="J198" s="190"/>
      <c r="K198" s="190"/>
      <c r="L198" s="190"/>
      <c r="M198" s="190"/>
      <c r="N198" s="190"/>
      <c r="O198" s="190"/>
      <c r="P198" s="190"/>
      <c r="Q198" s="190"/>
      <c r="R198" s="190"/>
      <c r="S198" s="190"/>
      <c r="T198" s="180"/>
      <c r="U198" s="180"/>
    </row>
    <row r="199" spans="1:21" ht="14.25">
      <c r="A199" s="213" t="str">
        <f t="shared" si="2"/>
        <v>06200700</v>
      </c>
      <c r="B199" s="214">
        <f t="shared" si="3"/>
        <v>42838</v>
      </c>
      <c r="C199" s="190"/>
      <c r="D199" s="190"/>
      <c r="E199" s="190"/>
      <c r="F199" s="190"/>
      <c r="G199" s="190"/>
      <c r="H199" s="190"/>
      <c r="I199" s="190"/>
      <c r="J199" s="190"/>
      <c r="K199" s="190"/>
      <c r="L199" s="190"/>
      <c r="M199" s="190"/>
      <c r="N199" s="190"/>
      <c r="O199" s="190"/>
      <c r="P199" s="190"/>
      <c r="Q199" s="190"/>
      <c r="R199" s="190"/>
      <c r="S199" s="190"/>
      <c r="T199" s="180"/>
      <c r="U199" s="180"/>
    </row>
    <row r="200" spans="1:21" ht="14.25">
      <c r="A200" s="213" t="str">
        <f t="shared" si="2"/>
        <v>06200700</v>
      </c>
      <c r="B200" s="214">
        <f t="shared" si="3"/>
        <v>42838</v>
      </c>
      <c r="C200" s="190"/>
      <c r="D200" s="190"/>
      <c r="E200" s="190"/>
      <c r="F200" s="190"/>
      <c r="G200" s="190"/>
      <c r="H200" s="190"/>
      <c r="I200" s="190"/>
      <c r="J200" s="190"/>
      <c r="K200" s="190"/>
      <c r="L200" s="190"/>
      <c r="M200" s="190"/>
      <c r="N200" s="190"/>
      <c r="O200" s="190"/>
      <c r="P200" s="190"/>
      <c r="Q200" s="190"/>
      <c r="R200" s="190"/>
      <c r="S200" s="190"/>
      <c r="T200" s="180"/>
      <c r="U200" s="180"/>
    </row>
    <row r="201" spans="1:21" ht="14.25">
      <c r="A201" s="213" t="str">
        <f t="shared" si="2"/>
        <v>06200700</v>
      </c>
      <c r="B201" s="214">
        <f t="shared" si="3"/>
        <v>42838</v>
      </c>
      <c r="C201" s="190"/>
      <c r="D201" s="190"/>
      <c r="E201" s="190"/>
      <c r="F201" s="190"/>
      <c r="G201" s="190"/>
      <c r="H201" s="190"/>
      <c r="I201" s="190"/>
      <c r="J201" s="190"/>
      <c r="K201" s="190"/>
      <c r="L201" s="190"/>
      <c r="M201" s="190"/>
      <c r="N201" s="190"/>
      <c r="O201" s="190"/>
      <c r="P201" s="190"/>
      <c r="Q201" s="190"/>
      <c r="R201" s="190"/>
      <c r="S201" s="190"/>
      <c r="T201" s="180"/>
      <c r="U201" s="180"/>
    </row>
    <row r="202" spans="1:21" ht="14.25">
      <c r="A202" s="213" t="str">
        <f t="shared" si="2"/>
        <v>06200700</v>
      </c>
      <c r="B202" s="214">
        <f t="shared" si="3"/>
        <v>42838</v>
      </c>
      <c r="C202" s="190"/>
      <c r="D202" s="190"/>
      <c r="E202" s="190"/>
      <c r="F202" s="190"/>
      <c r="G202" s="190"/>
      <c r="H202" s="190"/>
      <c r="I202" s="190"/>
      <c r="J202" s="190"/>
      <c r="K202" s="190"/>
      <c r="L202" s="190"/>
      <c r="M202" s="190"/>
      <c r="N202" s="190"/>
      <c r="O202" s="190"/>
      <c r="P202" s="190"/>
      <c r="Q202" s="190"/>
      <c r="R202" s="190"/>
      <c r="S202" s="190"/>
      <c r="T202" s="180"/>
      <c r="U202" s="180"/>
    </row>
    <row r="203" spans="1:21" ht="14.25">
      <c r="A203" s="213" t="str">
        <f t="shared" si="2"/>
        <v>06200700</v>
      </c>
      <c r="B203" s="214">
        <f t="shared" si="3"/>
        <v>42838</v>
      </c>
      <c r="C203" s="190"/>
      <c r="D203" s="190"/>
      <c r="E203" s="190"/>
      <c r="F203" s="190"/>
      <c r="G203" s="190"/>
      <c r="H203" s="190"/>
      <c r="I203" s="190"/>
      <c r="J203" s="190"/>
      <c r="K203" s="190"/>
      <c r="L203" s="190"/>
      <c r="M203" s="190"/>
      <c r="N203" s="190"/>
      <c r="O203" s="190"/>
      <c r="P203" s="190"/>
      <c r="Q203" s="190"/>
      <c r="R203" s="190"/>
      <c r="S203" s="190"/>
      <c r="T203" s="180"/>
      <c r="U203" s="180"/>
    </row>
    <row r="204" spans="1:21" ht="14.25">
      <c r="A204" s="213" t="str">
        <f t="shared" si="2"/>
        <v>06200700</v>
      </c>
      <c r="B204" s="214">
        <f t="shared" si="3"/>
        <v>42838</v>
      </c>
      <c r="C204" s="190"/>
      <c r="D204" s="190"/>
      <c r="E204" s="190"/>
      <c r="F204" s="190"/>
      <c r="G204" s="190"/>
      <c r="H204" s="190"/>
      <c r="I204" s="190"/>
      <c r="J204" s="190"/>
      <c r="K204" s="190"/>
      <c r="L204" s="190"/>
      <c r="M204" s="190"/>
      <c r="N204" s="190"/>
      <c r="O204" s="190"/>
      <c r="P204" s="190"/>
      <c r="Q204" s="190"/>
      <c r="R204" s="190"/>
      <c r="S204" s="190"/>
      <c r="T204" s="180"/>
      <c r="U204" s="180"/>
    </row>
    <row r="205" spans="1:21" ht="14.25">
      <c r="A205" s="213" t="str">
        <f t="shared" si="2"/>
        <v>06200700</v>
      </c>
      <c r="B205" s="214">
        <f t="shared" si="3"/>
        <v>42838</v>
      </c>
      <c r="C205" s="190"/>
      <c r="D205" s="190"/>
      <c r="E205" s="190"/>
      <c r="F205" s="190"/>
      <c r="G205" s="190"/>
      <c r="H205" s="190"/>
      <c r="I205" s="190"/>
      <c r="J205" s="190"/>
      <c r="K205" s="190"/>
      <c r="L205" s="190"/>
      <c r="M205" s="190"/>
      <c r="N205" s="190"/>
      <c r="O205" s="190"/>
      <c r="P205" s="190"/>
      <c r="Q205" s="190"/>
      <c r="R205" s="190"/>
      <c r="S205" s="190"/>
      <c r="T205" s="180"/>
      <c r="U205" s="180"/>
    </row>
    <row r="206" spans="1:21" ht="14.25">
      <c r="A206" s="213" t="str">
        <f t="shared" si="2"/>
        <v>06200700</v>
      </c>
      <c r="B206" s="214">
        <f t="shared" si="3"/>
        <v>42838</v>
      </c>
      <c r="C206" s="190"/>
      <c r="D206" s="190"/>
      <c r="E206" s="190"/>
      <c r="F206" s="190"/>
      <c r="G206" s="190"/>
      <c r="H206" s="190"/>
      <c r="I206" s="190"/>
      <c r="J206" s="190"/>
      <c r="K206" s="190"/>
      <c r="L206" s="190"/>
      <c r="M206" s="190"/>
      <c r="N206" s="190"/>
      <c r="O206" s="190"/>
      <c r="P206" s="190"/>
      <c r="Q206" s="190"/>
      <c r="R206" s="190"/>
      <c r="S206" s="190"/>
      <c r="T206" s="180"/>
      <c r="U206" s="180"/>
    </row>
    <row r="207" spans="1:21" ht="14.25">
      <c r="A207" s="213" t="str">
        <f t="shared" si="2"/>
        <v>06200700</v>
      </c>
      <c r="B207" s="214">
        <f t="shared" si="3"/>
        <v>42838</v>
      </c>
      <c r="C207" s="190"/>
      <c r="D207" s="190"/>
      <c r="E207" s="190"/>
      <c r="F207" s="190"/>
      <c r="G207" s="190"/>
      <c r="H207" s="190"/>
      <c r="I207" s="190"/>
      <c r="J207" s="190"/>
      <c r="K207" s="190"/>
      <c r="L207" s="190"/>
      <c r="M207" s="190"/>
      <c r="N207" s="190"/>
      <c r="O207" s="190"/>
      <c r="P207" s="190"/>
      <c r="Q207" s="190"/>
      <c r="R207" s="190"/>
      <c r="S207" s="190"/>
      <c r="T207" s="180"/>
      <c r="U207" s="180"/>
    </row>
    <row r="208" spans="1:21" ht="14.25">
      <c r="A208" s="213" t="str">
        <f t="shared" si="2"/>
        <v>06200700</v>
      </c>
      <c r="B208" s="214">
        <f t="shared" si="3"/>
        <v>42838</v>
      </c>
      <c r="C208" s="190"/>
      <c r="D208" s="190"/>
      <c r="E208" s="190"/>
      <c r="F208" s="190"/>
      <c r="G208" s="190"/>
      <c r="H208" s="190"/>
      <c r="I208" s="190"/>
      <c r="J208" s="190"/>
      <c r="K208" s="190"/>
      <c r="L208" s="190"/>
      <c r="M208" s="190"/>
      <c r="N208" s="190"/>
      <c r="O208" s="190"/>
      <c r="P208" s="190"/>
      <c r="Q208" s="190"/>
      <c r="R208" s="190"/>
      <c r="S208" s="190"/>
      <c r="T208" s="180"/>
      <c r="U208" s="180"/>
    </row>
    <row r="209" spans="1:21" ht="14.25">
      <c r="A209" s="213" t="str">
        <f t="shared" si="2"/>
        <v>06200700</v>
      </c>
      <c r="B209" s="214">
        <f t="shared" si="3"/>
        <v>42838</v>
      </c>
      <c r="C209" s="190"/>
      <c r="D209" s="190"/>
      <c r="E209" s="190"/>
      <c r="F209" s="190"/>
      <c r="G209" s="190"/>
      <c r="H209" s="190"/>
      <c r="I209" s="190"/>
      <c r="J209" s="190"/>
      <c r="K209" s="190"/>
      <c r="L209" s="190"/>
      <c r="M209" s="190"/>
      <c r="N209" s="190"/>
      <c r="O209" s="190"/>
      <c r="P209" s="190"/>
      <c r="Q209" s="190"/>
      <c r="R209" s="190"/>
      <c r="S209" s="190"/>
      <c r="T209" s="180"/>
      <c r="U209" s="180"/>
    </row>
    <row r="210" spans="1:21" ht="14.25">
      <c r="A210" s="213" t="str">
        <f t="shared" si="2"/>
        <v>06200700</v>
      </c>
      <c r="B210" s="214">
        <f t="shared" si="3"/>
        <v>42838</v>
      </c>
      <c r="C210" s="190"/>
      <c r="D210" s="190"/>
      <c r="E210" s="190"/>
      <c r="F210" s="190"/>
      <c r="G210" s="190"/>
      <c r="H210" s="190"/>
      <c r="I210" s="190"/>
      <c r="J210" s="190"/>
      <c r="K210" s="190"/>
      <c r="L210" s="190"/>
      <c r="M210" s="190"/>
      <c r="N210" s="190"/>
      <c r="O210" s="190"/>
      <c r="P210" s="190"/>
      <c r="Q210" s="190"/>
      <c r="R210" s="190"/>
      <c r="S210" s="190"/>
      <c r="T210" s="180"/>
      <c r="U210" s="180"/>
    </row>
    <row r="211" spans="1:21" ht="14.25">
      <c r="A211" s="213" t="str">
        <f t="shared" si="2"/>
        <v>06200700</v>
      </c>
      <c r="B211" s="214">
        <f t="shared" si="3"/>
        <v>42838</v>
      </c>
      <c r="C211" s="190"/>
      <c r="D211" s="190"/>
      <c r="E211" s="190"/>
      <c r="F211" s="190"/>
      <c r="G211" s="190"/>
      <c r="H211" s="190"/>
      <c r="I211" s="190"/>
      <c r="J211" s="190"/>
      <c r="K211" s="190"/>
      <c r="L211" s="190"/>
      <c r="M211" s="190"/>
      <c r="N211" s="190"/>
      <c r="O211" s="190"/>
      <c r="P211" s="190"/>
      <c r="Q211" s="190"/>
      <c r="R211" s="190"/>
      <c r="S211" s="190"/>
      <c r="T211" s="180"/>
      <c r="U211" s="180"/>
    </row>
    <row r="212" spans="1:21" ht="14.25">
      <c r="A212" s="213" t="str">
        <f t="shared" si="2"/>
        <v>06200700</v>
      </c>
      <c r="B212" s="214">
        <f t="shared" si="3"/>
        <v>42838</v>
      </c>
      <c r="C212" s="190"/>
      <c r="D212" s="190"/>
      <c r="E212" s="190"/>
      <c r="F212" s="190"/>
      <c r="G212" s="190"/>
      <c r="H212" s="190"/>
      <c r="I212" s="190"/>
      <c r="J212" s="190"/>
      <c r="K212" s="190"/>
      <c r="L212" s="190"/>
      <c r="M212" s="190"/>
      <c r="N212" s="190"/>
      <c r="O212" s="190"/>
      <c r="P212" s="190"/>
      <c r="Q212" s="190"/>
      <c r="R212" s="190"/>
      <c r="S212" s="190"/>
      <c r="T212" s="180"/>
      <c r="U212" s="180"/>
    </row>
    <row r="213" spans="1:21" ht="14.25">
      <c r="A213" s="213" t="str">
        <f t="shared" si="2"/>
        <v>06200700</v>
      </c>
      <c r="B213" s="214">
        <f t="shared" si="3"/>
        <v>42838</v>
      </c>
      <c r="C213" s="190"/>
      <c r="D213" s="190"/>
      <c r="E213" s="190"/>
      <c r="F213" s="190"/>
      <c r="G213" s="190"/>
      <c r="H213" s="190"/>
      <c r="I213" s="190"/>
      <c r="J213" s="190"/>
      <c r="K213" s="190"/>
      <c r="L213" s="190"/>
      <c r="M213" s="190"/>
      <c r="N213" s="190"/>
      <c r="O213" s="190"/>
      <c r="P213" s="190"/>
      <c r="Q213" s="190"/>
      <c r="R213" s="190"/>
      <c r="S213" s="190"/>
      <c r="T213" s="180"/>
      <c r="U213" s="180"/>
    </row>
    <row r="214" spans="1:21" ht="14.25">
      <c r="A214" s="213" t="str">
        <f t="shared" si="2"/>
        <v>06200700</v>
      </c>
      <c r="B214" s="214">
        <f t="shared" si="3"/>
        <v>42838</v>
      </c>
      <c r="C214" s="190"/>
      <c r="D214" s="190"/>
      <c r="E214" s="190"/>
      <c r="F214" s="190"/>
      <c r="G214" s="190"/>
      <c r="H214" s="190"/>
      <c r="I214" s="190"/>
      <c r="J214" s="190"/>
      <c r="K214" s="190"/>
      <c r="L214" s="190"/>
      <c r="M214" s="190"/>
      <c r="N214" s="190"/>
      <c r="O214" s="190"/>
      <c r="P214" s="190"/>
      <c r="Q214" s="190"/>
      <c r="R214" s="190"/>
      <c r="S214" s="190"/>
      <c r="T214" s="180"/>
      <c r="U214" s="180"/>
    </row>
    <row r="215" spans="1:21" ht="14.25">
      <c r="A215" s="213" t="str">
        <f t="shared" si="2"/>
        <v>06200700</v>
      </c>
      <c r="B215" s="214">
        <f t="shared" si="3"/>
        <v>42838</v>
      </c>
      <c r="C215" s="190"/>
      <c r="D215" s="190"/>
      <c r="E215" s="190"/>
      <c r="F215" s="190"/>
      <c r="G215" s="190"/>
      <c r="H215" s="190"/>
      <c r="I215" s="190"/>
      <c r="J215" s="190"/>
      <c r="K215" s="190"/>
      <c r="L215" s="190"/>
      <c r="M215" s="190"/>
      <c r="N215" s="190"/>
      <c r="O215" s="190"/>
      <c r="P215" s="190"/>
      <c r="Q215" s="190"/>
      <c r="R215" s="190"/>
      <c r="S215" s="190"/>
      <c r="T215" s="180"/>
      <c r="U215" s="180"/>
    </row>
    <row r="216" spans="1:21" ht="14.25">
      <c r="A216" s="213" t="str">
        <f t="shared" si="2"/>
        <v>06200700</v>
      </c>
      <c r="B216" s="214">
        <f t="shared" si="3"/>
        <v>42838</v>
      </c>
      <c r="C216" s="190"/>
      <c r="D216" s="190"/>
      <c r="E216" s="190"/>
      <c r="F216" s="190"/>
      <c r="G216" s="190"/>
      <c r="H216" s="190"/>
      <c r="I216" s="190"/>
      <c r="J216" s="190"/>
      <c r="K216" s="190"/>
      <c r="L216" s="190"/>
      <c r="M216" s="190"/>
      <c r="N216" s="190"/>
      <c r="O216" s="190"/>
      <c r="P216" s="190"/>
      <c r="Q216" s="190"/>
      <c r="R216" s="190"/>
      <c r="S216" s="190"/>
      <c r="T216" s="180"/>
      <c r="U216" s="180"/>
    </row>
    <row r="217" spans="1:21" ht="14.25">
      <c r="A217" s="213" t="str">
        <f t="shared" si="2"/>
        <v>06200700</v>
      </c>
      <c r="B217" s="214">
        <f t="shared" si="3"/>
        <v>42838</v>
      </c>
      <c r="C217" s="190"/>
      <c r="D217" s="190"/>
      <c r="E217" s="190"/>
      <c r="F217" s="190"/>
      <c r="G217" s="190"/>
      <c r="H217" s="190"/>
      <c r="I217" s="190"/>
      <c r="J217" s="190"/>
      <c r="K217" s="190"/>
      <c r="L217" s="190"/>
      <c r="M217" s="190"/>
      <c r="N217" s="190"/>
      <c r="O217" s="190"/>
      <c r="P217" s="190"/>
      <c r="Q217" s="190"/>
      <c r="R217" s="190"/>
      <c r="S217" s="190"/>
      <c r="T217" s="180"/>
      <c r="U217" s="180"/>
    </row>
    <row r="218" spans="1:21" ht="14.25">
      <c r="A218" s="213" t="str">
        <f t="shared" si="2"/>
        <v>06200700</v>
      </c>
      <c r="B218" s="214">
        <f t="shared" si="3"/>
        <v>42838</v>
      </c>
      <c r="C218" s="190"/>
      <c r="D218" s="190"/>
      <c r="E218" s="190"/>
      <c r="F218" s="190"/>
      <c r="G218" s="190"/>
      <c r="H218" s="190"/>
      <c r="I218" s="190"/>
      <c r="J218" s="190"/>
      <c r="K218" s="190"/>
      <c r="L218" s="190"/>
      <c r="M218" s="190"/>
      <c r="N218" s="190"/>
      <c r="O218" s="190"/>
      <c r="P218" s="190"/>
      <c r="Q218" s="190"/>
      <c r="R218" s="190"/>
      <c r="S218" s="190"/>
      <c r="T218" s="180"/>
      <c r="U218" s="180"/>
    </row>
    <row r="219" spans="1:21" ht="14.25">
      <c r="A219" s="213" t="str">
        <f t="shared" si="2"/>
        <v>06200700</v>
      </c>
      <c r="B219" s="214">
        <f t="shared" si="3"/>
        <v>42838</v>
      </c>
      <c r="C219" s="190"/>
      <c r="D219" s="190"/>
      <c r="E219" s="190"/>
      <c r="F219" s="190"/>
      <c r="G219" s="190"/>
      <c r="H219" s="190"/>
      <c r="I219" s="190"/>
      <c r="J219" s="190"/>
      <c r="K219" s="190"/>
      <c r="L219" s="190"/>
      <c r="M219" s="190"/>
      <c r="N219" s="190"/>
      <c r="O219" s="190"/>
      <c r="P219" s="190"/>
      <c r="Q219" s="190"/>
      <c r="R219" s="190"/>
      <c r="S219" s="190"/>
      <c r="T219" s="180"/>
      <c r="U219" s="180"/>
    </row>
    <row r="220" spans="1:21" ht="14.25">
      <c r="A220" s="213" t="str">
        <f t="shared" si="2"/>
        <v>06200700</v>
      </c>
      <c r="B220" s="214">
        <f t="shared" si="3"/>
        <v>42838</v>
      </c>
      <c r="C220" s="190"/>
      <c r="D220" s="190"/>
      <c r="E220" s="190"/>
      <c r="F220" s="190"/>
      <c r="G220" s="190"/>
      <c r="H220" s="190"/>
      <c r="I220" s="190"/>
      <c r="J220" s="190"/>
      <c r="K220" s="190"/>
      <c r="L220" s="190"/>
      <c r="M220" s="190"/>
      <c r="N220" s="190"/>
      <c r="O220" s="190"/>
      <c r="P220" s="190"/>
      <c r="Q220" s="190"/>
      <c r="R220" s="190"/>
      <c r="S220" s="190"/>
      <c r="T220" s="180"/>
      <c r="U220" s="180"/>
    </row>
    <row r="221" spans="1:21" ht="14.25">
      <c r="A221" s="213" t="str">
        <f t="shared" si="2"/>
        <v>06200700</v>
      </c>
      <c r="B221" s="214">
        <f t="shared" si="3"/>
        <v>42838</v>
      </c>
      <c r="C221" s="190"/>
      <c r="D221" s="190"/>
      <c r="E221" s="190"/>
      <c r="F221" s="190"/>
      <c r="G221" s="190"/>
      <c r="H221" s="190"/>
      <c r="I221" s="190"/>
      <c r="J221" s="190"/>
      <c r="K221" s="190"/>
      <c r="L221" s="190"/>
      <c r="M221" s="190"/>
      <c r="N221" s="190"/>
      <c r="O221" s="190"/>
      <c r="P221" s="190"/>
      <c r="Q221" s="190"/>
      <c r="R221" s="190"/>
      <c r="S221" s="190"/>
      <c r="T221" s="180"/>
      <c r="U221" s="180"/>
    </row>
    <row r="222" spans="1:21" ht="14.25">
      <c r="A222" s="213" t="str">
        <f t="shared" si="2"/>
        <v>06200700</v>
      </c>
      <c r="B222" s="214">
        <f t="shared" si="3"/>
        <v>42838</v>
      </c>
      <c r="C222" s="190"/>
      <c r="D222" s="190"/>
      <c r="E222" s="190"/>
      <c r="F222" s="190"/>
      <c r="G222" s="190"/>
      <c r="H222" s="190"/>
      <c r="I222" s="190"/>
      <c r="J222" s="190"/>
      <c r="K222" s="190"/>
      <c r="L222" s="190"/>
      <c r="M222" s="190"/>
      <c r="N222" s="190"/>
      <c r="O222" s="190"/>
      <c r="P222" s="190"/>
      <c r="Q222" s="190"/>
      <c r="R222" s="190"/>
      <c r="S222" s="190"/>
      <c r="T222" s="180"/>
      <c r="U222" s="180"/>
    </row>
    <row r="223" spans="1:21" ht="14.25">
      <c r="A223" s="213" t="str">
        <f t="shared" si="2"/>
        <v>06200700</v>
      </c>
      <c r="B223" s="214">
        <f t="shared" si="3"/>
        <v>42838</v>
      </c>
      <c r="C223" s="190"/>
      <c r="D223" s="190"/>
      <c r="E223" s="190"/>
      <c r="F223" s="190"/>
      <c r="G223" s="190"/>
      <c r="H223" s="190"/>
      <c r="I223" s="190"/>
      <c r="J223" s="190"/>
      <c r="K223" s="190"/>
      <c r="L223" s="190"/>
      <c r="M223" s="190"/>
      <c r="N223" s="190"/>
      <c r="O223" s="190"/>
      <c r="P223" s="190"/>
      <c r="Q223" s="190"/>
      <c r="R223" s="190"/>
      <c r="S223" s="190"/>
      <c r="T223" s="180"/>
      <c r="U223" s="180"/>
    </row>
    <row r="224" spans="1:21" ht="14.25">
      <c r="A224" s="213" t="str">
        <f t="shared" si="2"/>
        <v>06200700</v>
      </c>
      <c r="B224" s="214">
        <f t="shared" si="3"/>
        <v>42838</v>
      </c>
      <c r="C224" s="190"/>
      <c r="D224" s="190"/>
      <c r="E224" s="190"/>
      <c r="F224" s="190"/>
      <c r="G224" s="190"/>
      <c r="H224" s="190"/>
      <c r="I224" s="190"/>
      <c r="J224" s="190"/>
      <c r="K224" s="190"/>
      <c r="L224" s="190"/>
      <c r="M224" s="190"/>
      <c r="N224" s="190"/>
      <c r="O224" s="190"/>
      <c r="P224" s="190"/>
      <c r="Q224" s="190"/>
      <c r="R224" s="190"/>
      <c r="S224" s="190"/>
      <c r="T224" s="180"/>
      <c r="U224" s="180"/>
    </row>
    <row r="225" spans="1:21" ht="14.25">
      <c r="A225" s="213" t="str">
        <f t="shared" si="2"/>
        <v>06200700</v>
      </c>
      <c r="B225" s="214">
        <f t="shared" si="3"/>
        <v>42838</v>
      </c>
      <c r="C225" s="190"/>
      <c r="D225" s="190"/>
      <c r="E225" s="190"/>
      <c r="F225" s="190"/>
      <c r="G225" s="190"/>
      <c r="H225" s="190"/>
      <c r="I225" s="190"/>
      <c r="J225" s="190"/>
      <c r="K225" s="190"/>
      <c r="L225" s="190"/>
      <c r="M225" s="190"/>
      <c r="N225" s="190"/>
      <c r="O225" s="190"/>
      <c r="P225" s="190"/>
      <c r="Q225" s="190"/>
      <c r="R225" s="190"/>
      <c r="S225" s="190"/>
      <c r="T225" s="180"/>
      <c r="U225" s="180"/>
    </row>
    <row r="226" spans="1:21" ht="14.25">
      <c r="A226" s="213" t="str">
        <f t="shared" si="2"/>
        <v>06200700</v>
      </c>
      <c r="B226" s="214">
        <f t="shared" si="3"/>
        <v>42838</v>
      </c>
      <c r="C226" s="190"/>
      <c r="D226" s="190"/>
      <c r="E226" s="190"/>
      <c r="F226" s="190"/>
      <c r="G226" s="190"/>
      <c r="H226" s="190"/>
      <c r="I226" s="190"/>
      <c r="J226" s="190"/>
      <c r="K226" s="190"/>
      <c r="L226" s="190"/>
      <c r="M226" s="190"/>
      <c r="N226" s="190"/>
      <c r="O226" s="190"/>
      <c r="P226" s="190"/>
      <c r="Q226" s="190"/>
      <c r="R226" s="190"/>
      <c r="S226" s="190"/>
      <c r="T226" s="180"/>
      <c r="U226" s="180"/>
    </row>
    <row r="227" spans="1:21" ht="14.25">
      <c r="A227" s="213" t="str">
        <f t="shared" si="2"/>
        <v>06200700</v>
      </c>
      <c r="B227" s="214">
        <f t="shared" si="3"/>
        <v>42838</v>
      </c>
      <c r="C227" s="190"/>
      <c r="D227" s="190"/>
      <c r="E227" s="190"/>
      <c r="F227" s="190"/>
      <c r="G227" s="190"/>
      <c r="H227" s="190"/>
      <c r="I227" s="190"/>
      <c r="J227" s="190"/>
      <c r="K227" s="190"/>
      <c r="L227" s="190"/>
      <c r="M227" s="190"/>
      <c r="N227" s="190"/>
      <c r="O227" s="190"/>
      <c r="P227" s="190"/>
      <c r="Q227" s="190"/>
      <c r="R227" s="190"/>
      <c r="S227" s="190"/>
      <c r="T227" s="180"/>
      <c r="U227" s="180"/>
    </row>
    <row r="228" spans="1:21" ht="14.25">
      <c r="A228" s="213" t="str">
        <f t="shared" si="2"/>
        <v>06200700</v>
      </c>
      <c r="B228" s="214">
        <f t="shared" si="3"/>
        <v>42838</v>
      </c>
      <c r="C228" s="190"/>
      <c r="D228" s="190"/>
      <c r="E228" s="190"/>
      <c r="F228" s="190"/>
      <c r="G228" s="190"/>
      <c r="H228" s="190"/>
      <c r="I228" s="190"/>
      <c r="J228" s="190"/>
      <c r="K228" s="190"/>
      <c r="L228" s="190"/>
      <c r="M228" s="190"/>
      <c r="N228" s="190"/>
      <c r="O228" s="190"/>
      <c r="P228" s="190"/>
      <c r="Q228" s="190"/>
      <c r="R228" s="190"/>
      <c r="S228" s="190"/>
      <c r="T228" s="180"/>
      <c r="U228" s="180"/>
    </row>
    <row r="229" spans="1:21" ht="14.25">
      <c r="A229" s="213" t="str">
        <f t="shared" si="2"/>
        <v>06200700</v>
      </c>
      <c r="B229" s="214">
        <f t="shared" si="3"/>
        <v>42838</v>
      </c>
      <c r="C229" s="190"/>
      <c r="D229" s="190"/>
      <c r="E229" s="190"/>
      <c r="F229" s="190"/>
      <c r="G229" s="190"/>
      <c r="H229" s="190"/>
      <c r="I229" s="190"/>
      <c r="J229" s="190"/>
      <c r="K229" s="190"/>
      <c r="L229" s="190"/>
      <c r="M229" s="190"/>
      <c r="N229" s="190"/>
      <c r="O229" s="190"/>
      <c r="P229" s="190"/>
      <c r="Q229" s="190"/>
      <c r="R229" s="190"/>
      <c r="S229" s="190"/>
      <c r="T229" s="180"/>
      <c r="U229" s="180"/>
    </row>
    <row r="230" spans="1:21" ht="14.25">
      <c r="A230" s="213" t="str">
        <f t="shared" si="2"/>
        <v>06200700</v>
      </c>
      <c r="B230" s="214">
        <f t="shared" si="3"/>
        <v>42838</v>
      </c>
      <c r="C230" s="190"/>
      <c r="D230" s="190"/>
      <c r="E230" s="190"/>
      <c r="F230" s="190"/>
      <c r="G230" s="190"/>
      <c r="H230" s="190"/>
      <c r="I230" s="190"/>
      <c r="J230" s="190"/>
      <c r="K230" s="190"/>
      <c r="L230" s="190"/>
      <c r="M230" s="190"/>
      <c r="N230" s="190"/>
      <c r="O230" s="190"/>
      <c r="P230" s="190"/>
      <c r="Q230" s="190"/>
      <c r="R230" s="190"/>
      <c r="S230" s="190"/>
      <c r="T230" s="180"/>
      <c r="U230" s="180"/>
    </row>
    <row r="231" spans="1:21" ht="14.25">
      <c r="A231" s="213" t="str">
        <f t="shared" si="2"/>
        <v>06200700</v>
      </c>
      <c r="B231" s="214">
        <f t="shared" si="3"/>
        <v>42838</v>
      </c>
      <c r="C231" s="190"/>
      <c r="D231" s="190"/>
      <c r="E231" s="190"/>
      <c r="F231" s="190"/>
      <c r="G231" s="190"/>
      <c r="H231" s="190"/>
      <c r="I231" s="190"/>
      <c r="J231" s="190"/>
      <c r="K231" s="190"/>
      <c r="L231" s="190"/>
      <c r="M231" s="190"/>
      <c r="N231" s="190"/>
      <c r="O231" s="190"/>
      <c r="P231" s="190"/>
      <c r="Q231" s="190"/>
      <c r="R231" s="190"/>
      <c r="S231" s="190"/>
      <c r="T231" s="180"/>
      <c r="U231" s="180"/>
    </row>
    <row r="232" spans="1:21" ht="14.25">
      <c r="A232" s="213" t="str">
        <f t="shared" si="2"/>
        <v>06200700</v>
      </c>
      <c r="B232" s="214">
        <f t="shared" si="3"/>
        <v>42838</v>
      </c>
      <c r="C232" s="190"/>
      <c r="D232" s="190"/>
      <c r="E232" s="190"/>
      <c r="F232" s="190"/>
      <c r="G232" s="190"/>
      <c r="H232" s="190"/>
      <c r="I232" s="190"/>
      <c r="J232" s="190"/>
      <c r="K232" s="190"/>
      <c r="L232" s="190"/>
      <c r="M232" s="190"/>
      <c r="N232" s="190"/>
      <c r="O232" s="190"/>
      <c r="P232" s="190"/>
      <c r="Q232" s="190"/>
      <c r="R232" s="190"/>
      <c r="S232" s="190"/>
      <c r="T232" s="180"/>
      <c r="U232" s="180"/>
    </row>
    <row r="233" spans="1:21" ht="14.25">
      <c r="A233" s="213" t="str">
        <f t="shared" si="2"/>
        <v>06200700</v>
      </c>
      <c r="B233" s="214">
        <f t="shared" si="3"/>
        <v>42838</v>
      </c>
      <c r="C233" s="190"/>
      <c r="D233" s="190"/>
      <c r="E233" s="190"/>
      <c r="F233" s="190"/>
      <c r="G233" s="190"/>
      <c r="H233" s="190"/>
      <c r="I233" s="190"/>
      <c r="J233" s="190"/>
      <c r="K233" s="190"/>
      <c r="L233" s="190"/>
      <c r="M233" s="190"/>
      <c r="N233" s="190"/>
      <c r="O233" s="190"/>
      <c r="P233" s="190"/>
      <c r="Q233" s="190"/>
      <c r="R233" s="190"/>
      <c r="S233" s="190"/>
      <c r="T233" s="180"/>
      <c r="U233" s="180"/>
    </row>
    <row r="234" spans="1:21" ht="14.25">
      <c r="A234" s="213" t="str">
        <f t="shared" si="2"/>
        <v>06200700</v>
      </c>
      <c r="B234" s="214">
        <f t="shared" si="3"/>
        <v>42838</v>
      </c>
      <c r="C234" s="190"/>
      <c r="D234" s="190"/>
      <c r="E234" s="190"/>
      <c r="F234" s="190"/>
      <c r="G234" s="190"/>
      <c r="H234" s="190"/>
      <c r="I234" s="190"/>
      <c r="J234" s="190"/>
      <c r="K234" s="190"/>
      <c r="L234" s="190"/>
      <c r="M234" s="190"/>
      <c r="N234" s="190"/>
      <c r="O234" s="190"/>
      <c r="P234" s="190"/>
      <c r="Q234" s="190"/>
      <c r="R234" s="190"/>
      <c r="S234" s="190"/>
      <c r="T234" s="180"/>
      <c r="U234" s="180"/>
    </row>
    <row r="235" spans="1:21" ht="14.25">
      <c r="A235" s="213" t="str">
        <f t="shared" si="2"/>
        <v>06200700</v>
      </c>
      <c r="B235" s="214">
        <f t="shared" si="3"/>
        <v>42838</v>
      </c>
      <c r="C235" s="190"/>
      <c r="D235" s="190"/>
      <c r="E235" s="190"/>
      <c r="F235" s="190"/>
      <c r="G235" s="190"/>
      <c r="H235" s="190"/>
      <c r="I235" s="190"/>
      <c r="J235" s="190"/>
      <c r="K235" s="190"/>
      <c r="L235" s="190"/>
      <c r="M235" s="190"/>
      <c r="N235" s="190"/>
      <c r="O235" s="190"/>
      <c r="P235" s="190"/>
      <c r="Q235" s="190"/>
      <c r="R235" s="190"/>
      <c r="S235" s="190"/>
      <c r="T235" s="180"/>
      <c r="U235" s="180"/>
    </row>
    <row r="236" spans="1:21" ht="14.25">
      <c r="A236" s="213" t="str">
        <f t="shared" si="2"/>
        <v>06200700</v>
      </c>
      <c r="B236" s="214">
        <f t="shared" si="3"/>
        <v>42838</v>
      </c>
      <c r="C236" s="190"/>
      <c r="D236" s="190"/>
      <c r="E236" s="190"/>
      <c r="F236" s="190"/>
      <c r="G236" s="190"/>
      <c r="H236" s="190"/>
      <c r="I236" s="190"/>
      <c r="J236" s="190"/>
      <c r="K236" s="190"/>
      <c r="L236" s="190"/>
      <c r="M236" s="190"/>
      <c r="N236" s="190"/>
      <c r="O236" s="190"/>
      <c r="P236" s="190"/>
      <c r="Q236" s="190"/>
      <c r="R236" s="190"/>
      <c r="S236" s="190"/>
      <c r="T236" s="180"/>
      <c r="U236" s="180"/>
    </row>
    <row r="237" spans="1:21" ht="14.25">
      <c r="A237" s="213" t="str">
        <f t="shared" si="2"/>
        <v>06200700</v>
      </c>
      <c r="B237" s="214">
        <f t="shared" si="3"/>
        <v>42838</v>
      </c>
      <c r="C237" s="190"/>
      <c r="D237" s="190"/>
      <c r="E237" s="190"/>
      <c r="F237" s="190"/>
      <c r="G237" s="190"/>
      <c r="H237" s="190"/>
      <c r="I237" s="190"/>
      <c r="J237" s="190"/>
      <c r="K237" s="190"/>
      <c r="L237" s="190"/>
      <c r="M237" s="190"/>
      <c r="N237" s="190"/>
      <c r="O237" s="190"/>
      <c r="P237" s="190"/>
      <c r="Q237" s="190"/>
      <c r="R237" s="190"/>
      <c r="S237" s="190"/>
      <c r="T237" s="180"/>
      <c r="U237" s="180"/>
    </row>
    <row r="238" spans="1:21" ht="14.25">
      <c r="A238" s="213" t="str">
        <f t="shared" si="2"/>
        <v>06200700</v>
      </c>
      <c r="B238" s="214">
        <f t="shared" si="3"/>
        <v>42838</v>
      </c>
      <c r="C238" s="190"/>
      <c r="D238" s="190"/>
      <c r="E238" s="190"/>
      <c r="F238" s="190"/>
      <c r="G238" s="190"/>
      <c r="H238" s="190"/>
      <c r="I238" s="190"/>
      <c r="J238" s="190"/>
      <c r="K238" s="190"/>
      <c r="L238" s="190"/>
      <c r="M238" s="190"/>
      <c r="N238" s="190"/>
      <c r="O238" s="190"/>
      <c r="P238" s="190"/>
      <c r="Q238" s="190"/>
      <c r="R238" s="190"/>
      <c r="S238" s="190"/>
      <c r="T238" s="180"/>
      <c r="U238" s="180"/>
    </row>
    <row r="239" spans="1:21" ht="14.25">
      <c r="A239" s="213" t="str">
        <f t="shared" si="2"/>
        <v>06200700</v>
      </c>
      <c r="B239" s="214">
        <f t="shared" si="3"/>
        <v>42838</v>
      </c>
      <c r="C239" s="190"/>
      <c r="D239" s="190"/>
      <c r="E239" s="190"/>
      <c r="F239" s="190"/>
      <c r="G239" s="190"/>
      <c r="H239" s="190"/>
      <c r="I239" s="190"/>
      <c r="J239" s="190"/>
      <c r="K239" s="190"/>
      <c r="L239" s="190"/>
      <c r="M239" s="190"/>
      <c r="N239" s="190"/>
      <c r="O239" s="190"/>
      <c r="P239" s="190"/>
      <c r="Q239" s="190"/>
      <c r="R239" s="190"/>
      <c r="S239" s="190"/>
      <c r="T239" s="180"/>
      <c r="U239" s="180"/>
    </row>
    <row r="240" spans="1:21" ht="14.25">
      <c r="A240" s="213" t="str">
        <f t="shared" si="2"/>
        <v>06200700</v>
      </c>
      <c r="B240" s="214">
        <f t="shared" si="3"/>
        <v>42838</v>
      </c>
      <c r="C240" s="190"/>
      <c r="D240" s="190"/>
      <c r="E240" s="190"/>
      <c r="F240" s="190"/>
      <c r="G240" s="190"/>
      <c r="H240" s="190"/>
      <c r="I240" s="190"/>
      <c r="J240" s="190"/>
      <c r="K240" s="190"/>
      <c r="L240" s="190"/>
      <c r="M240" s="190"/>
      <c r="N240" s="190"/>
      <c r="O240" s="190"/>
      <c r="P240" s="190"/>
      <c r="Q240" s="190"/>
      <c r="R240" s="190"/>
      <c r="S240" s="190"/>
      <c r="T240" s="180"/>
      <c r="U240" s="180"/>
    </row>
    <row r="241" spans="1:21" ht="14.25">
      <c r="A241" s="213" t="str">
        <f t="shared" si="2"/>
        <v>06200700</v>
      </c>
      <c r="B241" s="214">
        <f t="shared" si="3"/>
        <v>42838</v>
      </c>
      <c r="C241" s="190"/>
      <c r="D241" s="190"/>
      <c r="E241" s="190"/>
      <c r="F241" s="190"/>
      <c r="G241" s="190"/>
      <c r="H241" s="190"/>
      <c r="I241" s="190"/>
      <c r="J241" s="190"/>
      <c r="K241" s="190"/>
      <c r="L241" s="190"/>
      <c r="M241" s="190"/>
      <c r="N241" s="190"/>
      <c r="O241" s="190"/>
      <c r="P241" s="190"/>
      <c r="Q241" s="190"/>
      <c r="R241" s="190"/>
      <c r="S241" s="190"/>
      <c r="T241" s="180"/>
      <c r="U241" s="180"/>
    </row>
    <row r="242" spans="1:21" ht="14.25">
      <c r="A242" s="213" t="str">
        <f t="shared" si="2"/>
        <v>06200700</v>
      </c>
      <c r="B242" s="214">
        <f t="shared" si="3"/>
        <v>42838</v>
      </c>
      <c r="C242" s="190"/>
      <c r="D242" s="190"/>
      <c r="E242" s="190"/>
      <c r="F242" s="190"/>
      <c r="G242" s="190"/>
      <c r="H242" s="190"/>
      <c r="I242" s="190"/>
      <c r="J242" s="190"/>
      <c r="K242" s="190"/>
      <c r="L242" s="190"/>
      <c r="M242" s="190"/>
      <c r="N242" s="190"/>
      <c r="O242" s="190"/>
      <c r="P242" s="190"/>
      <c r="Q242" s="190"/>
      <c r="R242" s="190"/>
      <c r="S242" s="190"/>
      <c r="T242" s="180"/>
      <c r="U242" s="180"/>
    </row>
    <row r="243" spans="1:21" ht="14.25">
      <c r="A243" s="213" t="str">
        <f t="shared" si="2"/>
        <v>06200700</v>
      </c>
      <c r="B243" s="214">
        <f t="shared" si="3"/>
        <v>42838</v>
      </c>
      <c r="C243" s="190"/>
      <c r="D243" s="190"/>
      <c r="E243" s="190"/>
      <c r="F243" s="190"/>
      <c r="G243" s="190"/>
      <c r="H243" s="190"/>
      <c r="I243" s="190"/>
      <c r="J243" s="190"/>
      <c r="K243" s="190"/>
      <c r="L243" s="190"/>
      <c r="M243" s="190"/>
      <c r="N243" s="190"/>
      <c r="O243" s="190"/>
      <c r="P243" s="190"/>
      <c r="Q243" s="190"/>
      <c r="R243" s="190"/>
      <c r="S243" s="190"/>
      <c r="T243" s="180"/>
      <c r="U243" s="180"/>
    </row>
  </sheetData>
  <sheetProtection selectLockedCells="1" selectUnlockedCells="1"/>
  <mergeCells count="12">
    <mergeCell ref="E86:G86"/>
    <mergeCell ref="H86:S86"/>
    <mergeCell ref="G14:G19"/>
    <mergeCell ref="A25:C25"/>
    <mergeCell ref="G32:J32"/>
    <mergeCell ref="A41:E41"/>
    <mergeCell ref="A1:B1"/>
    <mergeCell ref="A2:C2"/>
    <mergeCell ref="G4:G13"/>
    <mergeCell ref="H9:I13"/>
    <mergeCell ref="A52:E52"/>
    <mergeCell ref="A79:B79"/>
  </mergeCells>
  <dataValidations count="13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type="textLength" allowBlank="1" showErrorMessage="1" sqref="A41:E41">
      <formula1>0</formula1>
      <formula2>50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BD79"/>
  <sheetViews>
    <sheetView zoomScale="95" zoomScaleNormal="95" zoomScalePageLayoutView="0" workbookViewId="0" topLeftCell="AL45">
      <selection activeCell="BB58" sqref="BB58"/>
    </sheetView>
  </sheetViews>
  <sheetFormatPr defaultColWidth="11.421875" defaultRowHeight="12.75"/>
  <cols>
    <col min="1" max="1" width="51.421875" style="0" customWidth="1"/>
    <col min="5" max="5" width="14.8515625" style="0" customWidth="1"/>
    <col min="6" max="6" width="13.140625" style="0" customWidth="1"/>
    <col min="7" max="7" width="10.140625" style="0" customWidth="1"/>
    <col min="8" max="8" width="12.140625" style="0" customWidth="1"/>
    <col min="9" max="9" width="8.57421875" style="0" customWidth="1"/>
    <col min="10" max="10" width="13.140625" style="0" customWidth="1"/>
    <col min="11" max="11" width="7.00390625" style="0" customWidth="1"/>
    <col min="12" max="12" width="12.421875" style="0" customWidth="1"/>
    <col min="13" max="13" width="6.28125" style="0" customWidth="1"/>
    <col min="14" max="14" width="13.421875" style="0" customWidth="1"/>
    <col min="15" max="15" width="11.7109375" style="0" customWidth="1"/>
    <col min="16" max="16" width="13.28125" style="0" customWidth="1"/>
    <col min="17" max="17" width="5.28125" style="0" customWidth="1"/>
    <col min="18" max="18" width="8.57421875" style="0" customWidth="1"/>
    <col min="20" max="34" width="5.7109375" style="0" customWidth="1"/>
    <col min="40" max="40" width="24.57421875" style="0" customWidth="1"/>
    <col min="41" max="41" width="24.8515625" style="0" customWidth="1"/>
  </cols>
  <sheetData>
    <row r="1" spans="1:6" s="221" customFormat="1" ht="75" customHeight="1">
      <c r="A1" s="220" t="s">
        <v>342</v>
      </c>
      <c r="E1" s="361" t="s">
        <v>343</v>
      </c>
      <c r="F1" s="361"/>
    </row>
    <row r="2" spans="1:31" s="221" customFormat="1" ht="18" customHeight="1">
      <c r="A2" s="222" t="s">
        <v>344</v>
      </c>
      <c r="O2" s="223" t="s">
        <v>345</v>
      </c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</row>
    <row r="3" spans="1:31" s="221" customFormat="1" ht="18" customHeight="1">
      <c r="A3" s="222"/>
      <c r="E3" s="362"/>
      <c r="F3" s="362"/>
      <c r="O3" s="223" t="s">
        <v>346</v>
      </c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</row>
    <row r="4" spans="1:31" s="221" customFormat="1" ht="18" customHeight="1">
      <c r="A4" s="222" t="s">
        <v>347</v>
      </c>
      <c r="E4" s="222"/>
      <c r="F4" s="225"/>
      <c r="O4" s="223" t="s">
        <v>348</v>
      </c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</row>
    <row r="5" spans="1:31" s="221" customFormat="1" ht="18" customHeight="1">
      <c r="A5" s="222"/>
      <c r="E5" s="222"/>
      <c r="F5" s="225"/>
      <c r="O5" s="224"/>
      <c r="P5" s="224" t="s">
        <v>349</v>
      </c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</row>
    <row r="6" spans="1:31" s="221" customFormat="1" ht="15.75" customHeight="1">
      <c r="A6" s="226" t="s">
        <v>350</v>
      </c>
      <c r="E6" s="363" t="s">
        <v>351</v>
      </c>
      <c r="F6" s="363"/>
      <c r="G6" s="227"/>
      <c r="H6" s="364" t="s">
        <v>352</v>
      </c>
      <c r="I6" s="364"/>
      <c r="J6" s="364"/>
      <c r="K6" s="364"/>
      <c r="O6" s="357" t="s">
        <v>353</v>
      </c>
      <c r="P6" s="357"/>
      <c r="Q6" s="357"/>
      <c r="R6" s="357"/>
      <c r="S6" s="357"/>
      <c r="T6" s="357"/>
      <c r="U6" s="357"/>
      <c r="V6" s="357"/>
      <c r="W6" s="357"/>
      <c r="X6" s="357"/>
      <c r="Y6" s="357"/>
      <c r="Z6" s="357"/>
      <c r="AA6" s="357"/>
      <c r="AB6" s="357"/>
      <c r="AC6" s="357"/>
      <c r="AD6" s="357"/>
      <c r="AE6" s="357"/>
    </row>
    <row r="7" spans="1:31" s="221" customFormat="1" ht="15.75" customHeight="1">
      <c r="A7" s="228" t="s">
        <v>354</v>
      </c>
      <c r="B7" s="224"/>
      <c r="C7" s="224"/>
      <c r="D7" s="224"/>
      <c r="E7" s="358" t="s">
        <v>355</v>
      </c>
      <c r="F7" s="358"/>
      <c r="G7" s="229"/>
      <c r="H7" s="359" t="s">
        <v>356</v>
      </c>
      <c r="I7" s="359"/>
      <c r="J7" s="359"/>
      <c r="K7" s="359"/>
      <c r="L7" s="360">
        <v>992910</v>
      </c>
      <c r="M7" s="360"/>
      <c r="O7" s="224"/>
      <c r="P7" s="224" t="s">
        <v>357</v>
      </c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</row>
    <row r="8" spans="1:31" s="221" customFormat="1" ht="18.75" customHeight="1">
      <c r="A8" s="230" t="s">
        <v>153</v>
      </c>
      <c r="B8" s="231"/>
      <c r="C8" s="231"/>
      <c r="D8" s="231"/>
      <c r="E8" s="368">
        <v>42423</v>
      </c>
      <c r="F8" s="368"/>
      <c r="G8" s="232"/>
      <c r="H8" s="369" t="s">
        <v>358</v>
      </c>
      <c r="I8" s="369"/>
      <c r="J8" s="369"/>
      <c r="K8" s="369"/>
      <c r="L8" s="370">
        <v>6404983</v>
      </c>
      <c r="M8" s="370"/>
      <c r="O8" s="224"/>
      <c r="P8" s="224" t="s">
        <v>359</v>
      </c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</row>
    <row r="9" spans="8:31" s="221" customFormat="1" ht="15.75" customHeight="1">
      <c r="H9" s="371" t="s">
        <v>360</v>
      </c>
      <c r="I9" s="371"/>
      <c r="J9" s="371"/>
      <c r="K9" s="371"/>
      <c r="L9" s="370">
        <v>992885</v>
      </c>
      <c r="M9" s="370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</row>
    <row r="10" spans="1:31" s="221" customFormat="1" ht="15.75" customHeight="1">
      <c r="A10" s="226" t="s">
        <v>361</v>
      </c>
      <c r="E10" s="363" t="s">
        <v>362</v>
      </c>
      <c r="F10" s="363"/>
      <c r="G10" s="227"/>
      <c r="H10" s="365" t="s">
        <v>363</v>
      </c>
      <c r="I10" s="365"/>
      <c r="J10" s="365"/>
      <c r="K10" s="365"/>
      <c r="L10" s="366">
        <v>6404893</v>
      </c>
      <c r="M10" s="366"/>
      <c r="O10" s="367" t="s">
        <v>364</v>
      </c>
      <c r="P10" s="367"/>
      <c r="Q10" s="367"/>
      <c r="R10" s="367"/>
      <c r="S10" s="367"/>
      <c r="T10" s="367"/>
      <c r="U10" s="367"/>
      <c r="V10" s="367"/>
      <c r="W10" s="367"/>
      <c r="X10" s="367"/>
      <c r="Y10" s="367"/>
      <c r="Z10" s="367"/>
      <c r="AA10" s="224"/>
      <c r="AB10" s="224"/>
      <c r="AC10" s="224"/>
      <c r="AD10" s="224"/>
      <c r="AE10" s="224"/>
    </row>
    <row r="11" spans="1:31" s="221" customFormat="1" ht="15.75" customHeight="1">
      <c r="A11" s="233" t="s">
        <v>365</v>
      </c>
      <c r="E11" s="234" t="s">
        <v>366</v>
      </c>
      <c r="F11" s="235"/>
      <c r="G11" s="236"/>
      <c r="H11" s="237"/>
      <c r="I11" s="237"/>
      <c r="J11" s="237"/>
      <c r="K11" s="237"/>
      <c r="L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</row>
    <row r="12" spans="1:31" s="221" customFormat="1" ht="15.75" customHeight="1">
      <c r="A12" s="233" t="s">
        <v>367</v>
      </c>
      <c r="E12" s="234" t="s">
        <v>368</v>
      </c>
      <c r="F12" s="235"/>
      <c r="G12" s="236"/>
      <c r="H12" s="372" t="s">
        <v>369</v>
      </c>
      <c r="I12" s="372"/>
      <c r="J12" s="372"/>
      <c r="K12" s="372"/>
      <c r="L12" s="224"/>
      <c r="O12" s="224" t="s">
        <v>370</v>
      </c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</row>
    <row r="13" spans="1:31" s="221" customFormat="1" ht="15.75" customHeight="1">
      <c r="A13" s="238" t="s">
        <v>371</v>
      </c>
      <c r="E13" s="234">
        <v>1050</v>
      </c>
      <c r="F13" s="235"/>
      <c r="G13" s="236"/>
      <c r="H13" s="359" t="s">
        <v>372</v>
      </c>
      <c r="I13" s="359"/>
      <c r="J13" s="359"/>
      <c r="K13" s="359"/>
      <c r="L13" s="360" t="s">
        <v>373</v>
      </c>
      <c r="M13" s="360"/>
      <c r="O13" s="224" t="s">
        <v>374</v>
      </c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</row>
    <row r="14" spans="1:31" s="221" customFormat="1" ht="15.75" customHeight="1">
      <c r="A14" s="233" t="s">
        <v>375</v>
      </c>
      <c r="E14" s="373">
        <v>21</v>
      </c>
      <c r="F14" s="373"/>
      <c r="G14" s="236"/>
      <c r="H14" s="374" t="s">
        <v>376</v>
      </c>
      <c r="I14" s="374"/>
      <c r="J14" s="374"/>
      <c r="K14" s="239"/>
      <c r="L14" s="370" t="s">
        <v>377</v>
      </c>
      <c r="M14" s="370"/>
      <c r="O14" s="224" t="s">
        <v>378</v>
      </c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</row>
    <row r="15" spans="1:31" s="221" customFormat="1" ht="15.75" customHeight="1">
      <c r="A15" s="233" t="s">
        <v>379</v>
      </c>
      <c r="E15" s="373">
        <v>126</v>
      </c>
      <c r="F15" s="373"/>
      <c r="G15" s="236"/>
      <c r="H15" s="371" t="s">
        <v>380</v>
      </c>
      <c r="I15" s="371"/>
      <c r="J15" s="371"/>
      <c r="K15" s="371"/>
      <c r="L15" s="370" t="s">
        <v>381</v>
      </c>
      <c r="M15" s="370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</row>
    <row r="16" spans="1:31" s="221" customFormat="1" ht="15.75" customHeight="1">
      <c r="A16" s="233" t="s">
        <v>382</v>
      </c>
      <c r="E16" s="376" t="e">
        <f>AVERAGE(K22:T22)</f>
        <v>#DIV/0!</v>
      </c>
      <c r="F16" s="376"/>
      <c r="G16" s="236"/>
      <c r="H16" s="365" t="s">
        <v>383</v>
      </c>
      <c r="I16" s="365"/>
      <c r="J16" s="365"/>
      <c r="K16" s="365"/>
      <c r="L16" s="366" t="s">
        <v>384</v>
      </c>
      <c r="M16" s="366"/>
      <c r="O16" s="224" t="s">
        <v>385</v>
      </c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</row>
    <row r="17" spans="1:31" s="221" customFormat="1" ht="15.75" customHeight="1">
      <c r="A17" s="233" t="s">
        <v>386</v>
      </c>
      <c r="E17" s="380" t="e">
        <f>E15*E16</f>
        <v>#DIV/0!</v>
      </c>
      <c r="F17" s="380"/>
      <c r="G17" s="236"/>
      <c r="H17" s="240"/>
      <c r="I17" s="237"/>
      <c r="J17" s="237"/>
      <c r="K17" s="237"/>
      <c r="L17" s="241"/>
      <c r="M17" s="241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</row>
    <row r="18" spans="1:31" s="221" customFormat="1" ht="15.75" customHeight="1">
      <c r="A18" s="230" t="s">
        <v>387</v>
      </c>
      <c r="E18" s="381" t="e">
        <f>E17*0.05</f>
        <v>#DIV/0!</v>
      </c>
      <c r="F18" s="381"/>
      <c r="G18" s="232"/>
      <c r="H18" s="382" t="s">
        <v>388</v>
      </c>
      <c r="I18" s="382"/>
      <c r="J18" s="382"/>
      <c r="K18" s="382"/>
      <c r="L18" s="375" t="s">
        <v>389</v>
      </c>
      <c r="M18" s="375"/>
      <c r="O18" s="224" t="s">
        <v>390</v>
      </c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</row>
    <row r="19" spans="1:6" s="221" customFormat="1" ht="15.75" customHeight="1">
      <c r="A19" s="242"/>
      <c r="E19" s="242"/>
      <c r="F19" s="243"/>
    </row>
    <row r="20" spans="1:15" s="221" customFormat="1" ht="15.75" customHeight="1">
      <c r="A20" s="244" t="s">
        <v>391</v>
      </c>
      <c r="E20" s="377" t="s">
        <v>392</v>
      </c>
      <c r="F20" s="377"/>
      <c r="G20" s="245"/>
      <c r="O20" s="224" t="s">
        <v>393</v>
      </c>
    </row>
    <row r="21" spans="7:20" s="221" customFormat="1" ht="12.75" customHeight="1">
      <c r="G21" s="378" t="s">
        <v>394</v>
      </c>
      <c r="H21" s="378"/>
      <c r="I21" s="378"/>
      <c r="J21" s="378"/>
      <c r="K21" s="246" t="s">
        <v>395</v>
      </c>
      <c r="L21" s="246" t="s">
        <v>396</v>
      </c>
      <c r="M21" s="246" t="s">
        <v>397</v>
      </c>
      <c r="N21" s="246" t="s">
        <v>398</v>
      </c>
      <c r="O21" s="246" t="s">
        <v>399</v>
      </c>
      <c r="P21" s="246" t="s">
        <v>400</v>
      </c>
      <c r="Q21" s="246" t="s">
        <v>401</v>
      </c>
      <c r="R21" s="246" t="s">
        <v>402</v>
      </c>
      <c r="S21" s="246" t="s">
        <v>403</v>
      </c>
      <c r="T21" s="246" t="s">
        <v>404</v>
      </c>
    </row>
    <row r="22" spans="5:25" s="241" customFormat="1" ht="18" customHeight="1">
      <c r="E22" s="379"/>
      <c r="F22" s="379"/>
      <c r="G22" s="378"/>
      <c r="H22" s="378"/>
      <c r="I22" s="378"/>
      <c r="J22" s="378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8"/>
      <c r="V22" s="248"/>
      <c r="W22" s="248"/>
      <c r="X22" s="249"/>
      <c r="Y22" s="250"/>
    </row>
    <row r="23" spans="5:24" s="241" customFormat="1" ht="18" customHeight="1">
      <c r="E23" s="379"/>
      <c r="F23" s="379"/>
      <c r="G23" s="249"/>
      <c r="H23" s="249"/>
      <c r="I23" s="251"/>
      <c r="J23" s="251"/>
      <c r="K23" s="251"/>
      <c r="L23" s="252"/>
      <c r="M23" s="253"/>
      <c r="N23" s="253"/>
      <c r="O23" s="253"/>
      <c r="P23" s="253"/>
      <c r="Q23" s="253"/>
      <c r="R23" s="253"/>
      <c r="S23" s="253"/>
      <c r="T23" s="253"/>
      <c r="U23" s="254"/>
      <c r="V23" s="254"/>
      <c r="W23" s="254"/>
      <c r="X23" s="254"/>
    </row>
    <row r="24" spans="1:34" s="221" customFormat="1" ht="16.5" customHeight="1">
      <c r="A24" s="255"/>
      <c r="B24" s="255"/>
      <c r="C24" s="255"/>
      <c r="D24" s="255"/>
      <c r="E24" s="379"/>
      <c r="F24" s="379"/>
      <c r="G24" s="256"/>
      <c r="H24" s="257"/>
      <c r="I24" s="383" t="s">
        <v>405</v>
      </c>
      <c r="J24" s="383"/>
      <c r="K24" s="383"/>
      <c r="L24" s="383"/>
      <c r="M24" s="383"/>
      <c r="N24" s="383"/>
      <c r="O24" s="383"/>
      <c r="P24" s="383"/>
      <c r="Q24" s="383"/>
      <c r="R24" s="383"/>
      <c r="S24" s="383"/>
      <c r="T24" s="383"/>
      <c r="U24" s="383"/>
      <c r="V24" s="383"/>
      <c r="W24" s="383"/>
      <c r="X24" s="383"/>
      <c r="Y24" s="255"/>
      <c r="Z24" s="241"/>
      <c r="AA24" s="241"/>
      <c r="AB24" s="241"/>
      <c r="AC24" s="241"/>
      <c r="AD24" s="241"/>
      <c r="AE24" s="241"/>
      <c r="AF24" s="241"/>
      <c r="AG24" s="241"/>
      <c r="AH24" s="241"/>
    </row>
    <row r="25" spans="1:34" s="221" customFormat="1" ht="16.5" customHeight="1">
      <c r="A25" s="250"/>
      <c r="B25" s="250"/>
      <c r="C25" s="250"/>
      <c r="D25" s="250"/>
      <c r="E25" s="250"/>
      <c r="F25" s="250"/>
      <c r="G25" s="250"/>
      <c r="H25" s="258"/>
      <c r="I25" s="384" t="s">
        <v>14</v>
      </c>
      <c r="J25" s="384"/>
      <c r="K25" s="384"/>
      <c r="L25" s="384"/>
      <c r="M25" s="385" t="s">
        <v>12</v>
      </c>
      <c r="N25" s="385"/>
      <c r="O25" s="385"/>
      <c r="P25" s="385"/>
      <c r="Q25" s="385" t="s">
        <v>9</v>
      </c>
      <c r="R25" s="385"/>
      <c r="S25" s="385"/>
      <c r="T25" s="385"/>
      <c r="U25" s="384" t="s">
        <v>6</v>
      </c>
      <c r="V25" s="384"/>
      <c r="W25" s="384"/>
      <c r="X25" s="384"/>
      <c r="Y25" s="255"/>
      <c r="Z25" s="241"/>
      <c r="AA25" s="241"/>
      <c r="AB25" s="241"/>
      <c r="AC25" s="241"/>
      <c r="AD25" s="241"/>
      <c r="AE25" s="241"/>
      <c r="AF25" s="241"/>
      <c r="AG25" s="241"/>
      <c r="AH25" s="241"/>
    </row>
    <row r="26" spans="1:34" s="221" customFormat="1" ht="15.75" customHeight="1">
      <c r="A26" s="389" t="s">
        <v>406</v>
      </c>
      <c r="B26" s="389"/>
      <c r="C26" s="389"/>
      <c r="D26" s="389"/>
      <c r="E26" s="389"/>
      <c r="F26" s="389"/>
      <c r="G26" s="389"/>
      <c r="H26" s="389"/>
      <c r="I26" s="386" t="s">
        <v>407</v>
      </c>
      <c r="J26" s="386"/>
      <c r="K26" s="386"/>
      <c r="L26" s="386"/>
      <c r="M26" s="390" t="s">
        <v>408</v>
      </c>
      <c r="N26" s="390"/>
      <c r="O26" s="390"/>
      <c r="P26" s="390"/>
      <c r="Q26" s="390" t="s">
        <v>409</v>
      </c>
      <c r="R26" s="390"/>
      <c r="S26" s="390"/>
      <c r="T26" s="390"/>
      <c r="U26" s="386" t="s">
        <v>410</v>
      </c>
      <c r="V26" s="386"/>
      <c r="W26" s="386"/>
      <c r="X26" s="386"/>
      <c r="Y26" s="255"/>
      <c r="Z26" s="241"/>
      <c r="AA26" s="241"/>
      <c r="AB26" s="241"/>
      <c r="AC26" s="241"/>
      <c r="AD26" s="241"/>
      <c r="AE26" s="241"/>
      <c r="AF26" s="241"/>
      <c r="AG26" s="241"/>
      <c r="AH26" s="241"/>
    </row>
    <row r="27" spans="1:34" s="221" customFormat="1" ht="15.75" customHeight="1">
      <c r="A27" s="389"/>
      <c r="B27" s="389"/>
      <c r="C27" s="389"/>
      <c r="D27" s="389"/>
      <c r="E27" s="389"/>
      <c r="F27" s="389"/>
      <c r="G27" s="389"/>
      <c r="H27" s="389"/>
      <c r="I27" s="387" t="s">
        <v>302</v>
      </c>
      <c r="J27" s="387"/>
      <c r="K27" s="387"/>
      <c r="L27" s="387"/>
      <c r="M27" s="388" t="s">
        <v>298</v>
      </c>
      <c r="N27" s="388"/>
      <c r="O27" s="388"/>
      <c r="P27" s="388"/>
      <c r="Q27" s="388" t="s">
        <v>294</v>
      </c>
      <c r="R27" s="388"/>
      <c r="S27" s="388"/>
      <c r="T27" s="388"/>
      <c r="U27" s="387" t="s">
        <v>290</v>
      </c>
      <c r="V27" s="387"/>
      <c r="W27" s="387"/>
      <c r="X27" s="387"/>
      <c r="Y27" s="255"/>
      <c r="Z27" s="241"/>
      <c r="AA27" s="241"/>
      <c r="AB27" s="241"/>
      <c r="AC27" s="241"/>
      <c r="AD27" s="241"/>
      <c r="AE27" s="241"/>
      <c r="AF27" s="241"/>
      <c r="AG27" s="241"/>
      <c r="AH27" s="241"/>
    </row>
    <row r="28" spans="1:34" s="221" customFormat="1" ht="32.25" customHeight="1">
      <c r="A28" s="392" t="s">
        <v>411</v>
      </c>
      <c r="B28" s="392"/>
      <c r="C28" s="392"/>
      <c r="D28" s="392"/>
      <c r="E28" s="392"/>
      <c r="F28" s="393" t="s">
        <v>412</v>
      </c>
      <c r="G28" s="393" t="s">
        <v>413</v>
      </c>
      <c r="H28" s="393" t="s">
        <v>414</v>
      </c>
      <c r="I28" s="394" t="s">
        <v>415</v>
      </c>
      <c r="J28" s="391" t="s">
        <v>416</v>
      </c>
      <c r="K28" s="391" t="s">
        <v>161</v>
      </c>
      <c r="L28" s="391" t="s">
        <v>417</v>
      </c>
      <c r="M28" s="395" t="s">
        <v>415</v>
      </c>
      <c r="N28" s="391" t="s">
        <v>416</v>
      </c>
      <c r="O28" s="391" t="s">
        <v>161</v>
      </c>
      <c r="P28" s="391" t="s">
        <v>417</v>
      </c>
      <c r="Q28" s="396" t="s">
        <v>415</v>
      </c>
      <c r="R28" s="391" t="s">
        <v>416</v>
      </c>
      <c r="S28" s="391" t="s">
        <v>161</v>
      </c>
      <c r="T28" s="391" t="s">
        <v>417</v>
      </c>
      <c r="U28" s="396" t="s">
        <v>415</v>
      </c>
      <c r="V28" s="391" t="s">
        <v>416</v>
      </c>
      <c r="W28" s="391" t="s">
        <v>161</v>
      </c>
      <c r="X28" s="391" t="s">
        <v>417</v>
      </c>
      <c r="Y28" s="397" t="s">
        <v>418</v>
      </c>
      <c r="Z28" s="241"/>
      <c r="AA28" s="241"/>
      <c r="AB28" s="241"/>
      <c r="AC28" s="241"/>
      <c r="AD28" s="241"/>
      <c r="AE28" s="241"/>
      <c r="AF28" s="241"/>
      <c r="AG28" s="241"/>
      <c r="AH28" s="241"/>
    </row>
    <row r="29" spans="1:34" s="221" customFormat="1" ht="32.25" customHeight="1">
      <c r="A29" s="392"/>
      <c r="B29" s="392"/>
      <c r="C29" s="392"/>
      <c r="D29" s="392"/>
      <c r="E29" s="392"/>
      <c r="F29" s="393"/>
      <c r="G29" s="393"/>
      <c r="H29" s="393"/>
      <c r="I29" s="394"/>
      <c r="J29" s="391"/>
      <c r="K29" s="391"/>
      <c r="L29" s="391"/>
      <c r="M29" s="395"/>
      <c r="N29" s="391"/>
      <c r="O29" s="391"/>
      <c r="P29" s="391"/>
      <c r="Q29" s="396"/>
      <c r="R29" s="391"/>
      <c r="S29" s="391"/>
      <c r="T29" s="391"/>
      <c r="U29" s="396"/>
      <c r="V29" s="391"/>
      <c r="W29" s="391"/>
      <c r="X29" s="391"/>
      <c r="Y29" s="397"/>
      <c r="Z29" s="241"/>
      <c r="AA29" s="241"/>
      <c r="AB29" s="42" t="s">
        <v>97</v>
      </c>
      <c r="AC29" s="241"/>
      <c r="AD29" s="241"/>
      <c r="AE29" s="241"/>
      <c r="AF29" s="241"/>
      <c r="AG29" s="241"/>
      <c r="AH29" s="241"/>
    </row>
    <row r="30" spans="1:28" s="241" customFormat="1" ht="48.75" customHeight="1">
      <c r="A30" s="259" t="s">
        <v>419</v>
      </c>
      <c r="B30" s="260" t="s">
        <v>420</v>
      </c>
      <c r="C30" s="261" t="s">
        <v>421</v>
      </c>
      <c r="D30" s="261">
        <v>11</v>
      </c>
      <c r="E30" s="262" t="s">
        <v>422</v>
      </c>
      <c r="F30" s="263">
        <f>'Données Brutes'!M8</f>
        <v>0</v>
      </c>
      <c r="G30" s="263">
        <f>IF(F30&gt;=5,"D",(IF(F30&gt;0,"M",(IF(F30="","","")))))</f>
      </c>
      <c r="H30" s="264"/>
      <c r="I30" s="265" t="str">
        <f>G54</f>
        <v>a</v>
      </c>
      <c r="J30" s="266"/>
      <c r="K30" s="267"/>
      <c r="L30" s="268"/>
      <c r="M30" s="265" t="str">
        <f>I54</f>
        <v>b</v>
      </c>
      <c r="N30" s="269"/>
      <c r="O30" s="268"/>
      <c r="P30" s="268"/>
      <c r="Q30" s="270"/>
      <c r="R30" s="271"/>
      <c r="S30" s="268"/>
      <c r="T30" s="268"/>
      <c r="U30" s="270"/>
      <c r="V30" s="271"/>
      <c r="W30" s="268"/>
      <c r="X30" s="268"/>
      <c r="Y30" s="270"/>
      <c r="AB30" s="76">
        <f>'Données Brutes'!AN30</f>
        <v>0</v>
      </c>
    </row>
    <row r="31" spans="1:28" s="241" customFormat="1" ht="48.75" customHeight="1">
      <c r="A31" s="272" t="s">
        <v>423</v>
      </c>
      <c r="B31" s="273" t="s">
        <v>424</v>
      </c>
      <c r="C31" s="274" t="s">
        <v>425</v>
      </c>
      <c r="D31" s="274">
        <v>10</v>
      </c>
      <c r="E31" s="275" t="s">
        <v>121</v>
      </c>
      <c r="F31" s="263">
        <f>'Données Brutes'!M9</f>
        <v>0</v>
      </c>
      <c r="G31" s="263">
        <f>IF(F31&gt;=5,"D",(IF(F31&gt;0,"M",(IF(F31="","","")))))</f>
      </c>
      <c r="H31" s="264"/>
      <c r="I31" s="265">
        <f>G55</f>
        <v>0</v>
      </c>
      <c r="J31" s="266"/>
      <c r="K31" s="266"/>
      <c r="L31" s="266"/>
      <c r="M31" s="265">
        <f>I55</f>
        <v>0</v>
      </c>
      <c r="N31" s="276"/>
      <c r="O31" s="266"/>
      <c r="P31" s="266"/>
      <c r="Q31" s="277"/>
      <c r="R31" s="278"/>
      <c r="S31" s="266"/>
      <c r="T31" s="266"/>
      <c r="U31" s="277"/>
      <c r="V31" s="278"/>
      <c r="W31" s="266"/>
      <c r="X31" s="266"/>
      <c r="Y31" s="279"/>
      <c r="AB31" s="76">
        <f>'Données Brutes'!AN31</f>
        <v>0</v>
      </c>
    </row>
    <row r="32" spans="1:28" s="241" customFormat="1" ht="48.75" customHeight="1">
      <c r="A32" s="280" t="s">
        <v>426</v>
      </c>
      <c r="B32" s="273" t="s">
        <v>427</v>
      </c>
      <c r="C32" s="274" t="s">
        <v>428</v>
      </c>
      <c r="D32" s="274">
        <v>9</v>
      </c>
      <c r="E32" s="275" t="s">
        <v>123</v>
      </c>
      <c r="F32" s="263">
        <f>'Données Brutes'!M10</f>
        <v>0</v>
      </c>
      <c r="G32" s="263">
        <f>IF(F32&gt;=5,"D",(IF(F32&gt;0,"M",(IF(F32="","","")))))</f>
      </c>
      <c r="H32" s="264"/>
      <c r="I32" s="265" t="str">
        <f>G56</f>
        <v>a</v>
      </c>
      <c r="J32" s="266"/>
      <c r="K32" s="266"/>
      <c r="L32" s="266"/>
      <c r="M32" s="265">
        <f>I56</f>
        <v>0</v>
      </c>
      <c r="N32" s="276"/>
      <c r="O32" s="266"/>
      <c r="P32" s="266"/>
      <c r="Q32" s="277"/>
      <c r="R32" s="278"/>
      <c r="S32" s="266"/>
      <c r="T32" s="266"/>
      <c r="U32" s="277"/>
      <c r="V32" s="278"/>
      <c r="W32" s="266"/>
      <c r="X32" s="266"/>
      <c r="Y32" s="279"/>
      <c r="AB32" s="76">
        <f>'Données Brutes'!AN32</f>
        <v>0</v>
      </c>
    </row>
    <row r="33" spans="1:28" s="241" customFormat="1" ht="37.5" customHeight="1">
      <c r="A33" s="281" t="s">
        <v>429</v>
      </c>
      <c r="B33" s="282"/>
      <c r="C33" s="283"/>
      <c r="D33" s="283"/>
      <c r="E33" s="398" t="s">
        <v>125</v>
      </c>
      <c r="F33" s="399">
        <f>'Données Brutes'!M11</f>
        <v>0</v>
      </c>
      <c r="G33" s="400">
        <f>IF(F33&gt;=5,"D",(IF(F33&gt;0,"M",(IF(F33="","","")))))</f>
      </c>
      <c r="H33" s="401"/>
      <c r="I33" s="402">
        <f>G57</f>
        <v>0</v>
      </c>
      <c r="J33" s="266"/>
      <c r="K33" s="284"/>
      <c r="L33" s="284"/>
      <c r="M33" s="403">
        <f>I57</f>
        <v>0</v>
      </c>
      <c r="N33" s="285"/>
      <c r="O33" s="284"/>
      <c r="P33" s="284"/>
      <c r="Q33" s="286"/>
      <c r="R33" s="287"/>
      <c r="S33" s="284"/>
      <c r="T33" s="284"/>
      <c r="U33" s="286"/>
      <c r="V33" s="287"/>
      <c r="W33" s="284"/>
      <c r="X33" s="284"/>
      <c r="Y33" s="288"/>
      <c r="AB33" s="76">
        <f>'Données Brutes'!AN33</f>
        <v>0</v>
      </c>
    </row>
    <row r="34" spans="1:28" s="241" customFormat="1" ht="37.5" customHeight="1">
      <c r="A34" s="289" t="s">
        <v>430</v>
      </c>
      <c r="B34" s="290"/>
      <c r="C34" s="291"/>
      <c r="D34" s="291"/>
      <c r="E34" s="398"/>
      <c r="F34" s="399">
        <f>'Données Brutes'!M12</f>
        <v>0</v>
      </c>
      <c r="G34" s="400"/>
      <c r="H34" s="401"/>
      <c r="I34" s="402"/>
      <c r="J34" s="266"/>
      <c r="K34" s="292"/>
      <c r="L34" s="293"/>
      <c r="M34" s="403"/>
      <c r="N34" s="294"/>
      <c r="O34" s="293"/>
      <c r="P34" s="293"/>
      <c r="Q34" s="295"/>
      <c r="R34" s="296"/>
      <c r="S34" s="293"/>
      <c r="T34" s="293"/>
      <c r="U34" s="295"/>
      <c r="V34" s="296"/>
      <c r="W34" s="293"/>
      <c r="X34" s="293"/>
      <c r="Y34" s="297"/>
      <c r="AB34" s="76">
        <f>'Données Brutes'!AN34</f>
        <v>0</v>
      </c>
    </row>
    <row r="35" spans="1:28" s="241" customFormat="1" ht="48.75" customHeight="1">
      <c r="A35" s="272" t="s">
        <v>431</v>
      </c>
      <c r="B35" s="273" t="s">
        <v>432</v>
      </c>
      <c r="C35" s="274" t="s">
        <v>433</v>
      </c>
      <c r="D35" s="274">
        <v>7</v>
      </c>
      <c r="E35" s="275" t="s">
        <v>130</v>
      </c>
      <c r="F35" s="298">
        <f>'Données Brutes'!M12</f>
        <v>0</v>
      </c>
      <c r="G35" s="263">
        <f>IF(F35&gt;=5,"D",(IF(F35&gt;0,"M",(IF(F35="","","")))))</f>
      </c>
      <c r="H35" s="264"/>
      <c r="I35" s="278" t="str">
        <f aca="true" t="shared" si="0" ref="I35:I40">G58</f>
        <v>a</v>
      </c>
      <c r="J35" s="284"/>
      <c r="K35" s="266"/>
      <c r="L35" s="266"/>
      <c r="M35" s="265" t="str">
        <f aca="true" t="shared" si="1" ref="M35:M40">I58</f>
        <v>b</v>
      </c>
      <c r="N35" s="276"/>
      <c r="O35" s="266"/>
      <c r="P35" s="266"/>
      <c r="Q35" s="277"/>
      <c r="R35" s="278"/>
      <c r="S35" s="266"/>
      <c r="T35" s="266"/>
      <c r="U35" s="277"/>
      <c r="V35" s="278"/>
      <c r="W35" s="266"/>
      <c r="X35" s="266"/>
      <c r="Y35" s="277"/>
      <c r="AB35" s="76">
        <f>'Données Brutes'!AN35</f>
        <v>0</v>
      </c>
    </row>
    <row r="36" spans="1:28" s="241" customFormat="1" ht="48.75" customHeight="1">
      <c r="A36" s="272" t="s">
        <v>434</v>
      </c>
      <c r="B36" s="273" t="s">
        <v>435</v>
      </c>
      <c r="C36" s="274" t="s">
        <v>436</v>
      </c>
      <c r="D36" s="274">
        <v>6</v>
      </c>
      <c r="E36" s="275" t="s">
        <v>132</v>
      </c>
      <c r="F36" s="298">
        <f>'Données Brutes'!M13</f>
        <v>0</v>
      </c>
      <c r="G36" s="264">
        <f>IF(F33&gt;=5,"D",(IF(F33&gt;0,"M",(IF(F33="","","")))))</f>
      </c>
      <c r="H36" s="264"/>
      <c r="I36" s="278" t="str">
        <f t="shared" si="0"/>
        <v>a</v>
      </c>
      <c r="J36" s="284"/>
      <c r="K36" s="266"/>
      <c r="L36" s="266"/>
      <c r="M36" s="265">
        <f t="shared" si="1"/>
        <v>0</v>
      </c>
      <c r="N36" s="276"/>
      <c r="O36" s="266"/>
      <c r="P36" s="266"/>
      <c r="Q36" s="277"/>
      <c r="R36" s="278"/>
      <c r="S36" s="266"/>
      <c r="T36" s="266"/>
      <c r="U36" s="277"/>
      <c r="V36" s="278"/>
      <c r="W36" s="266"/>
      <c r="X36" s="266"/>
      <c r="Y36" s="279"/>
      <c r="AB36" s="76">
        <f>'Données Brutes'!AN35</f>
        <v>0</v>
      </c>
    </row>
    <row r="37" spans="1:28" s="241" customFormat="1" ht="48.75" customHeight="1">
      <c r="A37" s="272" t="s">
        <v>437</v>
      </c>
      <c r="B37" s="273" t="s">
        <v>438</v>
      </c>
      <c r="C37" s="274" t="s">
        <v>439</v>
      </c>
      <c r="D37" s="274">
        <v>5</v>
      </c>
      <c r="E37" s="275" t="s">
        <v>134</v>
      </c>
      <c r="F37" s="298">
        <f>'Données Brutes'!M14</f>
        <v>0</v>
      </c>
      <c r="G37" s="264">
        <f>IF(F34&gt;=5,"D",(IF(F34&gt;0,"M",(IF(F34="","","")))))</f>
      </c>
      <c r="H37" s="264"/>
      <c r="I37" s="278" t="str">
        <f t="shared" si="0"/>
        <v>c</v>
      </c>
      <c r="J37" s="284"/>
      <c r="K37" s="266"/>
      <c r="L37" s="266"/>
      <c r="M37" s="265">
        <f t="shared" si="1"/>
        <v>0</v>
      </c>
      <c r="N37" s="276"/>
      <c r="O37" s="266"/>
      <c r="P37" s="266"/>
      <c r="Q37" s="277"/>
      <c r="R37" s="278"/>
      <c r="S37" s="266"/>
      <c r="T37" s="266"/>
      <c r="U37" s="277"/>
      <c r="V37" s="278"/>
      <c r="W37" s="266"/>
      <c r="X37" s="266"/>
      <c r="Y37" s="279"/>
      <c r="AB37" s="76">
        <f>'Données Brutes'!AN36</f>
        <v>0</v>
      </c>
    </row>
    <row r="38" spans="1:28" s="241" customFormat="1" ht="46.5" customHeight="1">
      <c r="A38" s="272" t="s">
        <v>440</v>
      </c>
      <c r="B38" s="273" t="s">
        <v>441</v>
      </c>
      <c r="C38" s="274" t="s">
        <v>442</v>
      </c>
      <c r="D38" s="274">
        <v>4</v>
      </c>
      <c r="E38" s="275" t="s">
        <v>135</v>
      </c>
      <c r="F38" s="298">
        <f>'Données Brutes'!M15</f>
        <v>0</v>
      </c>
      <c r="G38" s="264">
        <f>IF(F35&gt;=5,"D",(IF(F35&gt;0,"M",(IF(F35="","","")))))</f>
      </c>
      <c r="H38" s="264"/>
      <c r="I38" s="278">
        <f t="shared" si="0"/>
        <v>0</v>
      </c>
      <c r="J38" s="284"/>
      <c r="K38" s="266"/>
      <c r="L38" s="266"/>
      <c r="M38" s="265">
        <f t="shared" si="1"/>
        <v>0</v>
      </c>
      <c r="N38" s="276"/>
      <c r="O38" s="266"/>
      <c r="P38" s="266"/>
      <c r="Q38" s="277"/>
      <c r="R38" s="278"/>
      <c r="S38" s="266"/>
      <c r="T38" s="266"/>
      <c r="U38" s="277"/>
      <c r="V38" s="278"/>
      <c r="W38" s="266"/>
      <c r="X38" s="266"/>
      <c r="Y38" s="279"/>
      <c r="AB38" s="76">
        <f>'Données Brutes'!AN37</f>
        <v>0</v>
      </c>
    </row>
    <row r="39" spans="1:28" s="241" customFormat="1" ht="48.75" customHeight="1">
      <c r="A39" s="272" t="s">
        <v>443</v>
      </c>
      <c r="B39" s="273" t="s">
        <v>444</v>
      </c>
      <c r="C39" s="274" t="s">
        <v>445</v>
      </c>
      <c r="D39" s="274">
        <v>3</v>
      </c>
      <c r="E39" s="275" t="s">
        <v>446</v>
      </c>
      <c r="F39" s="298">
        <f>'Données Brutes'!M16</f>
        <v>0</v>
      </c>
      <c r="G39" s="264">
        <f>IF(F36&gt;=5,"D",(IF(F36&gt;0,"M",(IF(F36="","","")))))</f>
      </c>
      <c r="H39" s="264"/>
      <c r="I39" s="278">
        <f t="shared" si="0"/>
        <v>0</v>
      </c>
      <c r="J39" s="284"/>
      <c r="K39" s="266"/>
      <c r="L39" s="266"/>
      <c r="M39" s="265">
        <f t="shared" si="1"/>
        <v>0</v>
      </c>
      <c r="N39" s="276"/>
      <c r="O39" s="266"/>
      <c r="P39" s="266"/>
      <c r="Q39" s="277"/>
      <c r="R39" s="278"/>
      <c r="S39" s="266"/>
      <c r="T39" s="266"/>
      <c r="U39" s="277"/>
      <c r="V39" s="278"/>
      <c r="W39" s="266"/>
      <c r="X39" s="266"/>
      <c r="Y39" s="279"/>
      <c r="AB39" s="76">
        <f>'Données Brutes'!AN38</f>
        <v>0</v>
      </c>
    </row>
    <row r="40" spans="1:28" s="241" customFormat="1" ht="37.5" customHeight="1">
      <c r="A40" s="281" t="s">
        <v>447</v>
      </c>
      <c r="B40" s="282" t="s">
        <v>448</v>
      </c>
      <c r="C40" s="283" t="s">
        <v>436</v>
      </c>
      <c r="D40" s="283">
        <v>1</v>
      </c>
      <c r="E40" s="398" t="s">
        <v>449</v>
      </c>
      <c r="F40" s="404">
        <f>'Données Brutes'!M17</f>
        <v>0</v>
      </c>
      <c r="G40" s="401">
        <f>IF(F37&gt;=5,"D",(IF(F37&gt;0,"M",(IF(F37="","","")))))</f>
      </c>
      <c r="H40" s="401"/>
      <c r="I40" s="400" t="str">
        <f t="shared" si="0"/>
        <v>c</v>
      </c>
      <c r="J40" s="284"/>
      <c r="K40" s="284"/>
      <c r="L40" s="284"/>
      <c r="M40" s="403" t="str">
        <f t="shared" si="1"/>
        <v>a</v>
      </c>
      <c r="N40" s="285"/>
      <c r="O40" s="284"/>
      <c r="P40" s="284"/>
      <c r="Q40" s="286"/>
      <c r="R40" s="287"/>
      <c r="S40" s="284"/>
      <c r="T40" s="284"/>
      <c r="U40" s="286"/>
      <c r="V40" s="287"/>
      <c r="W40" s="284"/>
      <c r="X40" s="284"/>
      <c r="Y40" s="288"/>
      <c r="AB40" s="76">
        <f>'Données Brutes'!AN39</f>
        <v>0</v>
      </c>
    </row>
    <row r="41" spans="1:28" s="241" customFormat="1" ht="37.5" customHeight="1">
      <c r="A41" s="289" t="s">
        <v>450</v>
      </c>
      <c r="B41" s="290" t="s">
        <v>448</v>
      </c>
      <c r="C41" s="291" t="s">
        <v>451</v>
      </c>
      <c r="D41" s="291">
        <v>2</v>
      </c>
      <c r="E41" s="398"/>
      <c r="F41" s="404"/>
      <c r="G41" s="401"/>
      <c r="H41" s="401"/>
      <c r="I41" s="400"/>
      <c r="J41" s="284"/>
      <c r="K41" s="292"/>
      <c r="L41" s="293"/>
      <c r="M41" s="403"/>
      <c r="N41" s="294"/>
      <c r="O41" s="293"/>
      <c r="P41" s="293"/>
      <c r="Q41" s="295"/>
      <c r="R41" s="296"/>
      <c r="S41" s="293"/>
      <c r="T41" s="293"/>
      <c r="U41" s="295"/>
      <c r="V41" s="296"/>
      <c r="W41" s="293"/>
      <c r="X41" s="293"/>
      <c r="Y41" s="297"/>
      <c r="AB41" s="76">
        <f>'Données Brutes'!AN40</f>
        <v>0</v>
      </c>
    </row>
    <row r="42" spans="1:28" s="241" customFormat="1" ht="48.75" customHeight="1">
      <c r="A42" s="280" t="s">
        <v>452</v>
      </c>
      <c r="B42" s="273" t="s">
        <v>453</v>
      </c>
      <c r="C42" s="274" t="s">
        <v>454</v>
      </c>
      <c r="D42" s="274">
        <v>1</v>
      </c>
      <c r="E42" s="275" t="s">
        <v>455</v>
      </c>
      <c r="F42" s="298">
        <f>'Données Brutes'!M18</f>
        <v>0</v>
      </c>
      <c r="G42" s="264">
        <f>IF(F39&gt;=5,"D",(IF(F39&gt;0,"M",(IF(F39="","","")))))</f>
      </c>
      <c r="H42" s="264"/>
      <c r="I42" s="263">
        <f>G64</f>
        <v>0</v>
      </c>
      <c r="J42" s="284"/>
      <c r="K42" s="266"/>
      <c r="L42" s="266"/>
      <c r="M42" s="265">
        <f>I64</f>
        <v>0</v>
      </c>
      <c r="N42" s="276"/>
      <c r="O42" s="266"/>
      <c r="P42" s="266"/>
      <c r="Q42" s="277"/>
      <c r="R42" s="278"/>
      <c r="S42" s="266"/>
      <c r="T42" s="266"/>
      <c r="U42" s="277"/>
      <c r="V42" s="278"/>
      <c r="W42" s="266"/>
      <c r="X42" s="266"/>
      <c r="Y42" s="279"/>
      <c r="AB42" s="100">
        <f>IF(AT42&gt;0,AT42,"")</f>
      </c>
    </row>
    <row r="43" spans="1:28" s="241" customFormat="1" ht="48.75" customHeight="1">
      <c r="A43" s="299" t="s">
        <v>456</v>
      </c>
      <c r="B43" s="300" t="s">
        <v>457</v>
      </c>
      <c r="C43" s="301" t="s">
        <v>458</v>
      </c>
      <c r="D43" s="301">
        <v>0</v>
      </c>
      <c r="E43" s="302" t="s">
        <v>141</v>
      </c>
      <c r="F43" s="298">
        <f>'Données Brutes'!M19</f>
        <v>0</v>
      </c>
      <c r="G43" s="264">
        <f>IF(F40&gt;=5,"D",(IF(F40&gt;0,"M",(IF(F40="","","")))))</f>
      </c>
      <c r="H43" s="264"/>
      <c r="I43" s="263" t="str">
        <f>G65</f>
        <v>a</v>
      </c>
      <c r="J43" s="284"/>
      <c r="K43" s="303"/>
      <c r="L43" s="266"/>
      <c r="M43" s="265">
        <f>I65</f>
        <v>0</v>
      </c>
      <c r="N43" s="304"/>
      <c r="O43" s="305"/>
      <c r="P43" s="305"/>
      <c r="Q43" s="306"/>
      <c r="R43" s="307"/>
      <c r="S43" s="305"/>
      <c r="T43" s="305"/>
      <c r="U43" s="306"/>
      <c r="V43" s="307"/>
      <c r="W43" s="305"/>
      <c r="X43" s="305"/>
      <c r="Y43" s="308"/>
      <c r="AB43" s="100">
        <f>IF(AT43&gt;0,AT43,"")</f>
      </c>
    </row>
    <row r="44" spans="1:25" s="241" customFormat="1" ht="46.5" customHeight="1">
      <c r="A44" s="250"/>
      <c r="B44" s="250"/>
      <c r="C44" s="250"/>
      <c r="D44" s="250"/>
      <c r="E44" s="309" t="s">
        <v>459</v>
      </c>
      <c r="F44" s="310">
        <f>SUM(F30:F43)/100</f>
        <v>0</v>
      </c>
      <c r="G44" s="311" t="s">
        <v>460</v>
      </c>
      <c r="H44" s="312"/>
      <c r="I44" s="313"/>
      <c r="J44" s="313"/>
      <c r="K44" s="313"/>
      <c r="L44" s="314"/>
      <c r="M44" s="311" t="s">
        <v>461</v>
      </c>
      <c r="N44" s="313"/>
      <c r="O44" s="313"/>
      <c r="P44" s="315"/>
      <c r="Q44" s="311" t="s">
        <v>462</v>
      </c>
      <c r="R44" s="316"/>
      <c r="S44" s="317"/>
      <c r="T44" s="318"/>
      <c r="U44" s="319"/>
      <c r="V44" s="317"/>
      <c r="W44" s="317"/>
      <c r="X44" s="318"/>
      <c r="Y44" s="320">
        <f>SUM(Y30:Y43)</f>
        <v>0</v>
      </c>
    </row>
    <row r="45" spans="1:21" s="221" customFormat="1" ht="49.5" customHeight="1">
      <c r="A45" s="321" t="s">
        <v>463</v>
      </c>
      <c r="G45" s="311" t="s">
        <v>464</v>
      </c>
      <c r="H45" s="322"/>
      <c r="I45" s="322"/>
      <c r="J45" s="322"/>
      <c r="K45" s="322"/>
      <c r="L45" s="322"/>
      <c r="M45" s="311" t="s">
        <v>461</v>
      </c>
      <c r="N45" s="322"/>
      <c r="O45" s="322"/>
      <c r="P45" s="322"/>
      <c r="Q45" s="311" t="s">
        <v>462</v>
      </c>
      <c r="U45"/>
    </row>
    <row r="46" spans="3:56" s="323" customFormat="1" ht="12.75" customHeight="1">
      <c r="C46" s="324"/>
      <c r="D46" s="324"/>
      <c r="E46" s="324"/>
      <c r="F46" s="324"/>
      <c r="G46" s="324"/>
      <c r="H46" s="324"/>
      <c r="I46" s="324"/>
      <c r="J46" s="324"/>
      <c r="K46" s="324"/>
      <c r="L46" s="324"/>
      <c r="M46" s="324"/>
      <c r="N46" s="324"/>
      <c r="O46" s="324"/>
      <c r="P46" s="324"/>
      <c r="T46" s="325"/>
      <c r="U46" s="326"/>
      <c r="V46" s="326"/>
      <c r="W46" s="326"/>
      <c r="X46" s="326"/>
      <c r="Y46" s="326"/>
      <c r="Z46" s="326"/>
      <c r="AA46" s="326"/>
      <c r="AB46" s="326"/>
      <c r="AC46" s="326"/>
      <c r="AD46" s="326"/>
      <c r="AE46" s="326"/>
      <c r="AF46" s="326"/>
      <c r="AG46" s="326"/>
      <c r="AH46" s="326"/>
      <c r="AI46" s="326"/>
      <c r="BC46" s="327"/>
      <c r="BD46" s="327"/>
    </row>
    <row r="47" spans="3:56" ht="32.25" customHeight="1">
      <c r="C47" s="20" t="s">
        <v>25</v>
      </c>
      <c r="D47" s="20" t="s">
        <v>26</v>
      </c>
      <c r="E47" s="334" t="s">
        <v>27</v>
      </c>
      <c r="F47" s="334"/>
      <c r="G47" s="20" t="s">
        <v>28</v>
      </c>
      <c r="H47" s="20" t="s">
        <v>465</v>
      </c>
      <c r="I47" s="20" t="s">
        <v>30</v>
      </c>
      <c r="J47" s="20" t="s">
        <v>31</v>
      </c>
      <c r="K47" s="20" t="s">
        <v>32</v>
      </c>
      <c r="L47" s="334" t="s">
        <v>33</v>
      </c>
      <c r="M47" s="334"/>
      <c r="N47" s="334" t="s">
        <v>34</v>
      </c>
      <c r="O47" s="334"/>
      <c r="P47" s="22" t="s">
        <v>35</v>
      </c>
      <c r="T47" s="24" t="s">
        <v>37</v>
      </c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6"/>
      <c r="BC47" s="27"/>
      <c r="BD47" s="27"/>
    </row>
    <row r="48" spans="3:56" ht="13.5">
      <c r="C48" s="28" t="s">
        <v>466</v>
      </c>
      <c r="D48" s="29" t="s">
        <v>467</v>
      </c>
      <c r="E48" s="335" t="s">
        <v>468</v>
      </c>
      <c r="F48" s="335"/>
      <c r="G48" s="30">
        <v>42423</v>
      </c>
      <c r="H48" s="328"/>
      <c r="I48" s="31"/>
      <c r="J48" s="31"/>
      <c r="K48" s="33" t="s">
        <v>42</v>
      </c>
      <c r="L48" s="336" t="s">
        <v>43</v>
      </c>
      <c r="M48" s="336"/>
      <c r="N48" s="336" t="s">
        <v>44</v>
      </c>
      <c r="O48" s="336"/>
      <c r="P48" s="34" t="s">
        <v>45</v>
      </c>
      <c r="T48" s="35" t="s">
        <v>46</v>
      </c>
      <c r="U48" s="36"/>
      <c r="V48" s="36"/>
      <c r="W48" s="36" t="s">
        <v>44</v>
      </c>
      <c r="X48" s="36"/>
      <c r="Y48" s="36"/>
      <c r="Z48" s="36"/>
      <c r="AA48" s="36"/>
      <c r="AB48" s="36" t="s">
        <v>45</v>
      </c>
      <c r="AC48" s="36"/>
      <c r="AD48" s="36"/>
      <c r="AE48" s="36"/>
      <c r="AF48" s="36" t="s">
        <v>47</v>
      </c>
      <c r="AG48" s="36"/>
      <c r="AH48" s="36" t="s">
        <v>48</v>
      </c>
      <c r="AI48" s="37" t="s">
        <v>49</v>
      </c>
      <c r="BC48" s="27"/>
      <c r="BD48" s="27"/>
    </row>
    <row r="49" spans="3:56" ht="13.5">
      <c r="C49" s="21" t="s">
        <v>50</v>
      </c>
      <c r="D49" s="38" t="s">
        <v>51</v>
      </c>
      <c r="E49" s="38" t="s">
        <v>52</v>
      </c>
      <c r="F49" s="38" t="s">
        <v>53</v>
      </c>
      <c r="G49" s="38" t="s">
        <v>54</v>
      </c>
      <c r="H49" s="38" t="s">
        <v>55</v>
      </c>
      <c r="I49" s="38" t="s">
        <v>56</v>
      </c>
      <c r="J49" s="39" t="s">
        <v>57</v>
      </c>
      <c r="K49" s="41"/>
      <c r="L49" s="36"/>
      <c r="M49" s="40"/>
      <c r="N49" s="36"/>
      <c r="O49" s="40"/>
      <c r="P49" s="41"/>
      <c r="T49" s="35" t="s">
        <v>43</v>
      </c>
      <c r="U49" s="36"/>
      <c r="V49" s="36"/>
      <c r="W49" s="36" t="s">
        <v>59</v>
      </c>
      <c r="X49" s="36"/>
      <c r="Y49" s="36"/>
      <c r="Z49" s="36"/>
      <c r="AA49" s="36"/>
      <c r="AB49" s="36" t="s">
        <v>60</v>
      </c>
      <c r="AC49" s="36"/>
      <c r="AD49" s="36"/>
      <c r="AE49" s="36"/>
      <c r="AF49" s="36" t="s">
        <v>61</v>
      </c>
      <c r="AG49" s="36"/>
      <c r="AH49" s="36" t="s">
        <v>62</v>
      </c>
      <c r="AI49" s="37" t="s">
        <v>63</v>
      </c>
      <c r="BC49" s="27"/>
      <c r="BD49" s="27"/>
    </row>
    <row r="50" spans="1:56" ht="13.5">
      <c r="A50" s="42" t="s">
        <v>64</v>
      </c>
      <c r="C50" s="43"/>
      <c r="D50" s="43"/>
      <c r="E50" s="44"/>
      <c r="F50" s="45">
        <f>D50*E50</f>
        <v>0</v>
      </c>
      <c r="G50" s="45">
        <f>0.05*F50</f>
        <v>0</v>
      </c>
      <c r="H50" s="45">
        <f>0.01*F50</f>
        <v>0</v>
      </c>
      <c r="I50" s="31"/>
      <c r="J50" s="31"/>
      <c r="K50" s="329"/>
      <c r="L50" s="330"/>
      <c r="M50" s="331"/>
      <c r="N50" s="330"/>
      <c r="O50" s="331"/>
      <c r="P50" s="329"/>
      <c r="T50" s="35" t="s">
        <v>65</v>
      </c>
      <c r="U50" s="36"/>
      <c r="V50" s="36"/>
      <c r="W50" s="36" t="s">
        <v>66</v>
      </c>
      <c r="X50" s="36"/>
      <c r="Y50" s="36"/>
      <c r="Z50" s="36"/>
      <c r="AA50" s="36"/>
      <c r="AB50" s="36" t="s">
        <v>67</v>
      </c>
      <c r="AC50" s="36"/>
      <c r="AD50" s="36"/>
      <c r="AE50" s="36"/>
      <c r="AF50" s="36" t="s">
        <v>68</v>
      </c>
      <c r="AG50" s="36"/>
      <c r="AH50" s="36"/>
      <c r="AI50" s="37" t="s">
        <v>69</v>
      </c>
      <c r="BC50" s="27"/>
      <c r="BD50" s="27"/>
    </row>
    <row r="51" spans="1:56" ht="13.5">
      <c r="A51" s="42" t="s">
        <v>70</v>
      </c>
      <c r="C51" s="338" t="s">
        <v>71</v>
      </c>
      <c r="D51" s="338"/>
      <c r="E51" s="54">
        <f>IF(C50&gt;25,1,(IF(C50&gt;=8,2,(IF(C50&lt;=0,"",3)))))</f>
      </c>
      <c r="G51" s="339" t="s">
        <v>72</v>
      </c>
      <c r="H51" s="339"/>
      <c r="I51" s="339"/>
      <c r="J51" s="339"/>
      <c r="K51" s="339"/>
      <c r="L51" s="339"/>
      <c r="M51" s="339"/>
      <c r="N51" s="339"/>
      <c r="O51" s="340" t="s">
        <v>73</v>
      </c>
      <c r="P51" s="340"/>
      <c r="T51" s="35" t="s">
        <v>74</v>
      </c>
      <c r="U51" s="36"/>
      <c r="V51" s="36"/>
      <c r="W51" s="36" t="s">
        <v>75</v>
      </c>
      <c r="X51" s="36"/>
      <c r="Y51" s="36"/>
      <c r="Z51" s="36"/>
      <c r="AA51" s="36"/>
      <c r="AB51" s="36" t="s">
        <v>76</v>
      </c>
      <c r="AC51" s="36"/>
      <c r="AD51" s="36"/>
      <c r="AE51" s="36"/>
      <c r="AF51" s="36" t="s">
        <v>77</v>
      </c>
      <c r="AG51" s="36"/>
      <c r="AH51" s="36"/>
      <c r="AI51" s="37" t="s">
        <v>78</v>
      </c>
      <c r="BC51" s="27"/>
      <c r="BD51" s="27"/>
    </row>
    <row r="52" spans="1:56" ht="26.25" customHeight="1">
      <c r="A52" s="55">
        <f>'Données Brutes'!L4</f>
        <v>0</v>
      </c>
      <c r="B52" s="56" t="s">
        <v>79</v>
      </c>
      <c r="C52" s="345" t="s">
        <v>80</v>
      </c>
      <c r="D52" s="345"/>
      <c r="E52" s="345"/>
      <c r="F52" s="345"/>
      <c r="G52" s="337" t="s">
        <v>81</v>
      </c>
      <c r="H52" s="337"/>
      <c r="I52" s="337" t="s">
        <v>82</v>
      </c>
      <c r="J52" s="337"/>
      <c r="K52" s="337" t="s">
        <v>83</v>
      </c>
      <c r="L52" s="337"/>
      <c r="M52" s="337" t="s">
        <v>84</v>
      </c>
      <c r="N52" s="337"/>
      <c r="O52" s="57" t="s">
        <v>69</v>
      </c>
      <c r="P52" s="58" t="s">
        <v>49</v>
      </c>
      <c r="T52" s="59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1"/>
      <c r="AU52" t="s">
        <v>86</v>
      </c>
      <c r="AV52" t="s">
        <v>87</v>
      </c>
      <c r="AW52" t="s">
        <v>88</v>
      </c>
      <c r="AX52" t="s">
        <v>89</v>
      </c>
      <c r="BC52" s="27"/>
      <c r="BD52" s="27"/>
    </row>
    <row r="53" spans="1:56" ht="36.75" customHeight="1">
      <c r="A53" s="62"/>
      <c r="C53" s="343" t="s">
        <v>90</v>
      </c>
      <c r="D53" s="343"/>
      <c r="E53" s="63" t="s">
        <v>91</v>
      </c>
      <c r="F53" s="64" t="s">
        <v>92</v>
      </c>
      <c r="G53" s="65" t="s">
        <v>469</v>
      </c>
      <c r="H53" s="66" t="s">
        <v>94</v>
      </c>
      <c r="I53" s="65" t="s">
        <v>469</v>
      </c>
      <c r="J53" s="66" t="s">
        <v>94</v>
      </c>
      <c r="K53" s="332" t="s">
        <v>469</v>
      </c>
      <c r="L53" s="66" t="s">
        <v>94</v>
      </c>
      <c r="M53" s="332" t="s">
        <v>469</v>
      </c>
      <c r="N53" s="66" t="s">
        <v>94</v>
      </c>
      <c r="O53" s="67" t="s">
        <v>95</v>
      </c>
      <c r="P53" s="68" t="s">
        <v>96</v>
      </c>
      <c r="R53" s="42" t="s">
        <v>97</v>
      </c>
      <c r="T53" s="69" t="s">
        <v>98</v>
      </c>
      <c r="U53" s="69" t="s">
        <v>99</v>
      </c>
      <c r="V53" s="69" t="s">
        <v>100</v>
      </c>
      <c r="W53" s="69"/>
      <c r="X53" s="69" t="s">
        <v>101</v>
      </c>
      <c r="Y53" s="69" t="s">
        <v>102</v>
      </c>
      <c r="Z53" s="69" t="s">
        <v>103</v>
      </c>
      <c r="AA53" s="69"/>
      <c r="AB53" s="69" t="s">
        <v>104</v>
      </c>
      <c r="AC53" s="69" t="s">
        <v>105</v>
      </c>
      <c r="AD53" s="69" t="s">
        <v>106</v>
      </c>
      <c r="AE53" s="69"/>
      <c r="AF53" s="69" t="s">
        <v>107</v>
      </c>
      <c r="AG53" s="69" t="s">
        <v>108</v>
      </c>
      <c r="AH53" s="69" t="s">
        <v>109</v>
      </c>
      <c r="AJ53" s="70" t="s">
        <v>110</v>
      </c>
      <c r="AM53" s="344" t="s">
        <v>111</v>
      </c>
      <c r="AN53" s="344"/>
      <c r="AO53" s="71" t="s">
        <v>112</v>
      </c>
      <c r="AS53" s="343" t="s">
        <v>90</v>
      </c>
      <c r="AT53" s="343"/>
      <c r="AU53" s="72" t="s">
        <v>14</v>
      </c>
      <c r="AV53" s="72" t="s">
        <v>12</v>
      </c>
      <c r="AW53" s="72" t="s">
        <v>9</v>
      </c>
      <c r="AX53" s="72" t="s">
        <v>6</v>
      </c>
      <c r="AZ53" s="73" t="s">
        <v>113</v>
      </c>
      <c r="BB53" s="74" t="s">
        <v>114</v>
      </c>
      <c r="BC53" s="75" t="s">
        <v>115</v>
      </c>
      <c r="BD53" s="74" t="s">
        <v>116</v>
      </c>
    </row>
    <row r="54" spans="1:56" ht="25.5" customHeight="1">
      <c r="A54" s="76">
        <f>'Données Brutes'!M8</f>
        <v>0</v>
      </c>
      <c r="C54" s="341" t="s">
        <v>117</v>
      </c>
      <c r="D54" s="341"/>
      <c r="E54" s="77">
        <f>'Données Brutes'!M7</f>
        <v>0</v>
      </c>
      <c r="F54" s="78">
        <f>IF(E54&gt;=5,"D",(IF(E54&gt;0,"M",(IF(E54="","","")))))</f>
      </c>
      <c r="G54" s="79" t="s">
        <v>77</v>
      </c>
      <c r="H54" s="80" t="s">
        <v>120</v>
      </c>
      <c r="I54" s="79" t="s">
        <v>68</v>
      </c>
      <c r="J54" s="80"/>
      <c r="K54" s="79" t="s">
        <v>61</v>
      </c>
      <c r="L54" s="80"/>
      <c r="M54" s="79"/>
      <c r="N54" s="80"/>
      <c r="O54" s="81">
        <f aca="true" t="shared" si="2" ref="O54:O65">SUM(T54:AH54)</f>
        <v>1</v>
      </c>
      <c r="P54" s="82"/>
      <c r="R54" s="100">
        <f aca="true" t="shared" si="3" ref="R54:R65">IF(AJ54&gt;0,AJ54,"")</f>
      </c>
      <c r="T54" s="84">
        <f aca="true" t="shared" si="4" ref="T54:T65">LEN(H54)-LEN(SUBSTITUTE(H54,"A",""))</f>
        <v>1</v>
      </c>
      <c r="U54" s="84">
        <f aca="true" t="shared" si="5" ref="U54:U65">LEN(H54)-LEN(SUBSTITUTE(H54,"B",""))</f>
        <v>0</v>
      </c>
      <c r="V54" s="84">
        <f aca="true" t="shared" si="6" ref="V54:V65">LEN(H54)-LEN(SUBSTITUTE(H54,"C",""))</f>
        <v>0</v>
      </c>
      <c r="X54" s="84">
        <f aca="true" t="shared" si="7" ref="X54:X65">LEN(J54)-LEN(SUBSTITUTE(J54,"A",""))</f>
        <v>0</v>
      </c>
      <c r="Y54" s="84">
        <f aca="true" t="shared" si="8" ref="Y54:Y65">LEN(J54)-LEN(SUBSTITUTE(J54,"B",""))</f>
        <v>0</v>
      </c>
      <c r="Z54" s="84">
        <f aca="true" t="shared" si="9" ref="Z54:Z65">LEN(J54)-LEN(SUBSTITUTE(J54,"C",""))</f>
        <v>0</v>
      </c>
      <c r="AB54" s="84">
        <f aca="true" t="shared" si="10" ref="AB54:AB65">LEN(L54)-LEN(SUBSTITUTE(L54,"A",""))</f>
        <v>0</v>
      </c>
      <c r="AC54" s="84">
        <f aca="true" t="shared" si="11" ref="AC54:AC65">LEN(L54)-LEN(SUBSTITUTE(L54,"B",""))</f>
        <v>0</v>
      </c>
      <c r="AD54" s="84">
        <f aca="true" t="shared" si="12" ref="AD54:AD65">LEN(L54)-LEN(SUBSTITUTE(L54,"C",""))</f>
        <v>0</v>
      </c>
      <c r="AF54" s="84">
        <f aca="true" t="shared" si="13" ref="AF54:AF65">LEN(N54)-LEN(SUBSTITUTE(N54,"A",""))</f>
        <v>0</v>
      </c>
      <c r="AG54" s="84">
        <f aca="true" t="shared" si="14" ref="AG54:AG65">LEN(N54)-LEN(SUBSTITUTE(N54,"B",""))</f>
        <v>0</v>
      </c>
      <c r="AH54" s="84">
        <f aca="true" t="shared" si="15" ref="AH54:AH65">LEN(N54)-LEN(SUBSTITUTE(N54,"C",""))</f>
        <v>0</v>
      </c>
      <c r="AJ54" s="85">
        <f aca="true" t="shared" si="16" ref="AJ54:AJ65">E54-(10*O54)</f>
        <v>-10</v>
      </c>
      <c r="AM54" s="86">
        <f aca="true" t="shared" si="17" ref="AM54:AM65">F54</f>
      </c>
      <c r="AN54" s="87">
        <f aca="true" t="shared" si="18" ref="AN54:AN65">IF(AM54="D","dominant (D)",(IF(AM54="M","marginal représentatif (M)",(IF(AM54="P","présent (P","")))))</f>
      </c>
      <c r="AO54" s="88">
        <f aca="true" t="shared" si="19" ref="AO54:AO65">AN54</f>
      </c>
      <c r="AQ54" s="27">
        <v>1</v>
      </c>
      <c r="AR54" s="27" t="s">
        <v>119</v>
      </c>
      <c r="AS54" s="342" t="s">
        <v>117</v>
      </c>
      <c r="AT54" s="342"/>
      <c r="AU54" s="89" t="str">
        <f aca="true" t="shared" si="20" ref="AU54:AU65">IF(H54=0,"",H54)</f>
        <v>A1</v>
      </c>
      <c r="AV54" s="89">
        <f aca="true" t="shared" si="21" ref="AV54:AV65">IF(J54=0,"",J54)</f>
      </c>
      <c r="AW54" s="89">
        <f aca="true" t="shared" si="22" ref="AW54:AW65">IF(L54=0,"",L54)</f>
      </c>
      <c r="AX54" s="89">
        <f aca="true" t="shared" si="23" ref="AX54:AX65">IF(N54=0,"",N54)</f>
      </c>
      <c r="AZ54" s="90" t="str">
        <f aca="true" t="shared" si="24" ref="AZ54:AZ65">CONCATENATE(AU54,AV54,AW54,AX54)</f>
        <v>A1</v>
      </c>
      <c r="BA54" s="91"/>
      <c r="BB54" s="92" t="s">
        <v>120</v>
      </c>
      <c r="BC54" s="93">
        <f>MATCH("*A1*",AZ$54:AZ$65,0)</f>
        <v>1</v>
      </c>
      <c r="BD54" s="94" t="str">
        <f aca="true" t="shared" si="25" ref="BD54:BD65">INDEX(AR$54:AR$65,MATCH(BC54,AQ$54:AQ$65,0))</f>
        <v>S1</v>
      </c>
    </row>
    <row r="55" spans="1:56" ht="25.5" customHeight="1">
      <c r="A55" s="76">
        <f>'Données Brutes'!M9</f>
        <v>0</v>
      </c>
      <c r="C55" s="341" t="s">
        <v>11</v>
      </c>
      <c r="D55" s="341"/>
      <c r="E55" s="77">
        <f>'Données Brutes'!M8</f>
        <v>0</v>
      </c>
      <c r="F55" s="78" t="str">
        <f>IF(E55&gt;=5,"D",(IF(E55&gt;0,"M",(IF(E55="","","P")))))</f>
        <v>P</v>
      </c>
      <c r="G55" s="79"/>
      <c r="H55" s="80"/>
      <c r="I55" s="79"/>
      <c r="J55" s="80"/>
      <c r="K55" s="79"/>
      <c r="L55" s="80"/>
      <c r="M55" s="79"/>
      <c r="N55" s="80"/>
      <c r="O55" s="81">
        <f t="shared" si="2"/>
        <v>0</v>
      </c>
      <c r="P55" s="82"/>
      <c r="R55" s="100">
        <f t="shared" si="3"/>
      </c>
      <c r="T55" s="84">
        <f t="shared" si="4"/>
        <v>0</v>
      </c>
      <c r="U55" s="84">
        <f t="shared" si="5"/>
        <v>0</v>
      </c>
      <c r="V55" s="84">
        <f t="shared" si="6"/>
        <v>0</v>
      </c>
      <c r="X55" s="84">
        <f t="shared" si="7"/>
        <v>0</v>
      </c>
      <c r="Y55" s="84">
        <f t="shared" si="8"/>
        <v>0</v>
      </c>
      <c r="Z55" s="84">
        <f t="shared" si="9"/>
        <v>0</v>
      </c>
      <c r="AB55" s="84">
        <f t="shared" si="10"/>
        <v>0</v>
      </c>
      <c r="AC55" s="84">
        <f t="shared" si="11"/>
        <v>0</v>
      </c>
      <c r="AD55" s="84">
        <f t="shared" si="12"/>
        <v>0</v>
      </c>
      <c r="AF55" s="84">
        <f t="shared" si="13"/>
        <v>0</v>
      </c>
      <c r="AG55" s="84">
        <f t="shared" si="14"/>
        <v>0</v>
      </c>
      <c r="AH55" s="84">
        <f t="shared" si="15"/>
        <v>0</v>
      </c>
      <c r="AJ55" s="85">
        <f t="shared" si="16"/>
        <v>0</v>
      </c>
      <c r="AM55" s="86" t="str">
        <f t="shared" si="17"/>
        <v>P</v>
      </c>
      <c r="AN55" s="87" t="str">
        <f t="shared" si="18"/>
        <v>présent (P</v>
      </c>
      <c r="AO55" s="88" t="str">
        <f t="shared" si="19"/>
        <v>présent (P</v>
      </c>
      <c r="AQ55" s="27">
        <v>2</v>
      </c>
      <c r="AR55" s="27" t="s">
        <v>121</v>
      </c>
      <c r="AS55" s="342" t="s">
        <v>11</v>
      </c>
      <c r="AT55" s="342"/>
      <c r="AU55" s="89">
        <f t="shared" si="20"/>
      </c>
      <c r="AV55" s="89">
        <f t="shared" si="21"/>
      </c>
      <c r="AW55" s="89">
        <f t="shared" si="22"/>
      </c>
      <c r="AX55" s="89">
        <f t="shared" si="23"/>
      </c>
      <c r="AZ55" s="90">
        <f t="shared" si="24"/>
      </c>
      <c r="BB55" s="92" t="s">
        <v>122</v>
      </c>
      <c r="BC55" s="93">
        <f>MATCH("*A2*",AZ$54:AZ$65,0)</f>
        <v>3</v>
      </c>
      <c r="BD55" s="94" t="str">
        <f t="shared" si="25"/>
        <v>S3</v>
      </c>
    </row>
    <row r="56" spans="1:56" ht="25.5" customHeight="1">
      <c r="A56" s="76">
        <f>'Données Brutes'!M10</f>
        <v>0</v>
      </c>
      <c r="C56" s="341" t="s">
        <v>13</v>
      </c>
      <c r="D56" s="341"/>
      <c r="E56" s="77">
        <f>'Données Brutes'!M9</f>
        <v>0</v>
      </c>
      <c r="F56" s="78">
        <f aca="true" t="shared" si="26" ref="F56:F65">IF(E56&gt;=5,"D",(IF(E56&gt;0,"M",(IF(E56="","","")))))</f>
      </c>
      <c r="G56" s="79" t="s">
        <v>77</v>
      </c>
      <c r="H56" s="80"/>
      <c r="I56" s="79"/>
      <c r="J56" s="80"/>
      <c r="K56" s="79" t="s">
        <v>77</v>
      </c>
      <c r="L56" s="80" t="s">
        <v>122</v>
      </c>
      <c r="M56" s="79"/>
      <c r="N56" s="80"/>
      <c r="O56" s="81">
        <f t="shared" si="2"/>
        <v>1</v>
      </c>
      <c r="P56" s="82"/>
      <c r="R56" s="100">
        <f t="shared" si="3"/>
      </c>
      <c r="T56" s="84">
        <f t="shared" si="4"/>
        <v>0</v>
      </c>
      <c r="U56" s="84">
        <f t="shared" si="5"/>
        <v>0</v>
      </c>
      <c r="V56" s="84">
        <f t="shared" si="6"/>
        <v>0</v>
      </c>
      <c r="X56" s="84">
        <f t="shared" si="7"/>
        <v>0</v>
      </c>
      <c r="Y56" s="84">
        <f t="shared" si="8"/>
        <v>0</v>
      </c>
      <c r="Z56" s="84">
        <f t="shared" si="9"/>
        <v>0</v>
      </c>
      <c r="AB56" s="84">
        <f t="shared" si="10"/>
        <v>1</v>
      </c>
      <c r="AC56" s="84">
        <f t="shared" si="11"/>
        <v>0</v>
      </c>
      <c r="AD56" s="84">
        <f t="shared" si="12"/>
        <v>0</v>
      </c>
      <c r="AF56" s="84">
        <f t="shared" si="13"/>
        <v>0</v>
      </c>
      <c r="AG56" s="84">
        <f t="shared" si="14"/>
        <v>0</v>
      </c>
      <c r="AH56" s="84">
        <f t="shared" si="15"/>
        <v>0</v>
      </c>
      <c r="AJ56" s="85">
        <f t="shared" si="16"/>
        <v>-10</v>
      </c>
      <c r="AM56" s="86">
        <f t="shared" si="17"/>
      </c>
      <c r="AN56" s="87">
        <f t="shared" si="18"/>
      </c>
      <c r="AO56" s="88">
        <f t="shared" si="19"/>
      </c>
      <c r="AQ56" s="27">
        <v>3</v>
      </c>
      <c r="AR56" s="27" t="s">
        <v>123</v>
      </c>
      <c r="AS56" s="342" t="s">
        <v>13</v>
      </c>
      <c r="AT56" s="342"/>
      <c r="AU56" s="89">
        <f t="shared" si="20"/>
      </c>
      <c r="AV56" s="89">
        <f t="shared" si="21"/>
      </c>
      <c r="AW56" s="89" t="str">
        <f t="shared" si="22"/>
        <v>A2</v>
      </c>
      <c r="AX56" s="89">
        <f t="shared" si="23"/>
      </c>
      <c r="AZ56" s="90" t="str">
        <f t="shared" si="24"/>
        <v>A2</v>
      </c>
      <c r="BB56" s="92" t="s">
        <v>124</v>
      </c>
      <c r="BC56" s="93">
        <f>MATCH("*A3*",AZ$54:AZ$65,0)</f>
        <v>4</v>
      </c>
      <c r="BD56" s="94" t="str">
        <f t="shared" si="25"/>
        <v>S28</v>
      </c>
    </row>
    <row r="57" spans="1:56" ht="25.5" customHeight="1">
      <c r="A57" s="76">
        <f>'Données Brutes'!M11</f>
        <v>0</v>
      </c>
      <c r="C57" s="346" t="s">
        <v>15</v>
      </c>
      <c r="D57" s="346"/>
      <c r="E57" s="77">
        <f>'Données Brutes'!M10</f>
        <v>0</v>
      </c>
      <c r="F57" s="95">
        <f t="shared" si="26"/>
      </c>
      <c r="G57" s="96"/>
      <c r="H57" s="97"/>
      <c r="I57" s="96"/>
      <c r="J57" s="97"/>
      <c r="K57" s="96" t="s">
        <v>77</v>
      </c>
      <c r="L57" s="97" t="s">
        <v>124</v>
      </c>
      <c r="M57" s="96"/>
      <c r="N57" s="97"/>
      <c r="O57" s="98">
        <f t="shared" si="2"/>
        <v>1</v>
      </c>
      <c r="P57" s="99"/>
      <c r="R57" s="100">
        <f t="shared" si="3"/>
      </c>
      <c r="T57" s="84">
        <f t="shared" si="4"/>
        <v>0</v>
      </c>
      <c r="U57" s="84">
        <f t="shared" si="5"/>
        <v>0</v>
      </c>
      <c r="V57" s="84">
        <f t="shared" si="6"/>
        <v>0</v>
      </c>
      <c r="X57" s="84">
        <f t="shared" si="7"/>
        <v>0</v>
      </c>
      <c r="Y57" s="84">
        <f t="shared" si="8"/>
        <v>0</v>
      </c>
      <c r="Z57" s="84">
        <f t="shared" si="9"/>
        <v>0</v>
      </c>
      <c r="AB57" s="84">
        <f t="shared" si="10"/>
        <v>1</v>
      </c>
      <c r="AC57" s="84">
        <f t="shared" si="11"/>
        <v>0</v>
      </c>
      <c r="AD57" s="84">
        <f t="shared" si="12"/>
        <v>0</v>
      </c>
      <c r="AF57" s="84">
        <f t="shared" si="13"/>
        <v>0</v>
      </c>
      <c r="AG57" s="84">
        <f t="shared" si="14"/>
        <v>0</v>
      </c>
      <c r="AH57" s="84">
        <f t="shared" si="15"/>
        <v>0</v>
      </c>
      <c r="AJ57" s="85">
        <f t="shared" si="16"/>
        <v>-10</v>
      </c>
      <c r="AM57" s="86">
        <f t="shared" si="17"/>
      </c>
      <c r="AN57" s="87">
        <f t="shared" si="18"/>
      </c>
      <c r="AO57" s="88">
        <f t="shared" si="19"/>
      </c>
      <c r="AQ57" s="27">
        <v>4</v>
      </c>
      <c r="AR57" s="27" t="s">
        <v>125</v>
      </c>
      <c r="AS57" s="347" t="s">
        <v>15</v>
      </c>
      <c r="AT57" s="347"/>
      <c r="AU57" s="89">
        <f t="shared" si="20"/>
      </c>
      <c r="AV57" s="89">
        <f t="shared" si="21"/>
      </c>
      <c r="AW57" s="89" t="str">
        <f t="shared" si="22"/>
        <v>A3</v>
      </c>
      <c r="AX57" s="89">
        <f t="shared" si="23"/>
      </c>
      <c r="AZ57" s="90" t="str">
        <f t="shared" si="24"/>
        <v>A3</v>
      </c>
      <c r="BB57" s="92" t="s">
        <v>126</v>
      </c>
      <c r="BC57" s="93">
        <f>MATCH("*A4*",AZ$54:AZ$65,0)</f>
        <v>6</v>
      </c>
      <c r="BD57" s="94" t="str">
        <f t="shared" si="25"/>
        <v>S30</v>
      </c>
    </row>
    <row r="58" spans="1:56" ht="25.5" customHeight="1">
      <c r="A58" s="76">
        <f>'Données Brutes'!M12</f>
        <v>0</v>
      </c>
      <c r="C58" s="341" t="s">
        <v>16</v>
      </c>
      <c r="D58" s="341"/>
      <c r="E58" s="77">
        <f>'Données Brutes'!M11</f>
        <v>0</v>
      </c>
      <c r="F58" s="78">
        <f t="shared" si="26"/>
      </c>
      <c r="G58" s="79" t="s">
        <v>77</v>
      </c>
      <c r="H58" s="80" t="s">
        <v>470</v>
      </c>
      <c r="I58" s="79" t="s">
        <v>68</v>
      </c>
      <c r="J58" s="80" t="s">
        <v>471</v>
      </c>
      <c r="K58" s="79" t="s">
        <v>61</v>
      </c>
      <c r="L58" s="80" t="s">
        <v>472</v>
      </c>
      <c r="M58" s="79" t="s">
        <v>47</v>
      </c>
      <c r="N58" s="80" t="s">
        <v>473</v>
      </c>
      <c r="O58" s="81">
        <f t="shared" si="2"/>
        <v>8</v>
      </c>
      <c r="P58" s="82"/>
      <c r="R58" s="100">
        <f t="shared" si="3"/>
      </c>
      <c r="T58" s="84">
        <f t="shared" si="4"/>
        <v>0</v>
      </c>
      <c r="U58" s="84">
        <f t="shared" si="5"/>
        <v>1</v>
      </c>
      <c r="V58" s="84">
        <f t="shared" si="6"/>
        <v>1</v>
      </c>
      <c r="X58" s="84">
        <f t="shared" si="7"/>
        <v>0</v>
      </c>
      <c r="Y58" s="84">
        <f t="shared" si="8"/>
        <v>1</v>
      </c>
      <c r="Z58" s="84">
        <f t="shared" si="9"/>
        <v>1</v>
      </c>
      <c r="AB58" s="84">
        <f t="shared" si="10"/>
        <v>0</v>
      </c>
      <c r="AC58" s="84">
        <f t="shared" si="11"/>
        <v>1</v>
      </c>
      <c r="AD58" s="84">
        <f t="shared" si="12"/>
        <v>1</v>
      </c>
      <c r="AF58" s="84">
        <f t="shared" si="13"/>
        <v>0</v>
      </c>
      <c r="AG58" s="84">
        <f t="shared" si="14"/>
        <v>1</v>
      </c>
      <c r="AH58" s="84">
        <f t="shared" si="15"/>
        <v>1</v>
      </c>
      <c r="AJ58" s="85">
        <f t="shared" si="16"/>
        <v>-80</v>
      </c>
      <c r="AM58" s="86">
        <f t="shared" si="17"/>
      </c>
      <c r="AN58" s="87">
        <f t="shared" si="18"/>
      </c>
      <c r="AO58" s="88">
        <f t="shared" si="19"/>
      </c>
      <c r="AQ58" s="27">
        <v>5</v>
      </c>
      <c r="AR58" s="27" t="s">
        <v>130</v>
      </c>
      <c r="AS58" s="342" t="s">
        <v>16</v>
      </c>
      <c r="AT58" s="342"/>
      <c r="AU58" s="89" t="str">
        <f t="shared" si="20"/>
        <v>B5 C9</v>
      </c>
      <c r="AV58" s="89" t="str">
        <f t="shared" si="21"/>
        <v>B6  C10</v>
      </c>
      <c r="AW58" s="89" t="str">
        <f t="shared" si="22"/>
        <v>B7 C11</v>
      </c>
      <c r="AX58" s="89" t="str">
        <f t="shared" si="23"/>
        <v>B8 C12</v>
      </c>
      <c r="AZ58" s="90" t="str">
        <f t="shared" si="24"/>
        <v>B5 C9B6  C10B7 C11B8 C12</v>
      </c>
      <c r="BB58" s="92" t="s">
        <v>118</v>
      </c>
      <c r="BC58" s="93">
        <f>MATCH("*B5*",AZ$54:AZ$65,0)</f>
        <v>5</v>
      </c>
      <c r="BD58" s="94" t="str">
        <f t="shared" si="25"/>
        <v>S24</v>
      </c>
    </row>
    <row r="59" spans="1:56" ht="25.5" customHeight="1">
      <c r="A59" s="76">
        <f>'Données Brutes'!M13</f>
        <v>0</v>
      </c>
      <c r="C59" s="341" t="s">
        <v>17</v>
      </c>
      <c r="D59" s="341"/>
      <c r="E59" s="77">
        <f>'Données Brutes'!M12</f>
        <v>0</v>
      </c>
      <c r="F59" s="78">
        <f t="shared" si="26"/>
      </c>
      <c r="G59" s="79" t="s">
        <v>77</v>
      </c>
      <c r="H59" s="80" t="s">
        <v>126</v>
      </c>
      <c r="I59" s="79"/>
      <c r="J59" s="80"/>
      <c r="K59" s="79"/>
      <c r="L59" s="80"/>
      <c r="M59" s="79"/>
      <c r="N59" s="80"/>
      <c r="O59" s="81">
        <f t="shared" si="2"/>
        <v>1</v>
      </c>
      <c r="P59" s="82"/>
      <c r="R59" s="100">
        <f t="shared" si="3"/>
      </c>
      <c r="T59" s="84">
        <f t="shared" si="4"/>
        <v>1</v>
      </c>
      <c r="U59" s="84">
        <f t="shared" si="5"/>
        <v>0</v>
      </c>
      <c r="V59" s="84">
        <f t="shared" si="6"/>
        <v>0</v>
      </c>
      <c r="X59" s="84">
        <f t="shared" si="7"/>
        <v>0</v>
      </c>
      <c r="Y59" s="84">
        <f t="shared" si="8"/>
        <v>0</v>
      </c>
      <c r="Z59" s="84">
        <f t="shared" si="9"/>
        <v>0</v>
      </c>
      <c r="AB59" s="84">
        <f t="shared" si="10"/>
        <v>0</v>
      </c>
      <c r="AC59" s="84">
        <f t="shared" si="11"/>
        <v>0</v>
      </c>
      <c r="AD59" s="84">
        <f t="shared" si="12"/>
        <v>0</v>
      </c>
      <c r="AF59" s="84">
        <f t="shared" si="13"/>
        <v>0</v>
      </c>
      <c r="AG59" s="84">
        <f t="shared" si="14"/>
        <v>0</v>
      </c>
      <c r="AH59" s="84">
        <f t="shared" si="15"/>
        <v>0</v>
      </c>
      <c r="AJ59" s="85">
        <f t="shared" si="16"/>
        <v>-10</v>
      </c>
      <c r="AM59" s="86">
        <f t="shared" si="17"/>
      </c>
      <c r="AN59" s="87">
        <f t="shared" si="18"/>
      </c>
      <c r="AO59" s="88">
        <f t="shared" si="19"/>
      </c>
      <c r="AQ59" s="27">
        <v>6</v>
      </c>
      <c r="AR59" s="27" t="s">
        <v>132</v>
      </c>
      <c r="AS59" s="342" t="s">
        <v>17</v>
      </c>
      <c r="AT59" s="342"/>
      <c r="AU59" s="89" t="str">
        <f t="shared" si="20"/>
        <v>A4</v>
      </c>
      <c r="AV59" s="89">
        <f t="shared" si="21"/>
      </c>
      <c r="AW59" s="89">
        <f t="shared" si="22"/>
      </c>
      <c r="AX59" s="89">
        <f t="shared" si="23"/>
      </c>
      <c r="AZ59" s="90" t="str">
        <f t="shared" si="24"/>
        <v>A4</v>
      </c>
      <c r="BB59" s="92" t="s">
        <v>133</v>
      </c>
      <c r="BC59" s="93">
        <f>MATCH("*B6*",AZ$54:AZ$65,0)</f>
        <v>5</v>
      </c>
      <c r="BD59" s="94" t="str">
        <f t="shared" si="25"/>
        <v>S24</v>
      </c>
    </row>
    <row r="60" spans="1:56" ht="25.5" customHeight="1">
      <c r="A60" s="76">
        <f>'Données Brutes'!M13</f>
        <v>0</v>
      </c>
      <c r="C60" s="346" t="s">
        <v>18</v>
      </c>
      <c r="D60" s="346"/>
      <c r="E60" s="77">
        <f>'Données Brutes'!M13</f>
        <v>0</v>
      </c>
      <c r="F60" s="95">
        <f t="shared" si="26"/>
      </c>
      <c r="G60" s="96" t="s">
        <v>61</v>
      </c>
      <c r="H60" s="97"/>
      <c r="I60" s="96"/>
      <c r="J60" s="97"/>
      <c r="K60" s="96" t="s">
        <v>77</v>
      </c>
      <c r="L60" s="97"/>
      <c r="M60" s="96" t="s">
        <v>68</v>
      </c>
      <c r="N60" s="97"/>
      <c r="O60" s="98">
        <f t="shared" si="2"/>
        <v>0</v>
      </c>
      <c r="P60" s="99"/>
      <c r="R60" s="100">
        <f t="shared" si="3"/>
      </c>
      <c r="T60" s="84">
        <f t="shared" si="4"/>
        <v>0</v>
      </c>
      <c r="U60" s="84">
        <f t="shared" si="5"/>
        <v>0</v>
      </c>
      <c r="V60" s="84">
        <f t="shared" si="6"/>
        <v>0</v>
      </c>
      <c r="X60" s="84">
        <f t="shared" si="7"/>
        <v>0</v>
      </c>
      <c r="Y60" s="84">
        <f t="shared" si="8"/>
        <v>0</v>
      </c>
      <c r="Z60" s="84">
        <f t="shared" si="9"/>
        <v>0</v>
      </c>
      <c r="AB60" s="84">
        <f t="shared" si="10"/>
        <v>0</v>
      </c>
      <c r="AC60" s="84">
        <f t="shared" si="11"/>
        <v>0</v>
      </c>
      <c r="AD60" s="84">
        <f t="shared" si="12"/>
        <v>0</v>
      </c>
      <c r="AF60" s="84">
        <f t="shared" si="13"/>
        <v>0</v>
      </c>
      <c r="AG60" s="84">
        <f t="shared" si="14"/>
        <v>0</v>
      </c>
      <c r="AH60" s="84">
        <f t="shared" si="15"/>
        <v>0</v>
      </c>
      <c r="AJ60" s="85">
        <f t="shared" si="16"/>
        <v>0</v>
      </c>
      <c r="AM60" s="86">
        <f t="shared" si="17"/>
      </c>
      <c r="AN60" s="87">
        <f t="shared" si="18"/>
      </c>
      <c r="AO60" s="88">
        <f t="shared" si="19"/>
      </c>
      <c r="AQ60" s="27">
        <v>7</v>
      </c>
      <c r="AR60" s="27" t="s">
        <v>134</v>
      </c>
      <c r="AS60" s="347" t="s">
        <v>18</v>
      </c>
      <c r="AT60" s="347"/>
      <c r="AU60" s="89">
        <f t="shared" si="20"/>
      </c>
      <c r="AV60" s="89">
        <f t="shared" si="21"/>
      </c>
      <c r="AW60" s="89">
        <f t="shared" si="22"/>
      </c>
      <c r="AX60" s="89">
        <f t="shared" si="23"/>
      </c>
      <c r="AZ60" s="90">
        <f t="shared" si="24"/>
      </c>
      <c r="BB60" s="92" t="s">
        <v>131</v>
      </c>
      <c r="BC60" s="93">
        <f>MATCH("*B7*",AZ$54:AZ$65,0)</f>
        <v>5</v>
      </c>
      <c r="BD60" s="94" t="str">
        <f t="shared" si="25"/>
        <v>S24</v>
      </c>
    </row>
    <row r="61" spans="1:56" ht="25.5" customHeight="1">
      <c r="A61" s="76">
        <f>'Données Brutes'!M14</f>
        <v>0</v>
      </c>
      <c r="C61" s="341" t="s">
        <v>19</v>
      </c>
      <c r="D61" s="341"/>
      <c r="E61" s="77">
        <f>'Données Brutes'!M14</f>
        <v>0</v>
      </c>
      <c r="F61" s="78">
        <f t="shared" si="26"/>
      </c>
      <c r="G61" s="79"/>
      <c r="H61" s="80"/>
      <c r="I61" s="79"/>
      <c r="J61" s="80"/>
      <c r="K61" s="79"/>
      <c r="L61" s="80"/>
      <c r="M61" s="79"/>
      <c r="N61" s="80"/>
      <c r="O61" s="81">
        <f t="shared" si="2"/>
        <v>0</v>
      </c>
      <c r="P61" s="82"/>
      <c r="R61" s="100">
        <f t="shared" si="3"/>
      </c>
      <c r="T61" s="84">
        <f t="shared" si="4"/>
        <v>0</v>
      </c>
      <c r="U61" s="84">
        <f t="shared" si="5"/>
        <v>0</v>
      </c>
      <c r="V61" s="84">
        <f t="shared" si="6"/>
        <v>0</v>
      </c>
      <c r="X61" s="84">
        <f t="shared" si="7"/>
        <v>0</v>
      </c>
      <c r="Y61" s="84">
        <f t="shared" si="8"/>
        <v>0</v>
      </c>
      <c r="Z61" s="84">
        <f t="shared" si="9"/>
        <v>0</v>
      </c>
      <c r="AB61" s="84">
        <f t="shared" si="10"/>
        <v>0</v>
      </c>
      <c r="AC61" s="84">
        <f t="shared" si="11"/>
        <v>0</v>
      </c>
      <c r="AD61" s="84">
        <f t="shared" si="12"/>
        <v>0</v>
      </c>
      <c r="AF61" s="84">
        <f t="shared" si="13"/>
        <v>0</v>
      </c>
      <c r="AG61" s="84">
        <f t="shared" si="14"/>
        <v>0</v>
      </c>
      <c r="AH61" s="84">
        <f t="shared" si="15"/>
        <v>0</v>
      </c>
      <c r="AJ61" s="85">
        <f t="shared" si="16"/>
        <v>0</v>
      </c>
      <c r="AM61" s="86">
        <f t="shared" si="17"/>
      </c>
      <c r="AN61" s="87">
        <f t="shared" si="18"/>
      </c>
      <c r="AO61" s="88">
        <f t="shared" si="19"/>
      </c>
      <c r="AQ61" s="27">
        <v>8</v>
      </c>
      <c r="AR61" s="27" t="s">
        <v>135</v>
      </c>
      <c r="AS61" s="342" t="s">
        <v>19</v>
      </c>
      <c r="AT61" s="342"/>
      <c r="AU61" s="89">
        <f t="shared" si="20"/>
      </c>
      <c r="AV61" s="89">
        <f t="shared" si="21"/>
      </c>
      <c r="AW61" s="89">
        <f t="shared" si="22"/>
      </c>
      <c r="AX61" s="89">
        <f t="shared" si="23"/>
      </c>
      <c r="AZ61" s="90">
        <f t="shared" si="24"/>
      </c>
      <c r="BB61" s="92" t="s">
        <v>136</v>
      </c>
      <c r="BC61" s="93">
        <f>MATCH("*B8*",AZ$54:AZ$65,0)</f>
        <v>5</v>
      </c>
      <c r="BD61" s="94" t="str">
        <f t="shared" si="25"/>
        <v>S24</v>
      </c>
    </row>
    <row r="62" spans="1:56" ht="25.5" customHeight="1">
      <c r="A62" s="76">
        <f>'Données Brutes'!M15</f>
        <v>0</v>
      </c>
      <c r="C62" s="341" t="s">
        <v>20</v>
      </c>
      <c r="D62" s="341"/>
      <c r="E62" s="77">
        <f>'Données Brutes'!M15</f>
        <v>0</v>
      </c>
      <c r="F62" s="78">
        <f t="shared" si="26"/>
      </c>
      <c r="G62" s="79"/>
      <c r="H62" s="80"/>
      <c r="I62" s="79"/>
      <c r="J62" s="80"/>
      <c r="K62" s="79"/>
      <c r="L62" s="80"/>
      <c r="M62" s="79"/>
      <c r="N62" s="80"/>
      <c r="O62" s="81">
        <f t="shared" si="2"/>
        <v>0</v>
      </c>
      <c r="P62" s="82"/>
      <c r="R62" s="100">
        <f t="shared" si="3"/>
      </c>
      <c r="T62" s="84">
        <f t="shared" si="4"/>
        <v>0</v>
      </c>
      <c r="U62" s="84">
        <f t="shared" si="5"/>
        <v>0</v>
      </c>
      <c r="V62" s="84">
        <f t="shared" si="6"/>
        <v>0</v>
      </c>
      <c r="X62" s="84">
        <f t="shared" si="7"/>
        <v>0</v>
      </c>
      <c r="Y62" s="84">
        <f t="shared" si="8"/>
        <v>0</v>
      </c>
      <c r="Z62" s="84">
        <f t="shared" si="9"/>
        <v>0</v>
      </c>
      <c r="AB62" s="84">
        <f t="shared" si="10"/>
        <v>0</v>
      </c>
      <c r="AC62" s="84">
        <f t="shared" si="11"/>
        <v>0</v>
      </c>
      <c r="AD62" s="84">
        <f t="shared" si="12"/>
        <v>0</v>
      </c>
      <c r="AF62" s="84">
        <f t="shared" si="13"/>
        <v>0</v>
      </c>
      <c r="AG62" s="84">
        <f t="shared" si="14"/>
        <v>0</v>
      </c>
      <c r="AH62" s="84">
        <f t="shared" si="15"/>
        <v>0</v>
      </c>
      <c r="AJ62" s="85">
        <f t="shared" si="16"/>
        <v>0</v>
      </c>
      <c r="AM62" s="86">
        <f t="shared" si="17"/>
      </c>
      <c r="AN62" s="87">
        <f t="shared" si="18"/>
      </c>
      <c r="AO62" s="88">
        <f t="shared" si="19"/>
      </c>
      <c r="AQ62" s="27">
        <v>9</v>
      </c>
      <c r="AR62" s="27" t="s">
        <v>137</v>
      </c>
      <c r="AS62" s="342" t="s">
        <v>20</v>
      </c>
      <c r="AT62" s="342"/>
      <c r="AU62" s="89">
        <f t="shared" si="20"/>
      </c>
      <c r="AV62" s="89">
        <f t="shared" si="21"/>
      </c>
      <c r="AW62" s="89">
        <f t="shared" si="22"/>
      </c>
      <c r="AX62" s="89">
        <f t="shared" si="23"/>
      </c>
      <c r="AZ62" s="90">
        <f t="shared" si="24"/>
      </c>
      <c r="BB62" s="92" t="s">
        <v>128</v>
      </c>
      <c r="BC62" s="93">
        <f>MATCH("*C9*",AZ$54:AZ$65,0)</f>
        <v>5</v>
      </c>
      <c r="BD62" s="94" t="str">
        <f t="shared" si="25"/>
        <v>S24</v>
      </c>
    </row>
    <row r="63" spans="1:56" ht="25.5" customHeight="1">
      <c r="A63" s="76">
        <f>'Données Brutes'!M16</f>
        <v>0</v>
      </c>
      <c r="C63" s="346" t="s">
        <v>21</v>
      </c>
      <c r="D63" s="346"/>
      <c r="E63" s="77">
        <f>'Données Brutes'!M16</f>
        <v>0</v>
      </c>
      <c r="F63" s="95">
        <f t="shared" si="26"/>
      </c>
      <c r="G63" s="96" t="s">
        <v>61</v>
      </c>
      <c r="H63" s="97"/>
      <c r="I63" s="96" t="s">
        <v>77</v>
      </c>
      <c r="J63" s="97"/>
      <c r="K63" s="96" t="s">
        <v>68</v>
      </c>
      <c r="L63" s="97"/>
      <c r="M63" s="96"/>
      <c r="N63" s="97"/>
      <c r="O63" s="98">
        <f t="shared" si="2"/>
        <v>0</v>
      </c>
      <c r="P63" s="99"/>
      <c r="R63" s="100">
        <f t="shared" si="3"/>
      </c>
      <c r="T63" s="84">
        <f t="shared" si="4"/>
        <v>0</v>
      </c>
      <c r="U63" s="84">
        <f t="shared" si="5"/>
        <v>0</v>
      </c>
      <c r="V63" s="84">
        <f t="shared" si="6"/>
        <v>0</v>
      </c>
      <c r="X63" s="84">
        <f t="shared" si="7"/>
        <v>0</v>
      </c>
      <c r="Y63" s="84">
        <f t="shared" si="8"/>
        <v>0</v>
      </c>
      <c r="Z63" s="84">
        <f t="shared" si="9"/>
        <v>0</v>
      </c>
      <c r="AB63" s="84">
        <f t="shared" si="10"/>
        <v>0</v>
      </c>
      <c r="AC63" s="84">
        <f t="shared" si="11"/>
        <v>0</v>
      </c>
      <c r="AD63" s="84">
        <f t="shared" si="12"/>
        <v>0</v>
      </c>
      <c r="AF63" s="84">
        <f t="shared" si="13"/>
        <v>0</v>
      </c>
      <c r="AG63" s="84">
        <f t="shared" si="14"/>
        <v>0</v>
      </c>
      <c r="AH63" s="84">
        <f t="shared" si="15"/>
        <v>0</v>
      </c>
      <c r="AJ63" s="85">
        <f t="shared" si="16"/>
        <v>0</v>
      </c>
      <c r="AM63" s="86">
        <f t="shared" si="17"/>
      </c>
      <c r="AN63" s="87">
        <f t="shared" si="18"/>
      </c>
      <c r="AO63" s="88">
        <f t="shared" si="19"/>
      </c>
      <c r="AQ63" s="27">
        <v>10</v>
      </c>
      <c r="AR63" s="27" t="s">
        <v>138</v>
      </c>
      <c r="AS63" s="347" t="s">
        <v>21</v>
      </c>
      <c r="AT63" s="347"/>
      <c r="AU63" s="89">
        <f t="shared" si="20"/>
      </c>
      <c r="AV63" s="89">
        <f t="shared" si="21"/>
      </c>
      <c r="AW63" s="89">
        <f t="shared" si="22"/>
      </c>
      <c r="AX63" s="89">
        <f t="shared" si="23"/>
      </c>
      <c r="AZ63" s="90">
        <f t="shared" si="24"/>
      </c>
      <c r="BB63" s="92" t="s">
        <v>129</v>
      </c>
      <c r="BC63" s="93">
        <f>MATCH("*C10*",AZ$54:AZ$65,0)</f>
        <v>5</v>
      </c>
      <c r="BD63" s="94" t="str">
        <f t="shared" si="25"/>
        <v>S24</v>
      </c>
    </row>
    <row r="64" spans="1:56" ht="25.5" customHeight="1">
      <c r="A64" s="76">
        <f>'Données Brutes'!M17</f>
        <v>0</v>
      </c>
      <c r="C64" s="341" t="s">
        <v>22</v>
      </c>
      <c r="D64" s="341"/>
      <c r="E64" s="77">
        <f>'Données Brutes'!M17</f>
        <v>0</v>
      </c>
      <c r="F64" s="78">
        <f t="shared" si="26"/>
      </c>
      <c r="G64" s="79"/>
      <c r="H64" s="80"/>
      <c r="I64" s="79"/>
      <c r="J64" s="80"/>
      <c r="K64" s="79"/>
      <c r="L64" s="80"/>
      <c r="M64" s="79"/>
      <c r="N64" s="80"/>
      <c r="O64" s="81">
        <f t="shared" si="2"/>
        <v>0</v>
      </c>
      <c r="P64" s="82"/>
      <c r="R64" s="100">
        <f t="shared" si="3"/>
      </c>
      <c r="T64" s="84">
        <f t="shared" si="4"/>
        <v>0</v>
      </c>
      <c r="U64" s="84">
        <f t="shared" si="5"/>
        <v>0</v>
      </c>
      <c r="V64" s="84">
        <f t="shared" si="6"/>
        <v>0</v>
      </c>
      <c r="X64" s="84">
        <f t="shared" si="7"/>
        <v>0</v>
      </c>
      <c r="Y64" s="84">
        <f t="shared" si="8"/>
        <v>0</v>
      </c>
      <c r="Z64" s="84">
        <f t="shared" si="9"/>
        <v>0</v>
      </c>
      <c r="AB64" s="84">
        <f t="shared" si="10"/>
        <v>0</v>
      </c>
      <c r="AC64" s="84">
        <f t="shared" si="11"/>
        <v>0</v>
      </c>
      <c r="AD64" s="84">
        <f t="shared" si="12"/>
        <v>0</v>
      </c>
      <c r="AF64" s="84">
        <f t="shared" si="13"/>
        <v>0</v>
      </c>
      <c r="AG64" s="84">
        <f t="shared" si="14"/>
        <v>0</v>
      </c>
      <c r="AH64" s="84">
        <f t="shared" si="15"/>
        <v>0</v>
      </c>
      <c r="AJ64" s="85">
        <f t="shared" si="16"/>
        <v>0</v>
      </c>
      <c r="AM64" s="86">
        <f t="shared" si="17"/>
      </c>
      <c r="AN64" s="87">
        <f t="shared" si="18"/>
      </c>
      <c r="AO64" s="88">
        <f t="shared" si="19"/>
      </c>
      <c r="AQ64" s="27">
        <v>11</v>
      </c>
      <c r="AR64" s="27" t="s">
        <v>139</v>
      </c>
      <c r="AS64" s="342" t="s">
        <v>22</v>
      </c>
      <c r="AT64" s="342"/>
      <c r="AU64" s="89">
        <f t="shared" si="20"/>
      </c>
      <c r="AV64" s="89">
        <f t="shared" si="21"/>
      </c>
      <c r="AW64" s="89">
        <f t="shared" si="22"/>
      </c>
      <c r="AX64" s="89">
        <f t="shared" si="23"/>
      </c>
      <c r="AZ64" s="90">
        <f t="shared" si="24"/>
      </c>
      <c r="BB64" s="92" t="s">
        <v>127</v>
      </c>
      <c r="BC64" s="93">
        <f>MATCH("*C11*",AZ$54:AZ$65,0)</f>
        <v>5</v>
      </c>
      <c r="BD64" s="94" t="str">
        <f t="shared" si="25"/>
        <v>S24</v>
      </c>
    </row>
    <row r="65" spans="1:56" ht="35.25" customHeight="1">
      <c r="A65" s="76">
        <f>'Données Brutes'!M18</f>
        <v>0</v>
      </c>
      <c r="C65" s="341" t="s">
        <v>140</v>
      </c>
      <c r="D65" s="341"/>
      <c r="E65" s="77">
        <f>'Données Brutes'!M18</f>
        <v>0</v>
      </c>
      <c r="F65" s="78">
        <f t="shared" si="26"/>
      </c>
      <c r="G65" s="101" t="s">
        <v>77</v>
      </c>
      <c r="H65" s="102"/>
      <c r="I65" s="101"/>
      <c r="J65" s="102"/>
      <c r="K65" s="101"/>
      <c r="L65" s="102"/>
      <c r="M65" s="101"/>
      <c r="N65" s="102"/>
      <c r="O65" s="81">
        <f t="shared" si="2"/>
        <v>0</v>
      </c>
      <c r="P65" s="82"/>
      <c r="R65" s="100">
        <f t="shared" si="3"/>
      </c>
      <c r="T65" s="84">
        <f t="shared" si="4"/>
        <v>0</v>
      </c>
      <c r="U65" s="84">
        <f t="shared" si="5"/>
        <v>0</v>
      </c>
      <c r="V65" s="84">
        <f t="shared" si="6"/>
        <v>0</v>
      </c>
      <c r="X65" s="84">
        <f t="shared" si="7"/>
        <v>0</v>
      </c>
      <c r="Y65" s="84">
        <f t="shared" si="8"/>
        <v>0</v>
      </c>
      <c r="Z65" s="84">
        <f t="shared" si="9"/>
        <v>0</v>
      </c>
      <c r="AB65" s="84">
        <f t="shared" si="10"/>
        <v>0</v>
      </c>
      <c r="AC65" s="84">
        <f t="shared" si="11"/>
        <v>0</v>
      </c>
      <c r="AD65" s="84">
        <f t="shared" si="12"/>
        <v>0</v>
      </c>
      <c r="AF65" s="84">
        <f t="shared" si="13"/>
        <v>0</v>
      </c>
      <c r="AG65" s="84">
        <f t="shared" si="14"/>
        <v>0</v>
      </c>
      <c r="AH65" s="84">
        <f t="shared" si="15"/>
        <v>0</v>
      </c>
      <c r="AJ65" s="85">
        <f t="shared" si="16"/>
        <v>0</v>
      </c>
      <c r="AM65" s="103">
        <f t="shared" si="17"/>
      </c>
      <c r="AN65" s="104">
        <f t="shared" si="18"/>
      </c>
      <c r="AO65" s="105">
        <f t="shared" si="19"/>
      </c>
      <c r="AQ65" s="27">
        <v>12</v>
      </c>
      <c r="AR65" s="27" t="s">
        <v>141</v>
      </c>
      <c r="AS65" s="342" t="s">
        <v>140</v>
      </c>
      <c r="AT65" s="342"/>
      <c r="AU65" s="89">
        <f t="shared" si="20"/>
      </c>
      <c r="AV65" s="89">
        <f t="shared" si="21"/>
      </c>
      <c r="AW65" s="89">
        <f t="shared" si="22"/>
      </c>
      <c r="AX65" s="89">
        <f t="shared" si="23"/>
      </c>
      <c r="AZ65" s="90">
        <f t="shared" si="24"/>
      </c>
      <c r="BB65" s="92" t="s">
        <v>142</v>
      </c>
      <c r="BC65" s="93">
        <f>MATCH("*C12*",AZ$54:AZ$65,0)</f>
        <v>5</v>
      </c>
      <c r="BD65" s="94" t="str">
        <f t="shared" si="25"/>
        <v>S24</v>
      </c>
    </row>
    <row r="66" spans="3:56" ht="26.25" customHeight="1">
      <c r="C66" s="348" t="s">
        <v>1</v>
      </c>
      <c r="D66" s="348"/>
      <c r="E66" s="333">
        <f>SUM(E54:E65)</f>
        <v>0</v>
      </c>
      <c r="F66" s="107" t="s">
        <v>143</v>
      </c>
      <c r="G66" s="108"/>
      <c r="H66" s="108"/>
      <c r="I66" s="108"/>
      <c r="J66" s="108"/>
      <c r="K66" s="108"/>
      <c r="L66" s="108"/>
      <c r="M66" s="108"/>
      <c r="N66" s="109"/>
      <c r="O66" s="110">
        <f>SUM(O54:O65)</f>
        <v>12</v>
      </c>
      <c r="P66" s="111"/>
      <c r="BC66" s="27"/>
      <c r="BD66" s="27"/>
    </row>
    <row r="67" spans="3:56" ht="20.25" customHeight="1">
      <c r="C67" s="112" t="s">
        <v>144</v>
      </c>
      <c r="D67" s="113"/>
      <c r="E67" s="113" t="s">
        <v>145</v>
      </c>
      <c r="F67" s="114"/>
      <c r="G67" s="115" t="s">
        <v>146</v>
      </c>
      <c r="H67" s="115"/>
      <c r="I67" s="115"/>
      <c r="J67" s="115"/>
      <c r="K67" s="115"/>
      <c r="L67" s="115"/>
      <c r="M67" s="115"/>
      <c r="N67" s="114"/>
      <c r="O67" s="111" t="s">
        <v>147</v>
      </c>
      <c r="P67" s="111"/>
      <c r="AU67" s="116" t="str">
        <f>CONCATENATE(AU54,AU55,AU56,AU57,AU58,AU59,AU60,AU61,AU62,AU63,AU64,AU65)</f>
        <v>A1B5 C9A4</v>
      </c>
      <c r="AV67" s="116" t="str">
        <f>CONCATENATE(AV54,AV55,AV56,AV57,AV58,AV59,AV60,AV61,AV62,AV63,AV64,AV65)</f>
        <v>B6  C10</v>
      </c>
      <c r="AW67" s="116" t="str">
        <f>CONCATENATE(AW54,AW55,AW56,AW57,AW58,AW59,AW60,AW61,AW62,AW63,AW64,AW65)</f>
        <v>A2A3B7 C11</v>
      </c>
      <c r="AX67" s="116" t="str">
        <f>CONCATENATE(AX54,AX55,AX56,AX57,AX58,AX59,AX60,AX61,AX62,AX63,AX64,AX65)</f>
        <v>B8 C12</v>
      </c>
      <c r="AY67" s="117"/>
      <c r="AZ67" s="73" t="s">
        <v>148</v>
      </c>
      <c r="BB67" s="74" t="s">
        <v>114</v>
      </c>
      <c r="BC67" s="75" t="s">
        <v>115</v>
      </c>
      <c r="BD67" s="74" t="s">
        <v>149</v>
      </c>
    </row>
    <row r="68" spans="3:56" ht="25.5" customHeight="1">
      <c r="C68" s="349" t="s">
        <v>150</v>
      </c>
      <c r="D68" s="349"/>
      <c r="AX68">
        <v>1</v>
      </c>
      <c r="AY68" t="s">
        <v>14</v>
      </c>
      <c r="AZ68" s="118" t="str">
        <f>AU67</f>
        <v>A1B5 C9A4</v>
      </c>
      <c r="BB68" s="92" t="s">
        <v>120</v>
      </c>
      <c r="BC68" s="93">
        <f>MATCH("*A1*",AZ$68:AZ$71,0)</f>
        <v>1</v>
      </c>
      <c r="BD68" s="94" t="str">
        <f aca="true" t="shared" si="27" ref="BD68:BD79">INDEX(AY$68:AY$71,MATCH(BC68,AX$68:AX$71,0))</f>
        <v>N6</v>
      </c>
    </row>
    <row r="69" spans="50:56" ht="15">
      <c r="AX69">
        <v>2</v>
      </c>
      <c r="AY69" t="s">
        <v>12</v>
      </c>
      <c r="AZ69" s="118" t="str">
        <f>AV67</f>
        <v>B6  C10</v>
      </c>
      <c r="BB69" s="92" t="s">
        <v>122</v>
      </c>
      <c r="BC69" s="93">
        <f>MATCH("*A2*",AZ$68:AZ$71,0)</f>
        <v>3</v>
      </c>
      <c r="BD69" s="94" t="str">
        <f t="shared" si="27"/>
        <v>N3</v>
      </c>
    </row>
    <row r="70" spans="50:56" ht="15">
      <c r="AX70">
        <v>3</v>
      </c>
      <c r="AY70" t="s">
        <v>9</v>
      </c>
      <c r="AZ70" s="118" t="str">
        <f>AW67</f>
        <v>A2A3B7 C11</v>
      </c>
      <c r="BB70" s="92" t="s">
        <v>124</v>
      </c>
      <c r="BC70" s="93">
        <f>MATCH("*A3*",AZ$68:AZ$71,0)</f>
        <v>3</v>
      </c>
      <c r="BD70" s="94" t="str">
        <f t="shared" si="27"/>
        <v>N3</v>
      </c>
    </row>
    <row r="71" spans="3:56" ht="15">
      <c r="C71" t="s">
        <v>151</v>
      </c>
      <c r="F71" t="s">
        <v>152</v>
      </c>
      <c r="H71" t="s">
        <v>153</v>
      </c>
      <c r="AX71">
        <v>4</v>
      </c>
      <c r="AY71" t="s">
        <v>6</v>
      </c>
      <c r="AZ71" s="118" t="str">
        <f>AX67</f>
        <v>B8 C12</v>
      </c>
      <c r="BB71" s="92" t="s">
        <v>126</v>
      </c>
      <c r="BC71" s="93">
        <f>MATCH("*A4*",AZ$68:AZ$71,0)</f>
        <v>1</v>
      </c>
      <c r="BD71" s="94" t="str">
        <f t="shared" si="27"/>
        <v>N6</v>
      </c>
    </row>
    <row r="72" spans="54:56" ht="15">
      <c r="BB72" s="92" t="s">
        <v>118</v>
      </c>
      <c r="BC72" s="93">
        <f>MATCH("*B5*",AZ$68:AZ$71,0)</f>
        <v>1</v>
      </c>
      <c r="BD72" s="94" t="str">
        <f t="shared" si="27"/>
        <v>N6</v>
      </c>
    </row>
    <row r="73" spans="54:56" ht="15">
      <c r="BB73" s="92" t="s">
        <v>133</v>
      </c>
      <c r="BC73" s="93">
        <f>MATCH("*B6*",AZ$68:AZ$71,0)</f>
        <v>2</v>
      </c>
      <c r="BD73" s="94" t="str">
        <f t="shared" si="27"/>
        <v>N5</v>
      </c>
    </row>
    <row r="74" spans="54:56" ht="15">
      <c r="BB74" s="92" t="s">
        <v>131</v>
      </c>
      <c r="BC74" s="93">
        <f>MATCH("*B7*",AZ$68:AZ$71,0)</f>
        <v>3</v>
      </c>
      <c r="BD74" s="94" t="str">
        <f t="shared" si="27"/>
        <v>N3</v>
      </c>
    </row>
    <row r="75" spans="54:56" ht="15">
      <c r="BB75" s="92" t="s">
        <v>136</v>
      </c>
      <c r="BC75" s="93">
        <f>MATCH("*B8*",AZ$68:AZ$71,0)</f>
        <v>4</v>
      </c>
      <c r="BD75" s="94" t="str">
        <f t="shared" si="27"/>
        <v>N1</v>
      </c>
    </row>
    <row r="76" spans="54:56" ht="15">
      <c r="BB76" s="92" t="s">
        <v>128</v>
      </c>
      <c r="BC76" s="93">
        <f>MATCH("*C9*",AZ$68:AZ$71,0)</f>
        <v>1</v>
      </c>
      <c r="BD76" s="94" t="str">
        <f t="shared" si="27"/>
        <v>N6</v>
      </c>
    </row>
    <row r="77" spans="54:56" ht="15">
      <c r="BB77" s="92" t="s">
        <v>129</v>
      </c>
      <c r="BC77" s="93">
        <f>MATCH("*C10*",AZ$68:AZ$71,0)</f>
        <v>2</v>
      </c>
      <c r="BD77" s="94" t="str">
        <f t="shared" si="27"/>
        <v>N5</v>
      </c>
    </row>
    <row r="78" spans="54:56" ht="15">
      <c r="BB78" s="92" t="s">
        <v>127</v>
      </c>
      <c r="BC78" s="93">
        <f>MATCH("*C11*",AZ$68:AZ$71,0)</f>
        <v>3</v>
      </c>
      <c r="BD78" s="94" t="str">
        <f t="shared" si="27"/>
        <v>N3</v>
      </c>
    </row>
    <row r="79" spans="54:56" ht="15">
      <c r="BB79" s="92" t="s">
        <v>142</v>
      </c>
      <c r="BC79" s="93">
        <f>MATCH("*C12*",AZ$68:AZ$71,0)</f>
        <v>4</v>
      </c>
      <c r="BD79" s="94" t="str">
        <f t="shared" si="27"/>
        <v>N1</v>
      </c>
    </row>
  </sheetData>
  <sheetProtection selectLockedCells="1" selectUnlockedCells="1"/>
  <mergeCells count="128">
    <mergeCell ref="C66:D66"/>
    <mergeCell ref="C68:D68"/>
    <mergeCell ref="C62:D62"/>
    <mergeCell ref="AS62:AT62"/>
    <mergeCell ref="C63:D63"/>
    <mergeCell ref="AS63:AT63"/>
    <mergeCell ref="C64:D64"/>
    <mergeCell ref="AS64:AT64"/>
    <mergeCell ref="C61:D61"/>
    <mergeCell ref="AS61:AT61"/>
    <mergeCell ref="C65:D65"/>
    <mergeCell ref="AS65:AT65"/>
    <mergeCell ref="C59:D59"/>
    <mergeCell ref="AS59:AT59"/>
    <mergeCell ref="C60:D60"/>
    <mergeCell ref="AS60:AT60"/>
    <mergeCell ref="C57:D57"/>
    <mergeCell ref="AS57:AT57"/>
    <mergeCell ref="C58:D58"/>
    <mergeCell ref="AS58:AT58"/>
    <mergeCell ref="C55:D55"/>
    <mergeCell ref="AS55:AT55"/>
    <mergeCell ref="C56:D56"/>
    <mergeCell ref="AS56:AT56"/>
    <mergeCell ref="C53:D53"/>
    <mergeCell ref="AM53:AN53"/>
    <mergeCell ref="AS53:AT53"/>
    <mergeCell ref="C54:D54"/>
    <mergeCell ref="AS54:AT54"/>
    <mergeCell ref="C51:D51"/>
    <mergeCell ref="G51:N51"/>
    <mergeCell ref="O51:P51"/>
    <mergeCell ref="C52:F52"/>
    <mergeCell ref="G52:H52"/>
    <mergeCell ref="I52:J52"/>
    <mergeCell ref="K52:L52"/>
    <mergeCell ref="M52:N52"/>
    <mergeCell ref="N47:O47"/>
    <mergeCell ref="E48:F48"/>
    <mergeCell ref="L48:M48"/>
    <mergeCell ref="N48:O48"/>
    <mergeCell ref="I40:I41"/>
    <mergeCell ref="M40:M41"/>
    <mergeCell ref="E47:F47"/>
    <mergeCell ref="L47:M47"/>
    <mergeCell ref="E40:E41"/>
    <mergeCell ref="F40:F41"/>
    <mergeCell ref="G40:G41"/>
    <mergeCell ref="H40:H41"/>
    <mergeCell ref="W28:W29"/>
    <mergeCell ref="X28:X29"/>
    <mergeCell ref="Y28:Y29"/>
    <mergeCell ref="E33:E34"/>
    <mergeCell ref="F33:F34"/>
    <mergeCell ref="G33:G34"/>
    <mergeCell ref="H33:H34"/>
    <mergeCell ref="I33:I34"/>
    <mergeCell ref="M33:M34"/>
    <mergeCell ref="Q28:Q29"/>
    <mergeCell ref="V28:V29"/>
    <mergeCell ref="K28:K29"/>
    <mergeCell ref="L28:L29"/>
    <mergeCell ref="M28:M29"/>
    <mergeCell ref="N28:N29"/>
    <mergeCell ref="O28:O29"/>
    <mergeCell ref="R28:R29"/>
    <mergeCell ref="S28:S29"/>
    <mergeCell ref="T28:T29"/>
    <mergeCell ref="U28:U29"/>
    <mergeCell ref="P28:P29"/>
    <mergeCell ref="A28:E29"/>
    <mergeCell ref="F28:F29"/>
    <mergeCell ref="G28:G29"/>
    <mergeCell ref="H28:H29"/>
    <mergeCell ref="I28:I29"/>
    <mergeCell ref="J28:J29"/>
    <mergeCell ref="U26:X26"/>
    <mergeCell ref="I27:L27"/>
    <mergeCell ref="M27:P27"/>
    <mergeCell ref="Q27:T27"/>
    <mergeCell ref="U27:X27"/>
    <mergeCell ref="A26:H27"/>
    <mergeCell ref="I26:L26"/>
    <mergeCell ref="M26:P26"/>
    <mergeCell ref="Q26:T26"/>
    <mergeCell ref="E24:F24"/>
    <mergeCell ref="I24:X24"/>
    <mergeCell ref="I25:L25"/>
    <mergeCell ref="M25:P25"/>
    <mergeCell ref="Q25:T25"/>
    <mergeCell ref="U25:X25"/>
    <mergeCell ref="E20:F20"/>
    <mergeCell ref="G21:J22"/>
    <mergeCell ref="E22:F22"/>
    <mergeCell ref="E23:F23"/>
    <mergeCell ref="E17:F17"/>
    <mergeCell ref="E18:F18"/>
    <mergeCell ref="H18:K18"/>
    <mergeCell ref="L18:M18"/>
    <mergeCell ref="E15:F15"/>
    <mergeCell ref="H15:K15"/>
    <mergeCell ref="L15:M15"/>
    <mergeCell ref="E16:F16"/>
    <mergeCell ref="H16:K16"/>
    <mergeCell ref="L16:M16"/>
    <mergeCell ref="H12:K12"/>
    <mergeCell ref="H13:K13"/>
    <mergeCell ref="L13:M13"/>
    <mergeCell ref="E14:F14"/>
    <mergeCell ref="H14:J14"/>
    <mergeCell ref="L14:M14"/>
    <mergeCell ref="E10:F10"/>
    <mergeCell ref="H10:K10"/>
    <mergeCell ref="L10:M10"/>
    <mergeCell ref="O10:Z10"/>
    <mergeCell ref="E8:F8"/>
    <mergeCell ref="H8:K8"/>
    <mergeCell ref="L8:M8"/>
    <mergeCell ref="H9:K9"/>
    <mergeCell ref="L9:M9"/>
    <mergeCell ref="O6:AE6"/>
    <mergeCell ref="E7:F7"/>
    <mergeCell ref="H7:K7"/>
    <mergeCell ref="L7:M7"/>
    <mergeCell ref="E1:F1"/>
    <mergeCell ref="E3:F3"/>
    <mergeCell ref="E6:F6"/>
    <mergeCell ref="H6:K6"/>
  </mergeCells>
  <conditionalFormatting sqref="I30:I33 I35:I39 J30:L43 N30:Y43 M30:M33 M35:M40 M42:M43">
    <cfRule type="cellIs" priority="1" dxfId="2" operator="equal" stopIfTrue="1">
      <formula>"PhA"</formula>
    </cfRule>
    <cfRule type="cellIs" priority="2" dxfId="1" operator="equal" stopIfTrue="1">
      <formula>"PhB"</formula>
    </cfRule>
    <cfRule type="cellIs" priority="3" dxfId="0" operator="equal" stopIfTrue="1">
      <formula>"PhC"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DUPART Christine</dc:creator>
  <cp:keywords/>
  <dc:description/>
  <cp:lastModifiedBy>DUPART Christine</cp:lastModifiedBy>
  <dcterms:created xsi:type="dcterms:W3CDTF">2017-09-27T14:47:30Z</dcterms:created>
  <dcterms:modified xsi:type="dcterms:W3CDTF">2018-04-13T13:54:39Z</dcterms:modified>
  <cp:category/>
  <cp:version/>
  <cp:contentType/>
  <cp:contentStatus/>
</cp:coreProperties>
</file>