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'04000100'!$A$1:$O$82</definedName>
    <definedName function="false" hidden="false" localSheetId="0" name="Excel_BuiltIn__FilterDatabase" vbProcedure="false">'04000100'!$A$23:$J$84</definedName>
    <definedName function="false" hidden="false" localSheetId="0" name="NOM" vbProcedure="false">'04000100'!$H$1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<sst xmlns="http://schemas.openxmlformats.org/spreadsheetml/2006/main" count="125" uniqueCount="116">
  <si>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</si>
  <si>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</si>
  <si>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</si>
  <si>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</si>
  <si>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</si>
  <si>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la Loire</t>
  </si>
  <si>
    <t xml:space="preserve">LOIRE à SAINTE-EULALIE</t>
  </si>
  <si>
    <t xml:space="preserve">04000100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</si>
  <si>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</si>
  <si>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</si>
  <si>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</si>
  <si>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</si>
  <si>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</si>
  <si>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</si>
  <si>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</si>
  <si>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</si>
  <si>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</si>
  <si>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</si>
  <si>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autre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</si>
  <si>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</si>
  <si>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</si>
  <si>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</si>
  <si>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</si>
  <si>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</si>
  <si>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</si>
  <si>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</si>
  <si>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</si>
  <si>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</si>
  <si>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</si>
  <si>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</si>
  <si>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</si>
  <si>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</si>
  <si>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</si>
  <si>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</si>
  <si>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</si>
  <si>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</si>
  <si>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</si>
  <si>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</si>
  <si>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</si>
  <si>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</si>
  <si>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</si>
  <si>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</si>
  <si>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</si>
  <si>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</si>
  <si>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</si>
  <si>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</si>
  <si>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</si>
  <si>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</si>
  <si>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</si>
  <si>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</si>
  <si>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</si>
  <si>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</si>
  <si>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</si>
  <si>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</si>
  <si>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</si>
  <si>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</si>
  <si>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</si>
  <si>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</si>
  <si>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(0,152999998368323 %)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</si>
  <si>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</si>
  <si>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</si>
  <si>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</si>
  <si>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</si>
  <si>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</si>
  <si>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</si>
  <si>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</si>
  <si>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</si>
  <si>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</si>
  <si>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</si>
  <si>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</si>
  <si>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</si>
  <si>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</si>
  <si>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</si>
  <si>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</si>
  <si>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</si>
  <si>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</si>
  <si>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</si>
  <si>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</si>
  <si>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JUNFIL</t>
  </si>
  <si>
    <t xml:space="preserve">Newcod</t>
  </si>
  <si>
    <t xml:space="preserve">	Juncus subnodulosus</t>
  </si>
  <si>
    <t xml:space="preserve">CARNIG</t>
  </si>
  <si>
    <t xml:space="preserve">DESCES</t>
  </si>
  <si>
    <t xml:space="preserve">LOTPED</t>
  </si>
  <si>
    <t xml:space="preserve">Cynosurus cristatus</t>
  </si>
  <si>
    <t xml:space="preserve">PELEPI</t>
  </si>
  <si>
    <t xml:space="preserve">GLYFLU</t>
  </si>
  <si>
    <t xml:space="preserve">Sagina apetala</t>
  </si>
  <si>
    <t xml:space="preserve">VERBEC</t>
  </si>
  <si>
    <t xml:space="preserve">EQUFLU</t>
  </si>
  <si>
    <t xml:space="preserve">JUNACU</t>
  </si>
  <si>
    <t xml:space="preserve">RANREP</t>
  </si>
  <si>
    <t xml:space="preserve">MYOPAL</t>
  </si>
  <si>
    <t xml:space="preserve">DERWEB</t>
  </si>
  <si>
    <t xml:space="preserve">GALPAL</t>
  </si>
  <si>
    <t xml:space="preserve">MENLON</t>
  </si>
  <si>
    <t xml:space="preserve">Carex ovalis</t>
  </si>
  <si>
    <t xml:space="preserve">MACPOL</t>
  </si>
  <si>
    <t xml:space="preserve">LEASPX</t>
  </si>
  <si>
    <t xml:space="preserve">BRARIV</t>
  </si>
  <si>
    <t xml:space="preserve">CHIPOL</t>
  </si>
  <si>
    <t xml:space="preserve">BRYSPX</t>
  </si>
  <si>
    <t xml:space="preserve">Leptolyngbya sp.</t>
  </si>
  <si>
    <t xml:space="preserve">FONANT</t>
  </si>
  <si>
    <t xml:space="preserve">SCSRIV</t>
  </si>
  <si>
    <t xml:space="preserve">NOSSPX</t>
  </si>
  <si>
    <t xml:space="preserve">AMBFLU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</si>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</sst>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13.96</v>
      </c>
      <c r="M5" s="52"/>
      <c r="N5" s="53" t="s">
        <v>16</v>
      </c>
      <c r="O5" s="54" t="n">
        <v>13.5454545454545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98</v>
      </c>
      <c r="C7" s="66" t="n">
        <v>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0.00999999977648258</v>
      </c>
      <c r="C9" s="86" t="n">
        <v>3</v>
      </c>
      <c r="D9" s="87"/>
      <c r="E9" s="87"/>
      <c r="F9" s="88" t="n">
        <f aca="false">($B9*$B$7+$C9*$C$7)/100</f>
        <v>0.0697999997809529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29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0.0999999977648258</v>
      </c>
      <c r="C20" s="165" t="n">
        <f aca="false">SUM(C23:C82)</f>
        <v>2.75000002793968</v>
      </c>
      <c r="D20" s="166"/>
      <c r="E20" s="167" t="s">
        <v>52</v>
      </c>
      <c r="F20" s="168" t="n">
        <f aca="false">($B20*$B$7+$C20*$C$7)/100</f>
        <v>0.152999998368323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0.0979999978095293</v>
      </c>
      <c r="C21" s="178" t="n">
        <f aca="false">C20*C7/100</f>
        <v>0.0550000005587935</v>
      </c>
      <c r="D21" s="110" t="str">
        <f aca="false">IF(F21=0,"",IF((ABS(F21-F19))&gt;(0.2*F21),CONCATENATE(" rec. par taxa (",F21," %) supérieur à 20 % !"),""))</f>
        <v> rec. par taxa (0,152999998368323 %)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0.152999998368323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</v>
      </c>
      <c r="C23" s="204" t="n">
        <v>0.300000011920929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0.00600000023841858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JUNFIL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0.300000011920929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0.00600000023841858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80</v>
      </c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0.300000011920929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0.00600000023841858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CARNIG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0.000199999995529652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DESCES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0.000199999995529652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LOTPED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79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0.000199999995529652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/>
      <c r="AB28" s="220" t="s">
        <v>84</v>
      </c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0.000199999995529652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PELEPI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0.100000001490116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0.00200000002980232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GLYFLU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79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0.000199999995529652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87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0.000199999995529652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VERBEC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0.000199999995529652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EQUFLU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0.000199999995529652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JUNACU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0.000199999995529652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RANREP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0.000199999995529652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MYOPAL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</v>
      </c>
      <c r="C37" s="222" t="n">
        <v>0.100000001490116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0.00200000002980232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DERWEB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0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0.000199999995529652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SCAUND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0.000199999995529652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GALPAL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</v>
      </c>
      <c r="C40" s="222" t="n">
        <v>0.5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0.01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MENLON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79</v>
      </c>
      <c r="B41" s="221" t="n">
        <v>0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0.000199999995529652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20" t="s">
        <v>96</v>
      </c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0.00999999977648258</v>
      </c>
      <c r="C42" s="222" t="n">
        <v>0.100000001490116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0.0117999998107553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MACPOL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0.00999999977648258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0.00979999978095293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LEASPX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99</v>
      </c>
      <c r="B44" s="221" t="n">
        <v>0.00999999977648258</v>
      </c>
      <c r="C44" s="222" t="n">
        <v>0.100000001490116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0.0117999998107553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BRARIV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100</v>
      </c>
      <c r="B45" s="221" t="n">
        <v>0.00999999977648258</v>
      </c>
      <c r="C45" s="222" t="n">
        <v>0.100000001490116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0.0117999998107553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CHIPOL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101</v>
      </c>
      <c r="B46" s="221" t="n">
        <v>0.00999999977648258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0.00979999978095293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BRYSPX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79</v>
      </c>
      <c r="B47" s="221" t="n">
        <v>0.00999999977648258</v>
      </c>
      <c r="C47" s="222" t="n">
        <v>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0.00979999978095293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>No</v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Newcod</v>
      </c>
      <c r="Z47" s="9" t="str">
        <f aca="false">IF(ISERROR(MATCH(A47,,0)),IF(ISERROR(MATCH(A47,,0)),"",(MATCH(A47,,0))),(MATCH(A47,,0)))</f>
        <v/>
      </c>
      <c r="AA47" s="218"/>
      <c r="AB47" s="220" t="s">
        <v>102</v>
      </c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103</v>
      </c>
      <c r="B48" s="221" t="n">
        <v>0.00999999977648258</v>
      </c>
      <c r="C48" s="222" t="n">
        <v>0.699999988079071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0.0237999995425344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FONANT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104</v>
      </c>
      <c r="B49" s="221" t="n">
        <v>0.00999999977648258</v>
      </c>
      <c r="C49" s="222" t="n">
        <v>0.00999999977648258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0.00999999977648258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SCSRIV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 t="s">
        <v>105</v>
      </c>
      <c r="B50" s="221" t="n">
        <v>0.00999999977648258</v>
      </c>
      <c r="C50" s="222" t="n">
        <v>0</v>
      </c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0.00979999978095293</v>
      </c>
      <c r="G50" s="208" t="str">
        <f aca="false">IF(A50="","",IF(ISERROR(VLOOKUP($A50,,13,0)),IF(ISERROR(VLOOKUP($A50,,12,0)),"    -",VLOOKUP($A50,,12,0)),VLOOKUP($A50,,13,0)))</f>
        <v>    -</v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>NOSSPX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n">
        <f aca="false">IF(A50="","",1)</f>
        <v>1</v>
      </c>
    </row>
    <row r="51" customFormat="false" ht="12.75" hidden="false" customHeight="false" outlineLevel="0" collapsed="false">
      <c r="A51" s="220" t="s">
        <v>106</v>
      </c>
      <c r="B51" s="221" t="n">
        <v>0.00999999977648258</v>
      </c>
      <c r="C51" s="222" t="n">
        <v>0.00999999977648258</v>
      </c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0.00999999977648258</v>
      </c>
      <c r="G51" s="208" t="str">
        <f aca="false">IF(A51="","",IF(ISERROR(VLOOKUP($A51,,13,0)),IF(ISERROR(VLOOKUP($A51,,12,0)),"    -",VLOOKUP($A51,,12,0)),VLOOKUP($A51,,13,0)))</f>
        <v>    -</v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>code non répertorié ou synonyme</v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>AMBFLU</v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n">
        <f aca="false">IF(A51="","",1)</f>
        <v>1</v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SAINTE-EULALIE</v>
      </c>
      <c r="C84" s="257" t="n">
        <f aca="false">A4</f>
        <v>41843</v>
      </c>
      <c r="D84" s="258" t="str">
        <f aca="false">IF(ISERROR(SUM($T$23:$T$82)/SUM($U$23:$U$82)),"",SUM($T$23:$T$82)/SUM($U$23:$U$82))</f>
        <v/>
      </c>
      <c r="E84" s="259" t="n">
        <f aca="false">N13</f>
        <v>29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0.152999998368323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110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115</v>
      </c>
      <c r="R93" s="9"/>
      <c r="S93" s="215" t="str">
        <f aca="false">INDEX($A$23:$A$82,$S$92)</f>
        <v>JUNFIL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conditionalFormatting sqref="AB28">
    <cfRule type="expression" priority="29" aboveAverage="0" equalAverage="0" bottom="0" percent="0" rank="0" text="" dxfId="27">
      <formula>ISTEXT($E28)</formula>
    </cfRule>
  </conditionalFormatting>
  <conditionalFormatting sqref="AB31">
    <cfRule type="expression" priority="30" aboveAverage="0" equalAverage="0" bottom="0" percent="0" rank="0" text="" dxfId="28">
      <formula>ISTEXT($E31)</formula>
    </cfRule>
  </conditionalFormatting>
  <conditionalFormatting sqref="AB41">
    <cfRule type="expression" priority="31" aboveAverage="0" equalAverage="0" bottom="0" percent="0" rank="0" text="" dxfId="29">
      <formula>ISTEXT($E41)</formula>
    </cfRule>
  </conditionalFormatting>
  <conditionalFormatting sqref="AB47">
    <cfRule type="expression" priority="32" aboveAverage="0" equalAverage="0" bottom="0" percent="0" rank="0" text="" dxfId="30">
      <formula>ISTEXT($E47)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