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010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'04000100'!$A$1:$O$82</definedName>
    <definedName function="false" hidden="false" localSheetId="0" name="Excel_BuiltIn__FilterDatabase" vbProcedure="false">'04000100'!$A$23:$J$84</definedName>
    <definedName function="false" hidden="false" localSheetId="0" name="NOM" vbProcedure="false">'04000100'!$H$1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<sst xmlns="http://schemas.openxmlformats.org/spreadsheetml/2006/main" count="125" uniqueCount="116">
  <si>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</si>
  <si>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</si>
  <si>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</si>
  <si>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Laetitia BLANCHARD, Marlène MEYNARD</t>
  </si>
  <si>
    <t xml:space="preserve">conforme AFNOR T90-395 oct. 2003</t>
  </si>
  <si>
    <t xml:space="preserve">la Loire</t>
  </si>
  <si>
    <t xml:space="preserve">LOIRE à SAINTE-EULALIE</t>
  </si>
  <si>
    <t xml:space="preserve">04000100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</si>
  <si>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</si>
  <si>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</si>
  <si>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</si>
  <si>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</si>
  <si>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</si>
  <si>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</si>
  <si>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</si>
  <si>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</si>
  <si>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SCAUND</t>
  </si>
  <si>
    <t xml:space="preserve">Faciès dominant</t>
  </si>
  <si>
    <t xml:space="preserve">autre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</si>
  <si>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</si>
  <si>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</si>
  <si>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</si>
  <si>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</si>
  <si>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</si>
  <si>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</si>
  <si>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</si>
  <si>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</si>
  <si>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</si>
  <si>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</si>
  <si>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</si>
  <si>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</si>
  <si>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</si>
  <si>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</si>
  <si>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</si>
  <si>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</si>
  <si>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</si>
  <si>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</si>
  <si>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</si>
  <si>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</si>
  <si>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</si>
  <si>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</si>
  <si>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</si>
  <si>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</si>
  <si>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</si>
  <si>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</si>
  <si>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</si>
  <si>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</si>
  <si>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</si>
  <si>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</si>
  <si>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</si>
  <si>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</si>
  <si>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</si>
  <si>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</si>
  <si>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</si>
  <si>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</si>
  <si>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</si>
  <si>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</si>
  <si>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</si>
  <si>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(0,152999998368323 %)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</si>
  <si>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</si>
  <si>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</si>
  <si>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</si>
  <si>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</si>
  <si>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</si>
  <si>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</si>
  <si>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</si>
  <si>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</si>
  <si>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</si>
  <si>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</si>
  <si>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</si>
  <si>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</si>
  <si>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</si>
  <si>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</si>
  <si>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</si>
  <si>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</si>
  <si>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</si>
  <si>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</si>
  <si>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</si>
  <si>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JUNFIL</t>
  </si>
  <si>
    <t xml:space="preserve">Newcod</t>
  </si>
  <si>
    <t xml:space="preserve">	Juncus subnodulosus</t>
  </si>
  <si>
    <t xml:space="preserve">CARNIG</t>
  </si>
  <si>
    <t xml:space="preserve">DESCES</t>
  </si>
  <si>
    <t xml:space="preserve">LOTPED</t>
  </si>
  <si>
    <t xml:space="preserve">Cynosurus cristatus</t>
  </si>
  <si>
    <t xml:space="preserve">PELEPI</t>
  </si>
  <si>
    <t xml:space="preserve">GLYFLU</t>
  </si>
  <si>
    <t xml:space="preserve">Sagina apetala</t>
  </si>
  <si>
    <t xml:space="preserve">VERBEC</t>
  </si>
  <si>
    <t xml:space="preserve">EQUFLU</t>
  </si>
  <si>
    <t xml:space="preserve">JUNACU</t>
  </si>
  <si>
    <t xml:space="preserve">RANREP</t>
  </si>
  <si>
    <t xml:space="preserve">MYOPAL</t>
  </si>
  <si>
    <t xml:space="preserve">DERWEB</t>
  </si>
  <si>
    <t xml:space="preserve">GALPAL</t>
  </si>
  <si>
    <t xml:space="preserve">MENLON</t>
  </si>
  <si>
    <t xml:space="preserve">Carex ovalis</t>
  </si>
  <si>
    <t xml:space="preserve">MACPOL</t>
  </si>
  <si>
    <t xml:space="preserve">LEASPX</t>
  </si>
  <si>
    <t xml:space="preserve">BRARIV</t>
  </si>
  <si>
    <t xml:space="preserve">CHIPOL</t>
  </si>
  <si>
    <t xml:space="preserve">BRYSPX</t>
  </si>
  <si>
    <t xml:space="preserve">Leptolyngbya sp.</t>
  </si>
  <si>
    <t xml:space="preserve">FONANT</t>
  </si>
  <si>
    <t xml:space="preserve">SCSRIV</t>
  </si>
  <si>
    <t xml:space="preserve">NOSSPX</t>
  </si>
  <si>
    <t xml:space="preserve">AMBFLU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</si>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</sst>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41843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13.96</v>
      </c>
      <c r="M5" s="52"/>
      <c r="N5" s="53" t="s">
        <v>16</v>
      </c>
      <c r="O5" s="54" t="n">
        <v>13.5454545454545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18</v>
      </c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98</v>
      </c>
      <c r="C7" s="66" t="n">
        <v>2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6" t="s">
        <v>24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25</v>
      </c>
      <c r="B8" s="78"/>
      <c r="C8" s="78"/>
      <c r="D8" s="67"/>
      <c r="E8" s="67"/>
      <c r="F8" s="79" t="s">
        <v>26</v>
      </c>
      <c r="G8" s="80"/>
      <c r="H8" s="81"/>
      <c r="I8" s="70"/>
      <c r="J8" s="71"/>
      <c r="K8" s="72"/>
      <c r="L8" s="73"/>
      <c r="M8" s="82" t="s">
        <v>27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5" t="n">
        <v>0.00999999977648258</v>
      </c>
      <c r="C9" s="86" t="n">
        <v>3</v>
      </c>
      <c r="D9" s="87"/>
      <c r="E9" s="87"/>
      <c r="F9" s="88" t="n">
        <f aca="false">($B9*$B$7+$C9*$C$7)/100</f>
        <v>0.0697999997809529</v>
      </c>
      <c r="G9" s="89"/>
      <c r="H9" s="90"/>
      <c r="I9" s="91"/>
      <c r="J9" s="92"/>
      <c r="K9" s="72"/>
      <c r="L9" s="93"/>
      <c r="M9" s="82" t="s">
        <v>29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30</v>
      </c>
      <c r="B10" s="97"/>
      <c r="C10" s="98"/>
      <c r="D10" s="99"/>
      <c r="E10" s="99"/>
      <c r="F10" s="88"/>
      <c r="G10" s="89"/>
      <c r="H10" s="100"/>
      <c r="I10" s="101"/>
      <c r="J10" s="102" t="s">
        <v>31</v>
      </c>
      <c r="K10" s="102"/>
      <c r="L10" s="103"/>
      <c r="M10" s="104" t="s">
        <v>32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33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34</v>
      </c>
      <c r="J11" s="113"/>
      <c r="K11" s="114" t="n">
        <f aca="false">COUNTIF($G$23:$G$82,"=HET")</f>
        <v>0</v>
      </c>
      <c r="L11" s="115"/>
      <c r="M11" s="104" t="s">
        <v>35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36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37</v>
      </c>
      <c r="J12" s="120"/>
      <c r="K12" s="114" t="n">
        <f aca="false">COUNTIF($G$23:$G$82,"=ALG")</f>
        <v>0</v>
      </c>
      <c r="L12" s="121"/>
      <c r="M12" s="122"/>
      <c r="N12" s="123" t="s">
        <v>31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38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39</v>
      </c>
      <c r="J13" s="120"/>
      <c r="K13" s="114" t="n">
        <f aca="false">COUNTIF($G$23:$G$82,"=BRm")+COUNTIF($G$23:$G$82,"=BRh")</f>
        <v>0</v>
      </c>
      <c r="L13" s="115"/>
      <c r="M13" s="126" t="s">
        <v>40</v>
      </c>
      <c r="N13" s="127" t="n">
        <f aca="false">COUNTIF(F23:F82,"&gt;0")</f>
        <v>29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41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42</v>
      </c>
      <c r="J14" s="120"/>
      <c r="K14" s="114" t="n">
        <f aca="false">COUNTIF($G$23:$G$82,"=PTE")+COUNTIF($G$23:$G$82,"=LIC")</f>
        <v>0</v>
      </c>
      <c r="L14" s="115"/>
      <c r="M14" s="130" t="s">
        <v>43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44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45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46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47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48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49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50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51</v>
      </c>
      <c r="B18" s="144"/>
      <c r="C18" s="145"/>
      <c r="D18" s="110"/>
      <c r="E18" s="146" t="s">
        <v>52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53</v>
      </c>
      <c r="B20" s="164" t="n">
        <f aca="false">SUM(B23:B82)</f>
        <v>0.0999999977648258</v>
      </c>
      <c r="C20" s="165" t="n">
        <f aca="false">SUM(C23:C82)</f>
        <v>2.75000002793968</v>
      </c>
      <c r="D20" s="166"/>
      <c r="E20" s="167" t="s">
        <v>52</v>
      </c>
      <c r="F20" s="168" t="n">
        <f aca="false">($B20*$B$7+$C20*$C$7)/100</f>
        <v>0.152999998368323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54</v>
      </c>
      <c r="R20" s="9"/>
      <c r="S20" s="9"/>
      <c r="T20" s="9"/>
      <c r="U20" s="9"/>
      <c r="V20" s="9"/>
      <c r="W20" s="149" t="s">
        <v>55</v>
      </c>
    </row>
    <row r="21" customFormat="false" ht="12.75" hidden="false" customHeight="false" outlineLevel="0" collapsed="false">
      <c r="A21" s="177" t="s">
        <v>56</v>
      </c>
      <c r="B21" s="178" t="n">
        <f aca="false">B20*B7/100</f>
        <v>0.0979999978095293</v>
      </c>
      <c r="C21" s="178" t="n">
        <f aca="false">C20*C7/100</f>
        <v>0.0550000005587935</v>
      </c>
      <c r="D21" s="110" t="str">
        <f aca="false">IF(F21=0,"",IF((ABS(F21-F19))&gt;(0.2*F21),CONCATENATE(" rec. par taxa (",F21," %) supérieur à 20 % !"),""))</f>
        <v> rec. par taxa (0,152999998368323 %)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0.152999998368323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57</v>
      </c>
      <c r="R21" s="9"/>
      <c r="S21" s="9"/>
      <c r="T21" s="9"/>
      <c r="U21" s="9"/>
      <c r="V21" s="9"/>
      <c r="W21" s="149" t="s">
        <v>58</v>
      </c>
    </row>
    <row r="22" customFormat="false" ht="12.75" hidden="false" customHeight="false" outlineLevel="0" collapsed="false">
      <c r="A22" s="188" t="s">
        <v>59</v>
      </c>
      <c r="B22" s="189" t="s">
        <v>60</v>
      </c>
      <c r="C22" s="190" t="s">
        <v>60</v>
      </c>
      <c r="D22" s="139"/>
      <c r="E22" s="139"/>
      <c r="F22" s="191" t="s">
        <v>61</v>
      </c>
      <c r="G22" s="192" t="s">
        <v>62</v>
      </c>
      <c r="H22" s="139"/>
      <c r="I22" s="193" t="s">
        <v>63</v>
      </c>
      <c r="J22" s="193" t="s">
        <v>64</v>
      </c>
      <c r="K22" s="194" t="s">
        <v>65</v>
      </c>
      <c r="L22" s="194"/>
      <c r="M22" s="194"/>
      <c r="N22" s="194"/>
      <c r="O22" s="194"/>
      <c r="P22" s="195" t="s">
        <v>66</v>
      </c>
      <c r="Q22" s="196" t="s">
        <v>67</v>
      </c>
      <c r="R22" s="197" t="s">
        <v>68</v>
      </c>
      <c r="S22" s="198" t="s">
        <v>69</v>
      </c>
      <c r="T22" s="199" t="s">
        <v>70</v>
      </c>
      <c r="U22" s="200" t="s">
        <v>71</v>
      </c>
      <c r="V22" s="198" t="s">
        <v>72</v>
      </c>
      <c r="Y22" s="9" t="s">
        <v>73</v>
      </c>
      <c r="Z22" s="9" t="s">
        <v>74</v>
      </c>
      <c r="AA22" s="201" t="s">
        <v>75</v>
      </c>
      <c r="AB22" s="201" t="s">
        <v>76</v>
      </c>
      <c r="AC22" s="201" t="s">
        <v>77</v>
      </c>
    </row>
    <row r="23" customFormat="false" ht="12.75" hidden="false" customHeight="false" outlineLevel="0" collapsed="false">
      <c r="A23" s="202" t="s">
        <v>78</v>
      </c>
      <c r="B23" s="203" t="n">
        <v>0</v>
      </c>
      <c r="C23" s="204" t="n">
        <v>0.300000011920929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0.00600000023841858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JUNFIL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</v>
      </c>
      <c r="C24" s="222" t="n">
        <v>0.300000011920929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0.00600000023841858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>No</v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Newcod</v>
      </c>
      <c r="Z24" s="9" t="str">
        <f aca="false">IF(ISERROR(MATCH(A24,,0)),IF(ISERROR(MATCH(A24,,0)),"",(MATCH(A24,,0))),(MATCH(A24,,0)))</f>
        <v/>
      </c>
      <c r="AA24" s="218"/>
      <c r="AB24" s="220" t="s">
        <v>80</v>
      </c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</v>
      </c>
      <c r="C25" s="222" t="n">
        <v>0.300000011920929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0.00600000023841858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CARNIG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</v>
      </c>
      <c r="C26" s="222" t="n">
        <v>0.00999999977648258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0.000199999995529652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DESCES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</v>
      </c>
      <c r="C27" s="222" t="n">
        <v>0.00999999977648258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0.000199999995529652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LOTPED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79</v>
      </c>
      <c r="B28" s="221" t="n">
        <v>0</v>
      </c>
      <c r="C28" s="222" t="n">
        <v>0.00999999977648258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0.000199999995529652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>No</v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Newcod</v>
      </c>
      <c r="Z28" s="9" t="str">
        <f aca="false">IF(ISERROR(MATCH(A28,,0)),IF(ISERROR(MATCH(A28,,0)),"",(MATCH(A28,,0))),(MATCH(A28,,0)))</f>
        <v/>
      </c>
      <c r="AA28" s="218"/>
      <c r="AB28" s="220" t="s">
        <v>84</v>
      </c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85</v>
      </c>
      <c r="B29" s="221" t="n">
        <v>0</v>
      </c>
      <c r="C29" s="222" t="n">
        <v>0.00999999977648258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0.000199999995529652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PELEPI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86</v>
      </c>
      <c r="B30" s="221" t="n">
        <v>0</v>
      </c>
      <c r="C30" s="222" t="n">
        <v>0.100000001490116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0.00200000002980232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GLYFLU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79</v>
      </c>
      <c r="B31" s="221" t="n">
        <v>0</v>
      </c>
      <c r="C31" s="222" t="n">
        <v>0.00999999977648258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0.000199999995529652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>No</v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Newcod</v>
      </c>
      <c r="Z31" s="9" t="str">
        <f aca="false">IF(ISERROR(MATCH(A31,,0)),IF(ISERROR(MATCH(A31,,0)),"",(MATCH(A31,,0))),(MATCH(A31,,0)))</f>
        <v/>
      </c>
      <c r="AA31" s="218"/>
      <c r="AB31" s="220" t="s">
        <v>87</v>
      </c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88</v>
      </c>
      <c r="B32" s="221" t="n">
        <v>0</v>
      </c>
      <c r="C32" s="222" t="n">
        <v>0.00999999977648258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0.000199999995529652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VERBEC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89</v>
      </c>
      <c r="B33" s="221" t="n">
        <v>0</v>
      </c>
      <c r="C33" s="222" t="n">
        <v>0.00999999977648258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0.000199999995529652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EQUFLU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90</v>
      </c>
      <c r="B34" s="221" t="n">
        <v>0</v>
      </c>
      <c r="C34" s="222" t="n">
        <v>0.00999999977648258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0.000199999995529652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JUNACU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91</v>
      </c>
      <c r="B35" s="221" t="n">
        <v>0</v>
      </c>
      <c r="C35" s="222" t="n">
        <v>0.00999999977648258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0.000199999995529652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RANREP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92</v>
      </c>
      <c r="B36" s="221" t="n">
        <v>0</v>
      </c>
      <c r="C36" s="222" t="n">
        <v>0.00999999977648258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0.000199999995529652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MYOPAL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93</v>
      </c>
      <c r="B37" s="221" t="n">
        <v>0</v>
      </c>
      <c r="C37" s="222" t="n">
        <v>0.100000001490116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0.00200000002980232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DERWEB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 t="s">
        <v>16</v>
      </c>
      <c r="B38" s="221" t="n">
        <v>0</v>
      </c>
      <c r="C38" s="222" t="n">
        <v>0.00999999977648258</v>
      </c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0.000199999995529652</v>
      </c>
      <c r="G38" s="208" t="str">
        <f aca="false">IF(A38="","",IF(ISERROR(VLOOKUP($A38,,13,0)),IF(ISERROR(VLOOKUP($A38,,12,0)),"    -",VLOOKUP($A38,,12,0)),VLOOKUP($A38,,13,0)))</f>
        <v>    -</v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>SCAUND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n">
        <f aca="false">IF(A38="","",1)</f>
        <v>1</v>
      </c>
    </row>
    <row r="39" customFormat="false" ht="12.75" hidden="false" customHeight="false" outlineLevel="0" collapsed="false">
      <c r="A39" s="220" t="s">
        <v>94</v>
      </c>
      <c r="B39" s="221" t="n">
        <v>0</v>
      </c>
      <c r="C39" s="222" t="n">
        <v>0.00999999977648258</v>
      </c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0.000199999995529652</v>
      </c>
      <c r="G39" s="208" t="str">
        <f aca="false">IF(A39="","",IF(ISERROR(VLOOKUP($A39,,13,0)),IF(ISERROR(VLOOKUP($A39,,12,0)),"    -",VLOOKUP($A39,,12,0)),VLOOKUP($A39,,13,0)))</f>
        <v>    -</v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>GALPAL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n">
        <f aca="false">IF(A39="","",1)</f>
        <v>1</v>
      </c>
    </row>
    <row r="40" customFormat="false" ht="12.75" hidden="false" customHeight="false" outlineLevel="0" collapsed="false">
      <c r="A40" s="220" t="s">
        <v>95</v>
      </c>
      <c r="B40" s="221" t="n">
        <v>0</v>
      </c>
      <c r="C40" s="222" t="n">
        <v>0.5</v>
      </c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0.01</v>
      </c>
      <c r="G40" s="208" t="str">
        <f aca="false">IF(A40="","",IF(ISERROR(VLOOKUP($A40,,13,0)),IF(ISERROR(VLOOKUP($A40,,12,0)),"    -",VLOOKUP($A40,,12,0)),VLOOKUP($A40,,13,0)))</f>
        <v>    -</v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>code non répertorié ou synonyme</v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>MENLON</v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n">
        <f aca="false">IF(A40="","",1)</f>
        <v>1</v>
      </c>
    </row>
    <row r="41" customFormat="false" ht="12.75" hidden="false" customHeight="false" outlineLevel="0" collapsed="false">
      <c r="A41" s="220" t="s">
        <v>79</v>
      </c>
      <c r="B41" s="221" t="n">
        <v>0</v>
      </c>
      <c r="C41" s="222" t="n">
        <v>0.00999999977648258</v>
      </c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0.000199999995529652</v>
      </c>
      <c r="G41" s="208" t="str">
        <f aca="false">IF(A41="","",IF(ISERROR(VLOOKUP($A41,,13,0)),IF(ISERROR(VLOOKUP($A41,,12,0)),"    -",VLOOKUP($A41,,12,0)),VLOOKUP($A41,,13,0)))</f>
        <v>    -</v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>code non répertorié ou synonyme</v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>No</v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>Newcod</v>
      </c>
      <c r="Z41" s="9" t="str">
        <f aca="false">IF(ISERROR(MATCH(A41,,0)),IF(ISERROR(MATCH(A41,,0)),"",(MATCH(A41,,0))),(MATCH(A41,,0)))</f>
        <v/>
      </c>
      <c r="AA41" s="218"/>
      <c r="AB41" s="220" t="s">
        <v>96</v>
      </c>
      <c r="AC41" s="219"/>
      <c r="BB41" s="9" t="n">
        <f aca="false">IF(A41="","",1)</f>
        <v>1</v>
      </c>
    </row>
    <row r="42" customFormat="false" ht="12.75" hidden="false" customHeight="false" outlineLevel="0" collapsed="false">
      <c r="A42" s="220" t="s">
        <v>97</v>
      </c>
      <c r="B42" s="221" t="n">
        <v>0.00999999977648258</v>
      </c>
      <c r="C42" s="222" t="n">
        <v>0.100000001490116</v>
      </c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0.0117999998107553</v>
      </c>
      <c r="G42" s="208" t="str">
        <f aca="false">IF(A42="","",IF(ISERROR(VLOOKUP($A42,,13,0)),IF(ISERROR(VLOOKUP($A42,,12,0)),"    -",VLOOKUP($A42,,12,0)),VLOOKUP($A42,,13,0)))</f>
        <v>    -</v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>code non répertorié ou synonyme</v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>MACPOL</v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n">
        <f aca="false">IF(A42="","",1)</f>
        <v>1</v>
      </c>
    </row>
    <row r="43" customFormat="false" ht="12.75" hidden="false" customHeight="false" outlineLevel="0" collapsed="false">
      <c r="A43" s="220" t="s">
        <v>98</v>
      </c>
      <c r="B43" s="221" t="n">
        <v>0.00999999977648258</v>
      </c>
      <c r="C43" s="222" t="n">
        <v>0</v>
      </c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0.00979999978095293</v>
      </c>
      <c r="G43" s="208" t="str">
        <f aca="false">IF(A43="","",IF(ISERROR(VLOOKUP($A43,,13,0)),IF(ISERROR(VLOOKUP($A43,,12,0)),"    -",VLOOKUP($A43,,12,0)),VLOOKUP($A43,,13,0)))</f>
        <v>    -</v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>code non répertorié ou synonyme</v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>LEASPX</v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n">
        <f aca="false">IF(A43="","",1)</f>
        <v>1</v>
      </c>
    </row>
    <row r="44" customFormat="false" ht="12.75" hidden="false" customHeight="false" outlineLevel="0" collapsed="false">
      <c r="A44" s="220" t="s">
        <v>99</v>
      </c>
      <c r="B44" s="221" t="n">
        <v>0.00999999977648258</v>
      </c>
      <c r="C44" s="222" t="n">
        <v>0.100000001490116</v>
      </c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0.0117999998107553</v>
      </c>
      <c r="G44" s="208" t="str">
        <f aca="false">IF(A44="","",IF(ISERROR(VLOOKUP($A44,,13,0)),IF(ISERROR(VLOOKUP($A44,,12,0)),"    -",VLOOKUP($A44,,12,0)),VLOOKUP($A44,,13,0)))</f>
        <v>    -</v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>code non répertorié ou synonyme</v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>BRARIV</v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n">
        <f aca="false">IF(A44="","",1)</f>
        <v>1</v>
      </c>
    </row>
    <row r="45" customFormat="false" ht="12.75" hidden="false" customHeight="false" outlineLevel="0" collapsed="false">
      <c r="A45" s="220" t="s">
        <v>100</v>
      </c>
      <c r="B45" s="221" t="n">
        <v>0.00999999977648258</v>
      </c>
      <c r="C45" s="222" t="n">
        <v>0.100000001490116</v>
      </c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0.0117999998107553</v>
      </c>
      <c r="G45" s="208" t="str">
        <f aca="false">IF(A45="","",IF(ISERROR(VLOOKUP($A45,,13,0)),IF(ISERROR(VLOOKUP($A45,,12,0)),"    -",VLOOKUP($A45,,12,0)),VLOOKUP($A45,,13,0)))</f>
        <v>    -</v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>code non répertorié ou synonyme</v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>CHIPOL</v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n">
        <f aca="false">IF(A45="","",1)</f>
        <v>1</v>
      </c>
    </row>
    <row r="46" customFormat="false" ht="12.75" hidden="false" customHeight="false" outlineLevel="0" collapsed="false">
      <c r="A46" s="220" t="s">
        <v>101</v>
      </c>
      <c r="B46" s="221" t="n">
        <v>0.00999999977648258</v>
      </c>
      <c r="C46" s="222" t="n">
        <v>0</v>
      </c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0.00979999978095293</v>
      </c>
      <c r="G46" s="208" t="str">
        <f aca="false">IF(A46="","",IF(ISERROR(VLOOKUP($A46,,13,0)),IF(ISERROR(VLOOKUP($A46,,12,0)),"    -",VLOOKUP($A46,,12,0)),VLOOKUP($A46,,13,0)))</f>
        <v>    -</v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>code non répertorié ou synonyme</v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>BRYSPX</v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n">
        <f aca="false">IF(A46="","",1)</f>
        <v>1</v>
      </c>
    </row>
    <row r="47" customFormat="false" ht="12.75" hidden="false" customHeight="false" outlineLevel="0" collapsed="false">
      <c r="A47" s="220" t="s">
        <v>79</v>
      </c>
      <c r="B47" s="221" t="n">
        <v>0.00999999977648258</v>
      </c>
      <c r="C47" s="222" t="n">
        <v>0</v>
      </c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0.00979999978095293</v>
      </c>
      <c r="G47" s="208" t="str">
        <f aca="false">IF(A47="","",IF(ISERROR(VLOOKUP($A47,,13,0)),IF(ISERROR(VLOOKUP($A47,,12,0)),"    -",VLOOKUP($A47,,12,0)),VLOOKUP($A47,,13,0)))</f>
        <v>    -</v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>code non répertorié ou synonyme</v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>No</v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>Newcod</v>
      </c>
      <c r="Z47" s="9" t="str">
        <f aca="false">IF(ISERROR(MATCH(A47,,0)),IF(ISERROR(MATCH(A47,,0)),"",(MATCH(A47,,0))),(MATCH(A47,,0)))</f>
        <v/>
      </c>
      <c r="AA47" s="218"/>
      <c r="AB47" s="220" t="s">
        <v>102</v>
      </c>
      <c r="AC47" s="219"/>
      <c r="BB47" s="9" t="n">
        <f aca="false">IF(A47="","",1)</f>
        <v>1</v>
      </c>
    </row>
    <row r="48" customFormat="false" ht="12.75" hidden="false" customHeight="false" outlineLevel="0" collapsed="false">
      <c r="A48" s="220" t="s">
        <v>103</v>
      </c>
      <c r="B48" s="221" t="n">
        <v>0.00999999977648258</v>
      </c>
      <c r="C48" s="222" t="n">
        <v>0.699999988079071</v>
      </c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0.0237999995425344</v>
      </c>
      <c r="G48" s="208" t="str">
        <f aca="false">IF(A48="","",IF(ISERROR(VLOOKUP($A48,,13,0)),IF(ISERROR(VLOOKUP($A48,,12,0)),"    -",VLOOKUP($A48,,12,0)),VLOOKUP($A48,,13,0)))</f>
        <v>    -</v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>code non répertorié ou synonyme</v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>FONANT</v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n">
        <f aca="false">IF(A48="","",1)</f>
        <v>1</v>
      </c>
    </row>
    <row r="49" customFormat="false" ht="12.75" hidden="false" customHeight="false" outlineLevel="0" collapsed="false">
      <c r="A49" s="220" t="s">
        <v>104</v>
      </c>
      <c r="B49" s="221" t="n">
        <v>0.00999999977648258</v>
      </c>
      <c r="C49" s="222" t="n">
        <v>0.00999999977648258</v>
      </c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0.00999999977648258</v>
      </c>
      <c r="G49" s="208" t="str">
        <f aca="false">IF(A49="","",IF(ISERROR(VLOOKUP($A49,,13,0)),IF(ISERROR(VLOOKUP($A49,,12,0)),"    -",VLOOKUP($A49,,12,0)),VLOOKUP($A49,,13,0)))</f>
        <v>    -</v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>code non répertorié ou synonyme</v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>SCSRIV</v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n">
        <f aca="false">IF(A49="","",1)</f>
        <v>1</v>
      </c>
    </row>
    <row r="50" customFormat="false" ht="12.75" hidden="false" customHeight="false" outlineLevel="0" collapsed="false">
      <c r="A50" s="220" t="s">
        <v>105</v>
      </c>
      <c r="B50" s="221" t="n">
        <v>0.00999999977648258</v>
      </c>
      <c r="C50" s="222" t="n">
        <v>0</v>
      </c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0.00979999978095293</v>
      </c>
      <c r="G50" s="208" t="str">
        <f aca="false">IF(A50="","",IF(ISERROR(VLOOKUP($A50,,13,0)),IF(ISERROR(VLOOKUP($A50,,12,0)),"    -",VLOOKUP($A50,,12,0)),VLOOKUP($A50,,13,0)))</f>
        <v>    -</v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>code non répertorié ou synonyme</v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>NOSSPX</v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n">
        <f aca="false">IF(A50="","",1)</f>
        <v>1</v>
      </c>
    </row>
    <row r="51" customFormat="false" ht="12.75" hidden="false" customHeight="false" outlineLevel="0" collapsed="false">
      <c r="A51" s="220" t="s">
        <v>106</v>
      </c>
      <c r="B51" s="221" t="n">
        <v>0.00999999977648258</v>
      </c>
      <c r="C51" s="222" t="n">
        <v>0.00999999977648258</v>
      </c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0.00999999977648258</v>
      </c>
      <c r="G51" s="208" t="str">
        <f aca="false">IF(A51="","",IF(ISERROR(VLOOKUP($A51,,13,0)),IF(ISERROR(VLOOKUP($A51,,12,0)),"    -",VLOOKUP($A51,,12,0)),VLOOKUP($A51,,13,0)))</f>
        <v>    -</v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>code non répertorié ou synonyme</v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>AMBFLU</v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n">
        <f aca="false">IF(A51="","",1)</f>
        <v>1</v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107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la Loire</v>
      </c>
      <c r="B84" s="256" t="str">
        <f aca="false">C3</f>
        <v>LOIRE à SAINTE-EULALIE</v>
      </c>
      <c r="C84" s="257" t="n">
        <f aca="false">A4</f>
        <v>41843</v>
      </c>
      <c r="D84" s="258" t="str">
        <f aca="false">IF(ISERROR(SUM($T$23:$T$82)/SUM($U$23:$U$82)),"",SUM($T$23:$T$82)/SUM($U$23:$U$82))</f>
        <v/>
      </c>
      <c r="E84" s="259" t="n">
        <f aca="false">N13</f>
        <v>29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0.152999998368323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108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109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110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111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112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113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114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115</v>
      </c>
      <c r="R93" s="9"/>
      <c r="S93" s="215" t="str">
        <f aca="false">INDEX($A$23:$A$82,$S$92)</f>
        <v>JUNFIL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24">
    <cfRule type="expression" priority="28" aboveAverage="0" equalAverage="0" bottom="0" percent="0" rank="0" text="" dxfId="26">
      <formula>ISTEXT($E24)</formula>
    </cfRule>
  </conditionalFormatting>
  <conditionalFormatting sqref="AB28">
    <cfRule type="expression" priority="29" aboveAverage="0" equalAverage="0" bottom="0" percent="0" rank="0" text="" dxfId="27">
      <formula>ISTEXT($E28)</formula>
    </cfRule>
  </conditionalFormatting>
  <conditionalFormatting sqref="AB31">
    <cfRule type="expression" priority="30" aboveAverage="0" equalAverage="0" bottom="0" percent="0" rank="0" text="" dxfId="28">
      <formula>ISTEXT($E31)</formula>
    </cfRule>
  </conditionalFormatting>
  <conditionalFormatting sqref="AB41">
    <cfRule type="expression" priority="31" aboveAverage="0" equalAverage="0" bottom="0" percent="0" rank="0" text="" dxfId="29">
      <formula>ISTEXT($E41)</formula>
    </cfRule>
  </conditionalFormatting>
  <conditionalFormatting sqref="AB47">
    <cfRule type="expression" priority="32" aboveAverage="0" equalAverage="0" bottom="0" percent="0" rank="0" text="" dxfId="30">
      <formula>ISTEXT($E47)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2024-04-16T07:19:29Z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