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0600" sheetId="1" state="visible" r:id="rId3"/>
  </sheets>
  <definedNames>
    <definedName function="false" hidden="false" localSheetId="0" name="_xlnm.Print_Area" vbProcedure="false">'04000600'!$A$1:$Q$82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<sst xmlns="http://schemas.openxmlformats.org/spreadsheetml/2006/main" count="173" uniqueCount="108">
  <si>
    <t xml:space="preserve">Relevés floristiques aquatiques - IBMR</t>
  </si>
  <si>
    <t xml:space="preserve">modèle Irstea-GIS</t>
  </si>
  <si>
    <t xml:space="preserve">AQUABIO</t>
  </si>
  <si>
    <t xml:space="preserve">Jordan ROBINET, Rémy MARCEL</t>
  </si>
  <si>
    <t xml:space="preserve">la Loire</t>
  </si>
  <si>
    <t xml:space="preserve">LOIRE À GOUDET</t>
  </si>
  <si>
    <t xml:space="preserve">04000600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</si>
  <si>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</si>
  <si>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</si>
  <si>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</si>
  <si>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</si>
  <si>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</si>
  <si>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</si>
  <si>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</si>
  <si>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</si>
  <si>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</si>
  <si>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OEDSPX</t>
  </si>
  <si>
    <t xml:space="preserve">Faciès dominant</t>
  </si>
  <si>
    <t xml:space="preserve">pl. lent</t>
  </si>
  <si>
    <t xml:space="preserve">ch.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</si>
  <si>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</si>
  <si>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</si>
  <si>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</si>
  <si>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</si>
  <si>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</si>
  <si>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</si>
  <si>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</si>
  <si>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</si>
  <si>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</si>
  <si>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</si>
  <si>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</si>
  <si>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</si>
  <si>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</si>
  <si>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</si>
  <si>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</si>
  <si>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</si>
  <si>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</si>
  <si>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</si>
  <si>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</si>
  <si>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</si>
  <si>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</si>
  <si>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</si>
  <si>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</si>
  <si>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</si>
  <si>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</si>
  <si>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</si>
  <si>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</si>
  <si>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</si>
  <si>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</si>
  <si>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</si>
  <si>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</si>
  <si>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</si>
  <si>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</si>
  <si>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</si>
  <si>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</si>
  <si>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</si>
  <si>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</si>
  <si>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</si>
  <si>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</si>
  <si>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</si>
  <si>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</si>
  <si>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</si>
  <si>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</si>
  <si>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</si>
  <si>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</si>
  <si>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</si>
  <si>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</si>
  <si>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</si>
  <si>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</si>
  <si>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</si>
  <si>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</si>
  <si>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</si>
  <si>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</si>
  <si>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</si>
  <si>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</si>
  <si>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</si>
  <si>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</si>
  <si>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</si>
  <si>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 -</t>
  </si>
  <si>
    <t xml:space="preserve">PERHYD</t>
  </si>
  <si>
    <t xml:space="preserve">AGRSTO</t>
  </si>
  <si>
    <t xml:space="preserve">cf.</t>
  </si>
  <si>
    <t xml:space="preserve">MELSPX</t>
  </si>
  <si>
    <t xml:space="preserve">PHAARU</t>
  </si>
  <si>
    <t xml:space="preserve">SCISYL</t>
  </si>
  <si>
    <t xml:space="preserve">SPAERE</t>
  </si>
  <si>
    <t xml:space="preserve">SPISPX</t>
  </si>
  <si>
    <t xml:space="preserve">VERBEC</t>
  </si>
  <si>
    <t xml:space="preserve">LYCEUR</t>
  </si>
  <si>
    <t xml:space="preserve">OSCSPX</t>
  </si>
  <si>
    <t xml:space="preserve">ELEPAL</t>
  </si>
  <si>
    <t xml:space="preserve">GLYFLU</t>
  </si>
  <si>
    <t xml:space="preserve">HILSPX</t>
  </si>
  <si>
    <t xml:space="preserve">JUNART</t>
  </si>
  <si>
    <t xml:space="preserve">JUNEFF</t>
  </si>
  <si>
    <t xml:space="preserve">MACPOL</t>
  </si>
  <si>
    <t xml:space="preserve">RORSYL</t>
  </si>
  <si>
    <t xml:space="preserve">NEWCOD</t>
  </si>
  <si>
    <t xml:space="preserve">Cyperaceae</t>
  </si>
  <si>
    <t xml:space="preserve">Bulbochaete sp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</si>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</sst>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2</v>
      </c>
      <c r="B2" s="11"/>
      <c r="C2" s="12" t="s">
        <v>3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4</v>
      </c>
      <c r="B3" s="11"/>
      <c r="C3" s="10" t="s">
        <v>5</v>
      </c>
      <c r="D3" s="21"/>
      <c r="E3" s="21"/>
      <c r="F3" s="22"/>
      <c r="G3" s="22"/>
      <c r="H3" s="21"/>
      <c r="I3" s="6"/>
      <c r="J3" s="13"/>
      <c r="K3" s="23"/>
      <c r="L3" s="24" t="s">
        <v>6</v>
      </c>
      <c r="M3" s="25"/>
      <c r="N3" s="26" t="s">
        <v>7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8</v>
      </c>
      <c r="B4" s="30" t="n">
        <v>42275</v>
      </c>
      <c r="C4" s="31"/>
      <c r="D4" s="21"/>
      <c r="E4" s="21"/>
      <c r="F4" s="31"/>
      <c r="G4" s="32"/>
      <c r="H4" s="21"/>
      <c r="I4" s="6"/>
      <c r="J4" s="33" t="s">
        <v>9</v>
      </c>
      <c r="K4" s="34"/>
      <c r="L4" s="34"/>
      <c r="M4" s="35"/>
      <c r="N4" s="35"/>
      <c r="O4" s="36" t="s">
        <v>10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11</v>
      </c>
      <c r="B5" s="39" t="s">
        <v>12</v>
      </c>
      <c r="C5" s="40" t="s">
        <v>13</v>
      </c>
      <c r="D5" s="41"/>
      <c r="E5" s="41"/>
      <c r="F5" s="42" t="s">
        <v>14</v>
      </c>
      <c r="G5" s="43"/>
      <c r="H5" s="41"/>
      <c r="I5" s="6"/>
      <c r="J5" s="44"/>
      <c r="K5" s="45"/>
      <c r="L5" s="46" t="s">
        <v>15</v>
      </c>
      <c r="M5" s="47" t="n">
        <v>10.6428571428571</v>
      </c>
      <c r="N5" s="48"/>
      <c r="O5" s="49" t="s">
        <v>16</v>
      </c>
      <c r="P5" s="50" t="n">
        <v>11.4166666666667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17</v>
      </c>
      <c r="B6" s="52" t="s">
        <v>18</v>
      </c>
      <c r="C6" s="53" t="s">
        <v>19</v>
      </c>
      <c r="D6" s="54"/>
      <c r="E6" s="54"/>
      <c r="F6" s="55"/>
      <c r="G6" s="43"/>
      <c r="H6" s="41"/>
      <c r="I6" s="6"/>
      <c r="J6" s="56"/>
      <c r="K6" s="57"/>
      <c r="L6" s="58" t="s">
        <v>20</v>
      </c>
      <c r="M6" s="59" t="s">
        <v>21</v>
      </c>
      <c r="N6" s="60"/>
      <c r="O6" s="61" t="n">
        <v>3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29</v>
      </c>
      <c r="C7" s="66" t="n">
        <v>71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1.10000002384186</v>
      </c>
      <c r="C9" s="66" t="n">
        <v>11.6000003814697</v>
      </c>
      <c r="D9" s="82"/>
      <c r="E9" s="82"/>
      <c r="F9" s="83" t="n">
        <f aca="false">($B9*$B$7+$C9*$C$7)/100</f>
        <v>8.55500027775764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20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SUM(B23:B62)</f>
        <v>1.24299998953938</v>
      </c>
      <c r="C20" s="155" t="n">
        <f aca="false">SUM(C23:C62)</f>
        <v>11.7399999983609</v>
      </c>
      <c r="D20" s="156"/>
      <c r="E20" s="157" t="s">
        <v>53</v>
      </c>
      <c r="F20" s="158" t="n">
        <f aca="false">($B20*$B$7+$C20*$C$7)/100</f>
        <v>8.69586999580264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0.360469996966422</v>
      </c>
      <c r="C21" s="166" t="n">
        <f aca="false">C20*C7/100</f>
        <v>8.33539999883622</v>
      </c>
      <c r="D21" s="167" t="s">
        <v>56</v>
      </c>
      <c r="E21" s="168"/>
      <c r="F21" s="169" t="n">
        <f aca="false">B21+C21</f>
        <v>8.69586999580264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16</v>
      </c>
      <c r="B23" s="194" t="n">
        <v>0.717285990715027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0.21511293714866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OEDSPX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0.00289999993517995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PERHYD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0.00999999977648258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0.00999999977648258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81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AGRSTO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0.285714000463486</v>
      </c>
      <c r="C26" s="212" t="n">
        <v>0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0.0828570601344109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0.00999999977648258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0.00999999977648258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PHAARU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SCISYL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0.00709999984130263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SPAERE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0.00999999977648258</v>
      </c>
      <c r="C30" s="212" t="n">
        <v>0.00999999977648258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0.00999999977648258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SPISPX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87</v>
      </c>
      <c r="B31" s="211" t="n">
        <v>0.00999999977648258</v>
      </c>
      <c r="C31" s="212" t="n">
        <v>0.00999999977648258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0.00999999977648258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VERBEC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88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LYCEUR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89</v>
      </c>
      <c r="B33" s="211" t="n">
        <v>0.00999999977648258</v>
      </c>
      <c r="C33" s="212" t="n">
        <v>11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7.81289999993518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OSCSPX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90</v>
      </c>
      <c r="B34" s="211" t="n">
        <v>0.00999999977648258</v>
      </c>
      <c r="C34" s="212" t="n">
        <v>0.5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0.35789999993518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ELEPAL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91</v>
      </c>
      <c r="B35" s="211" t="n">
        <v>0.100000001490116</v>
      </c>
      <c r="C35" s="212" t="n">
        <v>0.100000001490116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0.100000001490116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GLYFLU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92</v>
      </c>
      <c r="B36" s="211" t="n">
        <v>0.00999999977648258</v>
      </c>
      <c r="C36" s="212" t="n">
        <v>0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0.00289999993517995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HILSPX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93</v>
      </c>
      <c r="B37" s="211" t="n">
        <v>0.00999999977648258</v>
      </c>
      <c r="C37" s="212" t="n">
        <v>0.00999999977648258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0.00999999977648258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JUNART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94</v>
      </c>
      <c r="B38" s="211" t="n">
        <v>0.00999999977648258</v>
      </c>
      <c r="C38" s="212" t="n">
        <v>0.00999999977648258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0.00999999977648258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JUNEFF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95</v>
      </c>
      <c r="B39" s="211" t="n">
        <v>0.00999999977648258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MACPOL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 t="s">
        <v>96</v>
      </c>
      <c r="B40" s="211" t="n">
        <v>0</v>
      </c>
      <c r="C40" s="212" t="n">
        <v>0.00999999977648258</v>
      </c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n">
        <f aca="false">IF(AND(OR(A40="",A40="!!!!!!"),B40="",C40=""),"",IF(OR(AND(B40="",C40=""),ISERROR(C40+B40)),"!!!",($B40*$B$7+$C40*$C$7)/100))</f>
        <v>0.00709999984130263</v>
      </c>
      <c r="G40" s="216" t="str">
        <f aca="false">IF(A40="","",IF(ISERROR(VLOOKUP($A40,,9,0)),IF(ISERROR(VLOOKUP($A40,,8,0)),"    -",VLOOKUP($A40,,8,0)),VLOOKUP($A40,,9,0)))</f>
        <v>    -</v>
      </c>
      <c r="H40" s="217" t="str">
        <f aca="false">IF(A40="","x",IF(ISERROR(VLOOKUP($A40,,10,0)),IF(ISERROR(VLOOKUP($A40,,9,0)),"x",VLOOKUP($A40,,9,0)),VLOOKUP($A40,,10,0)))</f>
        <v>x</v>
      </c>
      <c r="I40" s="6" t="n">
        <f aca="false">IF(A40="","",1)</f>
        <v>1</v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>non répertorié ou synonyme. Vérifiez !</v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>RORSYL</v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 t="s">
        <v>97</v>
      </c>
      <c r="B41" s="211" t="n">
        <v>0</v>
      </c>
      <c r="C41" s="212" t="n">
        <v>0.00999999977648258</v>
      </c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n">
        <f aca="false">IF(AND(OR(A41="",A41="!!!!!!"),B41="",C41=""),"",IF(OR(AND(B41="",C41=""),ISERROR(C41+B41)),"!!!",($B41*$B$7+$C41*$C$7)/100))</f>
        <v>0.00709999984130263</v>
      </c>
      <c r="G41" s="216" t="str">
        <f aca="false">IF(A41="","",IF(ISERROR(VLOOKUP($A41,,9,0)),IF(ISERROR(VLOOKUP($A41,,8,0)),"    -",VLOOKUP($A41,,8,0)),VLOOKUP($A41,,9,0)))</f>
        <v>    -</v>
      </c>
      <c r="H41" s="217" t="str">
        <f aca="false">IF(A41="","x",IF(ISERROR(VLOOKUP($A41,,10,0)),IF(ISERROR(VLOOKUP($A41,,9,0)),"x",VLOOKUP($A41,,9,0)),VLOOKUP($A41,,10,0)))</f>
        <v>x</v>
      </c>
      <c r="I41" s="6" t="n">
        <f aca="false">IF(A41="","",1)</f>
        <v>1</v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>Cyperaceae</v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>NoCod</v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 t="s">
        <v>98</v>
      </c>
      <c r="X41" s="224"/>
      <c r="Y41" s="207" t="str">
        <f aca="false">IF(AND(ISNUMBER(F41),OR(A41="",A41="!!!!!!")),"!!!!!!",IF(A41="new.cod","NEWCOD",IF(AND((Z41=""),ISTEXT(A41),A41&lt;&gt;"!!!!!!"),A41,IF(Z41="","",INDEX(,Z41)))))</f>
        <v>NEWCOD</v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 t="s">
        <v>97</v>
      </c>
      <c r="B42" s="211" t="n">
        <v>0.00999999977648258</v>
      </c>
      <c r="C42" s="212" t="n">
        <v>0.00999999977648258</v>
      </c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n">
        <f aca="false">IF(AND(OR(A42="",A42="!!!!!!"),B42="",C42=""),"",IF(OR(AND(B42="",C42=""),ISERROR(C42+B42)),"!!!",($B42*$B$7+$C42*$C$7)/100))</f>
        <v>0.00999999977648258</v>
      </c>
      <c r="G42" s="216" t="str">
        <f aca="false">IF(A42="","",IF(ISERROR(VLOOKUP($A42,,9,0)),IF(ISERROR(VLOOKUP($A42,,8,0)),"    -",VLOOKUP($A42,,8,0)),VLOOKUP($A42,,9,0)))</f>
        <v>    -</v>
      </c>
      <c r="H42" s="217" t="str">
        <f aca="false">IF(A42="","x",IF(ISERROR(VLOOKUP($A42,,10,0)),IF(ISERROR(VLOOKUP($A42,,9,0)),"x",VLOOKUP($A42,,9,0)),VLOOKUP($A42,,10,0)))</f>
        <v>x</v>
      </c>
      <c r="I42" s="6" t="n">
        <f aca="false">IF(A42="","",1)</f>
        <v>1</v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>Bulbochaete sp</v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>NoCod</v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 t="s">
        <v>99</v>
      </c>
      <c r="X42" s="224"/>
      <c r="Y42" s="207" t="str">
        <f aca="false">IF(AND(ISNUMBER(F42),OR(A42="",A42="!!!!!!")),"!!!!!!",IF(A42="new.cod","NEWCOD",IF(AND((Z42=""),ISTEXT(A42),A42&lt;&gt;"!!!!!!"),A42,IF(Z42="","",INDEX(,Z42)))))</f>
        <v>NEWCOD</v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tru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tru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tru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tru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tru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tru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tru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tru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tru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tru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tru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tru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tru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tru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tru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tru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tru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tru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tru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tru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8.69586999580264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la Loire</v>
      </c>
      <c r="B84" s="175" t="str">
        <f aca="false">C3</f>
        <v>LOIRE À GOUDET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20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8.69586999580264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100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101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102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103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104</v>
      </c>
      <c r="S90" s="6" t="s">
        <v>10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105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106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107</v>
      </c>
      <c r="S93" s="6"/>
      <c r="T93" s="207" t="str">
        <f aca="false">INDEX($A$23:$A$82,$T$92)</f>
        <v>OEDSPX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2024-04-19T08:11:34Z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