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2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'04002200'!$A$1:$O$82</definedName>
    <definedName function="false" hidden="false" localSheetId="0" name="Excel_BuiltIn__FilterDatabase" vbProcedure="false">'04002200'!$A$23:$J$84</definedName>
    <definedName function="false" hidden="false" localSheetId="0" name="NOM" vbProcedure="false">'04002200'!$H$1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<sst xmlns="http://schemas.openxmlformats.org/spreadsheetml/2006/main" count="118" uniqueCount="111">
  <si>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</si>
  <si>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</si>
  <si>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</si>
  <si>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Sébastien BASSOMPIERRE</t>
  </si>
  <si>
    <t xml:space="preserve">conforme AFNOR T90-395 oct. 2003</t>
  </si>
  <si>
    <t xml:space="preserve">la Loire</t>
  </si>
  <si>
    <t xml:space="preserve">LOIRE à SAINT-VINCENT</t>
  </si>
  <si>
    <t xml:space="preserve">04002200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</si>
  <si>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</si>
  <si>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</si>
  <si>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</si>
  <si>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</si>
  <si>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</si>
  <si>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</si>
  <si>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</si>
  <si>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</si>
  <si>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</si>
  <si>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</si>
  <si>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radier</t>
  </si>
  <si>
    <t xml:space="preserve">ch. lentique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</si>
  <si>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</si>
  <si>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</si>
  <si>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</si>
  <si>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</si>
  <si>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</si>
  <si>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</si>
  <si>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</si>
  <si>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</si>
  <si>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</si>
  <si>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</si>
  <si>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</si>
  <si>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</si>
  <si>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</si>
  <si>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</si>
  <si>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</si>
  <si>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</si>
  <si>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</si>
  <si>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</si>
  <si>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</si>
  <si>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</si>
  <si>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</si>
  <si>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</si>
  <si>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</si>
  <si>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</si>
  <si>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</si>
  <si>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</si>
  <si>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</si>
  <si>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</si>
  <si>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</si>
  <si>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</si>
  <si>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</si>
  <si>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</si>
  <si>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</si>
  <si>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</si>
  <si>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</si>
  <si>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</si>
  <si>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</si>
  <si>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</si>
  <si>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</si>
  <si>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(7,19401636198163 %)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</si>
  <si>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</si>
  <si>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</si>
  <si>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</si>
  <si>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</si>
  <si>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</si>
  <si>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</si>
  <si>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</si>
  <si>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</si>
  <si>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</si>
  <si>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</si>
  <si>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</si>
  <si>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</si>
  <si>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</si>
  <si>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</si>
  <si>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</si>
  <si>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</si>
  <si>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</si>
  <si>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</si>
  <si>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</si>
  <si>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Newcod</t>
  </si>
  <si>
    <t xml:space="preserve">Leptolyngbya sp.</t>
  </si>
  <si>
    <t xml:space="preserve">SOADUL</t>
  </si>
  <si>
    <t xml:space="preserve">PHAARU</t>
  </si>
  <si>
    <t xml:space="preserve">Rorippa sylvestris</t>
  </si>
  <si>
    <t xml:space="preserve">RORAMP</t>
  </si>
  <si>
    <t xml:space="preserve">BIDTRI</t>
  </si>
  <si>
    <t xml:space="preserve">Cf.</t>
  </si>
  <si>
    <t xml:space="preserve">Rorippa pyrenaica</t>
  </si>
  <si>
    <t xml:space="preserve">EQUPAL</t>
  </si>
  <si>
    <t xml:space="preserve">SPISPX</t>
  </si>
  <si>
    <t xml:space="preserve">MYRSPI</t>
  </si>
  <si>
    <t xml:space="preserve">RHYRIP</t>
  </si>
  <si>
    <t xml:space="preserve">TETSPX</t>
  </si>
  <si>
    <t xml:space="preserve">AMBRIP</t>
  </si>
  <si>
    <t xml:space="preserve">PHOSPX</t>
  </si>
  <si>
    <t xml:space="preserve">STISPX</t>
  </si>
  <si>
    <t xml:space="preserve">OEDSPX</t>
  </si>
  <si>
    <t xml:space="preserve">DIASPX</t>
  </si>
  <si>
    <t xml:space="preserve">AUDSPX</t>
  </si>
  <si>
    <t xml:space="preserve">CLASPX</t>
  </si>
  <si>
    <t xml:space="preserve">LEASPX</t>
  </si>
  <si>
    <t xml:space="preserve">HILSPX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</si>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</sst>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9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41493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10.8333333333333</v>
      </c>
      <c r="M5" s="52"/>
      <c r="N5" s="53" t="s">
        <v>16</v>
      </c>
      <c r="O5" s="54" t="n">
        <v>10.9090909090909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30</v>
      </c>
      <c r="C7" s="66" t="n">
        <v>70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3.5</v>
      </c>
      <c r="C9" s="86" t="n">
        <v>9</v>
      </c>
      <c r="D9" s="87"/>
      <c r="E9" s="87"/>
      <c r="F9" s="88" t="n">
        <f aca="false">($B9*$B$7+$C9*$C$7)/100</f>
        <v>7.35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22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3.59171399287879</v>
      </c>
      <c r="C20" s="165" t="n">
        <f aca="false">SUM(C23:C82)</f>
        <v>8.73786023445427</v>
      </c>
      <c r="D20" s="166"/>
      <c r="E20" s="167" t="s">
        <v>53</v>
      </c>
      <c r="F20" s="168" t="n">
        <f aca="false">($B20*$B$7+$C20*$C$7)/100</f>
        <v>7.19401636198163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1.07751419786364</v>
      </c>
      <c r="C21" s="178" t="n">
        <f aca="false">C20*C7/100</f>
        <v>6.11650216411799</v>
      </c>
      <c r="D21" s="110" t="str">
        <f aca="false">IF(F21=0,"",IF((ABS(F21-F19))&gt;(0.2*F21),CONCATENATE(" rec. par taxa (",F21," %) supérieur à 20 % !"),""))</f>
        <v> rec. par taxa (7,19401636198163 %)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7.19401636198163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0.00699999984353781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>No</v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Newcod</v>
      </c>
      <c r="Z23" s="9" t="str">
        <f aca="false">IF(ISERROR(MATCH(A23,,0)),IF(ISERROR(MATCH(A23,,0)),"",(MATCH(A23,,0))),(MATCH(A23,,0)))</f>
        <v/>
      </c>
      <c r="AA23" s="218"/>
      <c r="AB23" s="202" t="s">
        <v>80</v>
      </c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81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0.00699999984353781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SOADUL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82</v>
      </c>
      <c r="B25" s="221" t="n">
        <v>0</v>
      </c>
      <c r="C25" s="222" t="n">
        <v>0.200000002980232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0.140000002086163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PHAARU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79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0.00699999984353781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>No</v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Newcod</v>
      </c>
      <c r="Z26" s="9" t="str">
        <f aca="false">IF(ISERROR(MATCH(A26,,0)),IF(ISERROR(MATCH(A26,,0)),"",(MATCH(A26,,0))),(MATCH(A26,,0)))</f>
        <v/>
      </c>
      <c r="AA26" s="218"/>
      <c r="AB26" s="220" t="s">
        <v>83</v>
      </c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84</v>
      </c>
      <c r="B27" s="221" t="n">
        <v>0</v>
      </c>
      <c r="C27" s="222" t="n">
        <v>0.200000002980232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0.140000002086163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RORAMP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85</v>
      </c>
      <c r="B28" s="221" t="n">
        <v>0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0.00699999984353781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 t="s">
        <v>86</v>
      </c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BIDTRI</v>
      </c>
      <c r="Z28" s="9" t="str">
        <f aca="false">IF(ISERROR(MATCH(A28,,0)),IF(ISERROR(MATCH(A28,,0)),"",(MATCH(A28,,0))),(MATCH(A28,,0)))</f>
        <v/>
      </c>
      <c r="AA28" s="218" t="s">
        <v>86</v>
      </c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79</v>
      </c>
      <c r="B29" s="221" t="n">
        <v>0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0.00699999984353781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>No</v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Newcod</v>
      </c>
      <c r="Z29" s="9" t="str">
        <f aca="false">IF(ISERROR(MATCH(A29,,0)),IF(ISERROR(MATCH(A29,,0)),"",(MATCH(A29,,0))),(MATCH(A29,,0)))</f>
        <v/>
      </c>
      <c r="AA29" s="218"/>
      <c r="AB29" s="220" t="s">
        <v>87</v>
      </c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88</v>
      </c>
      <c r="B30" s="221" t="n">
        <v>0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0.00699999984353781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EQUPAL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89</v>
      </c>
      <c r="B31" s="221" t="n">
        <v>0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0.00699999984353781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SPISPX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90</v>
      </c>
      <c r="B32" s="221" t="n">
        <v>0.00999999977648258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0.00999999977648258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MYRSPI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91</v>
      </c>
      <c r="B33" s="221" t="n">
        <v>0.00999999977648258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0.00299999993294477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RHYRIP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92</v>
      </c>
      <c r="B34" s="221" t="n">
        <v>0.00999999977648258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0.00999999977648258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TETSPX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93</v>
      </c>
      <c r="B35" s="221" t="n">
        <v>0.00999999977648258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0.00299999993294477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AMBRIP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94</v>
      </c>
      <c r="B36" s="221" t="n">
        <v>0.00999999977648258</v>
      </c>
      <c r="C36" s="222" t="n">
        <v>0.00999999977648258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0.00999999977648258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PHOSPX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95</v>
      </c>
      <c r="B37" s="221" t="n">
        <v>0.00999999977648258</v>
      </c>
      <c r="C37" s="222" t="n">
        <v>0.00999999977648258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0.00999999977648258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STISPX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96</v>
      </c>
      <c r="B38" s="221" t="n">
        <v>0.00999999977648258</v>
      </c>
      <c r="C38" s="222" t="n">
        <v>0.00999999977648258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0.00999999977648258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OEDSPX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16</v>
      </c>
      <c r="B39" s="221" t="n">
        <v>0.0700000002980232</v>
      </c>
      <c r="C39" s="222" t="n">
        <v>5.77929019927979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4.06650313958526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MELSPX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97</v>
      </c>
      <c r="B40" s="221" t="n">
        <v>0.144857004284859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0.0434571012854576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DIASPX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98</v>
      </c>
      <c r="B41" s="221" t="n">
        <v>0.228570997714996</v>
      </c>
      <c r="C41" s="222" t="n">
        <v>0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0.0685712993144989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AUDSPX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99</v>
      </c>
      <c r="B42" s="221" t="n">
        <v>0.506856977939606</v>
      </c>
      <c r="C42" s="222" t="n">
        <v>2.42857003211975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1.85205611586571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CLASPX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 t="s">
        <v>100</v>
      </c>
      <c r="B43" s="221" t="n">
        <v>0.571429014205933</v>
      </c>
      <c r="C43" s="222" t="n">
        <v>0</v>
      </c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0.17142870426178</v>
      </c>
      <c r="G43" s="208" t="str">
        <f aca="false">IF(A43="","",IF(ISERROR(VLOOKUP($A43,,13,0)),IF(ISERROR(VLOOKUP($A43,,12,0)),"    -",VLOOKUP($A43,,12,0)),VLOOKUP($A43,,13,0)))</f>
        <v>    -</v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>LEASPX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n">
        <f aca="false">IF(A43="","",1)</f>
        <v>1</v>
      </c>
    </row>
    <row r="44" customFormat="false" ht="12.75" hidden="false" customHeight="false" outlineLevel="0" collapsed="false">
      <c r="A44" s="220" t="s">
        <v>101</v>
      </c>
      <c r="B44" s="221" t="n">
        <v>2</v>
      </c>
      <c r="C44" s="222" t="n">
        <v>0.00999999977648258</v>
      </c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0.606999999843538</v>
      </c>
      <c r="G44" s="208" t="str">
        <f aca="false">IF(A44="","",IF(ISERROR(VLOOKUP($A44,,13,0)),IF(ISERROR(VLOOKUP($A44,,12,0)),"    -",VLOOKUP($A44,,12,0)),VLOOKUP($A44,,13,0)))</f>
        <v>    -</v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>HILSPX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n">
        <f aca="false">IF(A44="","",1)</f>
        <v>1</v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102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Loire</v>
      </c>
      <c r="B84" s="256" t="str">
        <f aca="false">C3</f>
        <v>LOIRE à SAINT-VINCENT</v>
      </c>
      <c r="C84" s="257" t="n">
        <f aca="false">A4</f>
        <v>41493</v>
      </c>
      <c r="D84" s="258" t="str">
        <f aca="false">IF(ISERROR(SUM($T$23:$T$82)/SUM($U$23:$U$82)),"",SUM($T$23:$T$82)/SUM($U$23:$U$82))</f>
        <v/>
      </c>
      <c r="E84" s="259" t="n">
        <f aca="false">N13</f>
        <v>22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7.19401636198163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103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104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105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106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107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108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109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110</v>
      </c>
      <c r="R93" s="9"/>
      <c r="S93" s="215" t="str">
        <f aca="false">INDEX($A$23:$A$82,$S$92)</f>
        <v>Newcod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3">
    <cfRule type="expression" priority="28" aboveAverage="0" equalAverage="0" bottom="0" percent="0" rank="0" text="" dxfId="26">
      <formula>ISTEXT($E23)</formula>
    </cfRule>
  </conditionalFormatting>
  <conditionalFormatting sqref="AB26">
    <cfRule type="expression" priority="29" aboveAverage="0" equalAverage="0" bottom="0" percent="0" rank="0" text="" dxfId="27">
      <formula>ISTEXT($E26)</formula>
    </cfRule>
  </conditionalFormatting>
  <conditionalFormatting sqref="AB29">
    <cfRule type="expression" priority="30" aboveAverage="0" equalAverage="0" bottom="0" percent="0" rank="0" text="" dxfId="28">
      <formula>ISTEXT($E29)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2024-04-09T21:37:34Z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