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530" sheetId="1" state="visible" r:id="rId3"/>
  </sheets>
  <definedNames>
    <definedName function="false" hidden="false" localSheetId="0" name="_xlnm.Print_Area" vbProcedure="false">'04002530'!$A$1:$O$82</definedName>
    <definedName function="false" hidden="false" localSheetId="0" name="Cf." vbProcedure="false"/>
    <definedName function="false" hidden="false" localSheetId="0" name="NOM" vbProcedure="false">'04002530'!$H$1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<sst xmlns="http://schemas.openxmlformats.org/spreadsheetml/2006/main" count="115" uniqueCount="110">
  <si>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</si>
  <si>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</si>
  <si>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</si>
  <si>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</si>
  <si>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</si>
  <si>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le Ramel</t>
  </si>
  <si>
    <t xml:space="preserve">RAMEL à BEAUZAC</t>
  </si>
  <si>
    <t xml:space="preserve">04002530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</si>
  <si>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</si>
  <si>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</si>
  <si>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</si>
  <si>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</si>
  <si>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</si>
  <si>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</si>
  <si>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</si>
  <si>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</si>
  <si>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</si>
  <si>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</si>
  <si>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ch. lotique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</si>
  <si>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</si>
  <si>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</si>
  <si>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</si>
  <si>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</si>
  <si>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</si>
  <si>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</si>
  <si>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</si>
  <si>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</si>
  <si>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</si>
  <si>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</si>
  <si>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</si>
  <si>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</si>
  <si>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</si>
  <si>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</si>
  <si>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</si>
  <si>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</si>
  <si>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</si>
  <si>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</si>
  <si>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</si>
  <si>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</si>
  <si>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</si>
  <si>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</si>
  <si>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</si>
  <si>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</si>
  <si>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</si>
  <si>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</si>
  <si>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</si>
  <si>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</si>
  <si>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</si>
  <si>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</si>
  <si>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</si>
  <si>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</si>
  <si>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</si>
  <si>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</si>
  <si>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</si>
  <si>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</si>
  <si>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</si>
  <si>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</si>
  <si>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</si>
  <si>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(5,08433327712119 %)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</si>
  <si>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</si>
  <si>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</si>
  <si>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</si>
  <si>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</si>
  <si>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</si>
  <si>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</si>
  <si>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</si>
  <si>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</si>
  <si>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</si>
  <si>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</si>
  <si>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</si>
  <si>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</si>
  <si>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</si>
  <si>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</si>
  <si>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</si>
  <si>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</si>
  <si>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</si>
  <si>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</si>
  <si>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</si>
  <si>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RUMOBT</t>
  </si>
  <si>
    <t xml:space="preserve">newcod</t>
  </si>
  <si>
    <t xml:space="preserve">Gongrosira sp</t>
  </si>
  <si>
    <t xml:space="preserve">SCSRIV</t>
  </si>
  <si>
    <t xml:space="preserve">LEASPX</t>
  </si>
  <si>
    <t xml:space="preserve">JUNEFF</t>
  </si>
  <si>
    <t xml:space="preserve">EURSPX</t>
  </si>
  <si>
    <t xml:space="preserve">MENLON</t>
  </si>
  <si>
    <t xml:space="preserve">PHOSPX</t>
  </si>
  <si>
    <t xml:space="preserve">LYNSPX</t>
  </si>
  <si>
    <t xml:space="preserve">POAPRA</t>
  </si>
  <si>
    <t xml:space="preserve">PHAARU</t>
  </si>
  <si>
    <t xml:space="preserve">AMBRIP</t>
  </si>
  <si>
    <t xml:space="preserve">CLASPX</t>
  </si>
  <si>
    <t xml:space="preserve">OEDSPX</t>
  </si>
  <si>
    <t xml:space="preserve">VERBEC</t>
  </si>
  <si>
    <t xml:space="preserve">MELSPX</t>
  </si>
  <si>
    <t xml:space="preserve">SPISPX</t>
  </si>
  <si>
    <t xml:space="preserve">RANREP</t>
  </si>
  <si>
    <t xml:space="preserve">Roegneria canina</t>
  </si>
  <si>
    <t xml:space="preserve">AGRSTO</t>
  </si>
  <si>
    <t xml:space="preserve">Cf.</t>
  </si>
  <si>
    <t xml:space="preserve">GLYFLU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</si>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</sst>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10.6363636363636</v>
      </c>
      <c r="M5" s="52"/>
      <c r="N5" s="53"/>
      <c r="O5" s="54" t="n">
        <v>9.88888888888889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80</v>
      </c>
      <c r="C7" s="66" t="n">
        <v>20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6</v>
      </c>
      <c r="C9" s="85" t="n">
        <v>3</v>
      </c>
      <c r="D9" s="86"/>
      <c r="E9" s="86"/>
      <c r="F9" s="87" t="n">
        <f aca="false">($B9*$B$7+$C9*$C$7)/100</f>
        <v>5.4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21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5.52833325229585</v>
      </c>
      <c r="C20" s="164" t="n">
        <f aca="false">SUM(C23:C82)</f>
        <v>3.30833337642252</v>
      </c>
      <c r="D20" s="165"/>
      <c r="E20" s="166" t="s">
        <v>52</v>
      </c>
      <c r="F20" s="167" t="n">
        <f aca="false">($B20*$B$7+$C20*$C$7)/100</f>
        <v>5.08433327712119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4.42266660183668</v>
      </c>
      <c r="C21" s="177" t="n">
        <f aca="false">C20*C7/100</f>
        <v>0.661666675284505</v>
      </c>
      <c r="D21" s="109" t="str">
        <f aca="false">IF(F21=0,"",IF((ABS(F21-F19))&gt;(0.2*F21),CONCATENATE(" rec. par taxa (",F21," %) supérieur à 20 % !"),""))</f>
        <v> rec. par taxa (5,08433327712119 %)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5.08433327712119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0.00199999995529652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0</v>
      </c>
      <c r="W23" s="217"/>
      <c r="X23" s="217"/>
      <c r="Y23" s="215" t="str">
        <f aca="false">IF(A23="new.cod","NEWCOD",IF(AND((Z23=""),ISTEXT(A23)),A23,IF(Z23="","",INDEX(,Z23))))</f>
        <v>RUMOBT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0.00999999977648258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>No</v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0</v>
      </c>
      <c r="W24" s="230"/>
      <c r="Y24" s="215" t="str">
        <f aca="false">IF(A24="new.cod","NEWCOD",IF(AND((Z24=""),ISTEXT(A24)),A24,IF(Z24="","",INDEX(,Z24))))</f>
        <v>newcod</v>
      </c>
      <c r="Z24" s="9" t="str">
        <f aca="false">IF(ISERROR(MATCH(A24,,0)),IF(ISERROR(MATCH(A24,,0)),"",(MATCH(A24,,0))),(MATCH(A24,,0)))</f>
        <v/>
      </c>
      <c r="AA24" s="218"/>
      <c r="AB24" s="220" t="s">
        <v>80</v>
      </c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0.00999999977648258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3</v>
      </c>
      <c r="W25" s="217"/>
      <c r="Y25" s="215" t="str">
        <f aca="false">IF(A25="new.cod","NEWCOD",IF(AND((Z25=""),ISTEXT(A25)),A25,IF(Z25="","",INDEX(,Z25))))</f>
        <v>SCSRIV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0.00999999977648258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2</v>
      </c>
      <c r="W26" s="217"/>
      <c r="Y26" s="215" t="str">
        <f aca="false">IF(A26="new.cod","NEWCOD",IF(AND((Z26=""),ISTEXT(A26)),A26,IF(Z26="","",INDEX(,Z26))))</f>
        <v>LEASPX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0.00799999982118607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5" t="str">
        <f aca="false">IF(A27="new.cod","NEWCOD",IF(AND((Z27=""),ISTEXT(A27)),A27,IF(Z27="","",INDEX(,Z27))))</f>
        <v>JUNEFF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0.00799999982118607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EURSPX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0.00799999982118607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0</v>
      </c>
      <c r="W29" s="217"/>
      <c r="Y29" s="215" t="str">
        <f aca="false">IF(A29="new.cod","NEWCOD",IF(AND((Z29=""),ISTEXT(A29)),A29,IF(Z29="","",INDEX(,Z29))))</f>
        <v>MENLON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PHOSPX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0.00999999977648258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LYNSPX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0.00999999977648258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>POAPRA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0.00799999982118607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1</v>
      </c>
      <c r="W33" s="217"/>
      <c r="Y33" s="215" t="str">
        <f aca="false">IF(A33="new.cod","NEWCOD",IF(AND((Z33=""),ISTEXT(A33)),A33,IF(Z33="","",INDEX(,Z33))))</f>
        <v>PHAARU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0.00799999982118607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AMBRIP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0.0783939436078072</v>
      </c>
      <c r="C35" s="222" t="n">
        <v>0.551121234893799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0.172939401865006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2</v>
      </c>
      <c r="W35" s="217"/>
      <c r="Y35" s="215" t="str">
        <f aca="false">IF(A35="new.cod","NEWCOD",IF(AND((Z35=""),ISTEXT(A35)),A35,IF(Z35="","",INDEX(,Z35))))</f>
        <v>CLASPX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0.0790606066584587</v>
      </c>
      <c r="C36" s="222" t="n">
        <v>0.551787853240967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0.17360605597496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4</v>
      </c>
      <c r="W36" s="217"/>
      <c r="Y36" s="215" t="str">
        <f aca="false">IF(A36="new.cod","NEWCOD",IF(AND((Z36=""),ISTEXT(A36)),A36,IF(Z36="","",INDEX(,Z36))))</f>
        <v>OEDSPX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0.100000001490116</v>
      </c>
      <c r="C37" s="222" t="n">
        <v>0.200000002980232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0.120000001788139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2</v>
      </c>
      <c r="W37" s="217"/>
      <c r="Y37" s="215" t="str">
        <f aca="false">IF(A37="new.cod","NEWCOD",IF(AND((Z37=""),ISTEXT(A37)),A37,IF(Z37="","",INDEX(,Z37))))</f>
        <v>VERBEC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0.115424200892448</v>
      </c>
      <c r="C38" s="222" t="n">
        <v>0.824515163898468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0.257242393493652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2</v>
      </c>
      <c r="W38" s="217"/>
      <c r="Y38" s="215" t="str">
        <f aca="false">IF(A38="new.cod","NEWCOD",IF(AND((Z38=""),ISTEXT(A38)),A38,IF(Z38="","",INDEX(,Z38))))</f>
        <v>MELSPX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0.145454496145248</v>
      </c>
      <c r="C39" s="222" t="n">
        <v>1.09090912342072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0.334545421600342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2</v>
      </c>
      <c r="W39" s="217"/>
      <c r="Y39" s="215" t="str">
        <f aca="false">IF(A39="new.cod","NEWCOD",IF(AND((Z39=""),ISTEXT(A39)),A39,IF(Z39="","",INDEX(,Z39))))</f>
        <v>SPISPX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0.200000002980232</v>
      </c>
      <c r="C40" s="222" t="n">
        <v>0</v>
      </c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0.160000002384186</v>
      </c>
      <c r="G40" s="226" t="str">
        <f aca="false">IF(A40="","",IF(ISERROR(VLOOKUP($A40,,13,0)),IF(ISERROR(VLOOKUP($A40,,12,0)),"    -",VLOOKUP($A40,,12,0)),VLOOKUP($A40,,13,0)))</f>
        <v>    -</v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>RANREP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n">
        <f aca="false">IF(A40="","",1)</f>
        <v>1</v>
      </c>
    </row>
    <row r="41" customFormat="false" ht="12.75" hidden="false" customHeight="false" outlineLevel="0" collapsed="false">
      <c r="A41" s="220" t="s">
        <v>79</v>
      </c>
      <c r="B41" s="221" t="n">
        <v>0.200000002980232</v>
      </c>
      <c r="C41" s="222" t="n">
        <v>0</v>
      </c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0.160000002384186</v>
      </c>
      <c r="G41" s="226" t="str">
        <f aca="false">IF(A41="","",IF(ISERROR(VLOOKUP($A41,,13,0)),IF(ISERROR(VLOOKUP($A41,,12,0)),"    -",VLOOKUP($A41,,12,0)),VLOOKUP($A41,,13,0)))</f>
        <v>    -</v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>No</v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>newcod</v>
      </c>
      <c r="Z41" s="9" t="str">
        <f aca="false">IF(ISERROR(MATCH(A41,,0)),IF(ISERROR(MATCH(A41,,0)),"",(MATCH(A41,,0))),(MATCH(A41,,0)))</f>
        <v/>
      </c>
      <c r="AA41" s="218"/>
      <c r="AB41" s="220" t="s">
        <v>97</v>
      </c>
      <c r="AC41" s="219"/>
      <c r="BC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1.5</v>
      </c>
      <c r="C42" s="222" t="n">
        <v>0.00999999977648258</v>
      </c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1.2019999999553</v>
      </c>
      <c r="G42" s="226" t="str">
        <f aca="false">IF(A42="","",IF(ISERROR(VLOOKUP($A42,,13,0)),IF(ISERROR(VLOOKUP($A42,,12,0)),"    -",VLOOKUP($A42,,12,0)),VLOOKUP($A42,,13,0)))</f>
        <v>    -</v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8"/>
      <c r="M42" s="228"/>
      <c r="N42" s="228"/>
      <c r="O42" s="213" t="s">
        <v>99</v>
      </c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3</v>
      </c>
      <c r="W42" s="217"/>
      <c r="Y42" s="215" t="str">
        <f aca="false">IF(A42="new.cod","NEWCOD",IF(AND((Z42=""),ISTEXT(A42)),A42,IF(Z42="","",INDEX(,Z42))))</f>
        <v>AGRSTO</v>
      </c>
      <c r="Z42" s="9" t="str">
        <f aca="false">IF(ISERROR(MATCH(A42,,0)),IF(ISERROR(MATCH(A42,,0)),"",(MATCH(A42,,0))),(MATCH(A42,,0)))</f>
        <v/>
      </c>
      <c r="AA42" s="218" t="s">
        <v>99</v>
      </c>
      <c r="AB42" s="219"/>
      <c r="AC42" s="219"/>
      <c r="BC42" s="9" t="n">
        <f aca="false">IF(A42="","",1)</f>
        <v>1</v>
      </c>
    </row>
    <row r="43" customFormat="false" ht="12.75" hidden="false" customHeight="false" outlineLevel="0" collapsed="false">
      <c r="A43" s="220" t="s">
        <v>100</v>
      </c>
      <c r="B43" s="221" t="n">
        <v>3</v>
      </c>
      <c r="C43" s="222" t="n">
        <v>0.00999999977648258</v>
      </c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2.4019999999553</v>
      </c>
      <c r="G43" s="226" t="str">
        <f aca="false">IF(A43="","",IF(ISERROR(VLOOKUP($A43,,13,0)),IF(ISERROR(VLOOKUP($A43,,12,0)),"    -",VLOOKUP($A43,,12,0)),VLOOKUP($A43,,13,0)))</f>
        <v>    -</v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6</v>
      </c>
      <c r="W43" s="217"/>
      <c r="Y43" s="215" t="str">
        <f aca="false">IF(A43="new.cod","NEWCOD",IF(AND((Z43=""),ISTEXT(A43)),A43,IF(Z43="","",INDEX(,Z43))))</f>
        <v>GLYFLU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n">
        <f aca="false">IF(A43="","",1)</f>
        <v>1</v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101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le Ramel</v>
      </c>
      <c r="B84" s="253" t="str">
        <f aca="false">C3</f>
        <v>RAMEL à BEAUZAC</v>
      </c>
      <c r="C84" s="254" t="n">
        <f aca="false">A4</f>
        <v>41100</v>
      </c>
      <c r="D84" s="255" t="str">
        <f aca="false">IF(ISERROR(SUM($T$23:$T$82)/SUM($U$23:$U$82)),"",SUM($T$23:$T$82)/SUM($U$23:$U$82))</f>
        <v/>
      </c>
      <c r="E84" s="256" t="n">
        <f aca="false">N13</f>
        <v>21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5.08433327712119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102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103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104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106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109</v>
      </c>
      <c r="R93" s="9"/>
      <c r="S93" s="215" t="str">
        <f aca="false">INDEX($A$23:$A$82,$S$92)</f>
        <v>RUMOBT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conditionalFormatting sqref="AB41">
    <cfRule type="expression" priority="29" aboveAverage="0" equalAverage="0" bottom="0" percent="0" rank="0" text="" dxfId="27">
      <formula>ISTEXT($E41)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