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350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'04003500'!$A$1:$O$82</definedName>
    <definedName function="false" hidden="false" localSheetId="0" name="Excel_BuiltIn__FilterDatabase" vbProcedure="false">'04003500'!$A$23:$J$84</definedName>
    <definedName function="false" hidden="false" localSheetId="0" name="NOM" vbProcedure="false">'04003500'!$H$1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<sst xmlns="http://schemas.openxmlformats.org/spreadsheetml/2006/main" count="116" uniqueCount="111">
  <si>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</si>
  <si>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</si>
  <si>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</si>
  <si>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Benjamin POUJARDIEU, Sébastien BASSOMPIERRE</t>
  </si>
  <si>
    <t xml:space="preserve">conforme AFNOR T90-395 oct. 2003</t>
  </si>
  <si>
    <t xml:space="preserve">le Lignon</t>
  </si>
  <si>
    <t xml:space="preserve">LIGNON-DU-VELAY à SAINT-MAURICE-DE-LIGNON</t>
  </si>
  <si>
    <t xml:space="preserve">04003500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</si>
  <si>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</si>
  <si>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</si>
  <si>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</si>
  <si>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</si>
  <si>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</si>
  <si>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</si>
  <si>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</si>
  <si>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</si>
  <si>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PHOSPX</t>
  </si>
  <si>
    <t xml:space="preserve">Faciès dominant</t>
  </si>
  <si>
    <t xml:space="preserve">radier</t>
  </si>
  <si>
    <t xml:space="preserve">ch. lentique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</si>
  <si>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</si>
  <si>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</si>
  <si>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</si>
  <si>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</si>
  <si>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</si>
  <si>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</si>
  <si>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</si>
  <si>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</si>
  <si>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</si>
  <si>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</si>
  <si>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</si>
  <si>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</si>
  <si>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</si>
  <si>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</si>
  <si>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</si>
  <si>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</si>
  <si>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</si>
  <si>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</si>
  <si>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</si>
  <si>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</si>
  <si>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</si>
  <si>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</si>
  <si>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</si>
  <si>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</si>
  <si>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</si>
  <si>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</si>
  <si>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</si>
  <si>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</si>
  <si>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</si>
  <si>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</si>
  <si>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</si>
  <si>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</si>
  <si>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</si>
  <si>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</si>
  <si>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</si>
  <si>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</si>
  <si>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</si>
  <si>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</si>
  <si>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</si>
  <si>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(17,164834998548 %)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</si>
  <si>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</si>
  <si>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</si>
  <si>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</si>
  <si>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</si>
  <si>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</si>
  <si>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</si>
  <si>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</si>
  <si>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</si>
  <si>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</si>
  <si>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</si>
  <si>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</si>
  <si>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</si>
  <si>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</si>
  <si>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</si>
  <si>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</si>
  <si>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</si>
  <si>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</si>
  <si>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</si>
  <si>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</si>
  <si>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LYCEUR</t>
  </si>
  <si>
    <t xml:space="preserve">PHAARU</t>
  </si>
  <si>
    <t xml:space="preserve">LYSVUL</t>
  </si>
  <si>
    <t xml:space="preserve">MENLON</t>
  </si>
  <si>
    <t xml:space="preserve">HYGDUR</t>
  </si>
  <si>
    <t xml:space="preserve">CINRIP</t>
  </si>
  <si>
    <t xml:space="preserve">FONANT</t>
  </si>
  <si>
    <t xml:space="preserve">AMBFLU</t>
  </si>
  <si>
    <t xml:space="preserve">STISPX</t>
  </si>
  <si>
    <t xml:space="preserve">RANPES</t>
  </si>
  <si>
    <t xml:space="preserve">Cf.</t>
  </si>
  <si>
    <t xml:space="preserve">BATSPX</t>
  </si>
  <si>
    <t xml:space="preserve">MELSPX</t>
  </si>
  <si>
    <t xml:space="preserve">Newcod</t>
  </si>
  <si>
    <t xml:space="preserve">Heteroleibleinia sp.</t>
  </si>
  <si>
    <t xml:space="preserve">OEDSPX</t>
  </si>
  <si>
    <t xml:space="preserve">BRARIV</t>
  </si>
  <si>
    <t xml:space="preserve">FISCRA</t>
  </si>
  <si>
    <t xml:space="preserve">AMBRIP</t>
  </si>
  <si>
    <t xml:space="preserve">SPISPX</t>
  </si>
  <si>
    <t xml:space="preserve">RHISPX</t>
  </si>
  <si>
    <t xml:space="preserve">RHYRIP</t>
  </si>
  <si>
    <t xml:space="preserve">LEASPX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</si>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</sst>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7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41494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12.2790697674419</v>
      </c>
      <c r="M5" s="52"/>
      <c r="N5" s="53" t="s">
        <v>16</v>
      </c>
      <c r="O5" s="54" t="n">
        <v>12.1142857142857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85</v>
      </c>
      <c r="C7" s="66" t="n">
        <v>15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20</v>
      </c>
      <c r="C9" s="86" t="n">
        <v>0.00999999977648258</v>
      </c>
      <c r="D9" s="87"/>
      <c r="E9" s="87"/>
      <c r="F9" s="88" t="n">
        <f aca="false">($B9*$B$7+$C9*$C$7)/100</f>
        <v>17.0014999999665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22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20.185099998489</v>
      </c>
      <c r="C20" s="165" t="n">
        <f aca="false">SUM(C23:C82)</f>
        <v>0.0499999988824129</v>
      </c>
      <c r="D20" s="166"/>
      <c r="E20" s="167" t="s">
        <v>53</v>
      </c>
      <c r="F20" s="168" t="n">
        <f aca="false">($B20*$B$7+$C20*$C$7)/100</f>
        <v>17.164834998548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17.1573349987157</v>
      </c>
      <c r="C21" s="178" t="n">
        <f aca="false">C20*C7/100</f>
        <v>0.00749999983236194</v>
      </c>
      <c r="D21" s="110" t="str">
        <f aca="false">IF(F21=0,"",IF((ABS(F21-F19))&gt;(0.2*F21),CONCATENATE(" rec. par taxa (",F21," %) supérieur à 20 % !"),""))</f>
        <v> rec. par taxa (17,164834998548 %)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17.164834998548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</v>
      </c>
      <c r="C23" s="204" t="n">
        <v>0.00999999977648258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0.00149999996647239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LYCEUR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</v>
      </c>
      <c r="C24" s="222" t="n">
        <v>0.00999999977648258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0.00149999996647239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PHAARU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</v>
      </c>
      <c r="C25" s="222" t="n">
        <v>0.00999999977648258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0.00149999996647239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LYSVUL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</v>
      </c>
      <c r="C26" s="222" t="n">
        <v>0.00999999977648258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0.00149999996647239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MENLON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0.00999999977648258</v>
      </c>
      <c r="C27" s="222" t="n">
        <v>0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0.0084999998100102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HYGDUR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84</v>
      </c>
      <c r="B28" s="221" t="n">
        <v>0.00999999977648258</v>
      </c>
      <c r="C28" s="222" t="n">
        <v>0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0.0084999998100102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CINRIP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85</v>
      </c>
      <c r="B29" s="221" t="n">
        <v>0.00999999977648258</v>
      </c>
      <c r="C29" s="222" t="n">
        <v>0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0.0084999998100102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FONANT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86</v>
      </c>
      <c r="B30" s="221" t="n">
        <v>0.00999999977648258</v>
      </c>
      <c r="C30" s="222" t="n">
        <v>0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0.0084999998100102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AMBFLU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87</v>
      </c>
      <c r="B31" s="221" t="n">
        <v>0.00999999977648258</v>
      </c>
      <c r="C31" s="222" t="n">
        <v>0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0.0084999998100102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STISPX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88</v>
      </c>
      <c r="B32" s="221" t="n">
        <v>0.00999999977648258</v>
      </c>
      <c r="C32" s="222" t="n">
        <v>0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0.0084999998100102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 t="s">
        <v>89</v>
      </c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RANPES</v>
      </c>
      <c r="Z32" s="9" t="str">
        <f aca="false">IF(ISERROR(MATCH(A32,,0)),IF(ISERROR(MATCH(A32,,0)),"",(MATCH(A32,,0))),(MATCH(A32,,0)))</f>
        <v/>
      </c>
      <c r="AA32" s="218" t="s">
        <v>89</v>
      </c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90</v>
      </c>
      <c r="B33" s="221" t="n">
        <v>0.00999999977648258</v>
      </c>
      <c r="C33" s="222" t="n">
        <v>0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0.0084999998100102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BATSPX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91</v>
      </c>
      <c r="B34" s="221" t="n">
        <v>0.00999999977648258</v>
      </c>
      <c r="C34" s="222" t="n">
        <v>0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0.0084999998100102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MELSPX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92</v>
      </c>
      <c r="B35" s="221" t="n">
        <v>0.00999999977648258</v>
      </c>
      <c r="C35" s="222" t="n">
        <v>0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0.0084999998100102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>No</v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Newcod</v>
      </c>
      <c r="Z35" s="9" t="str">
        <f aca="false">IF(ISERROR(MATCH(A35,,0)),IF(ISERROR(MATCH(A35,,0)),"",(MATCH(A35,,0))),(MATCH(A35,,0)))</f>
        <v/>
      </c>
      <c r="AA35" s="218"/>
      <c r="AB35" s="220" t="s">
        <v>93</v>
      </c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94</v>
      </c>
      <c r="B36" s="221" t="n">
        <v>0.00999999977648258</v>
      </c>
      <c r="C36" s="222" t="n">
        <v>0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0.0084999998100102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OEDSPX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95</v>
      </c>
      <c r="B37" s="221" t="n">
        <v>0.00999999977648258</v>
      </c>
      <c r="C37" s="222" t="n">
        <v>0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0.0084999998100102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BRARIV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 t="s">
        <v>96</v>
      </c>
      <c r="B38" s="221" t="n">
        <v>0.00999999977648258</v>
      </c>
      <c r="C38" s="222" t="n">
        <v>0</v>
      </c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0.0084999998100102</v>
      </c>
      <c r="G38" s="208" t="str">
        <f aca="false">IF(A38="","",IF(ISERROR(VLOOKUP($A38,,13,0)),IF(ISERROR(VLOOKUP($A38,,12,0)),"    -",VLOOKUP($A38,,12,0)),VLOOKUP($A38,,13,0)))</f>
        <v>    -</v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>FISCRA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n">
        <f aca="false">IF(A38="","",1)</f>
        <v>1</v>
      </c>
    </row>
    <row r="39" customFormat="false" ht="12.75" hidden="false" customHeight="false" outlineLevel="0" collapsed="false">
      <c r="A39" s="220" t="s">
        <v>97</v>
      </c>
      <c r="B39" s="221" t="n">
        <v>0.00999999977648258</v>
      </c>
      <c r="C39" s="222" t="n">
        <v>0</v>
      </c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0.0084999998100102</v>
      </c>
      <c r="G39" s="208" t="str">
        <f aca="false">IF(A39="","",IF(ISERROR(VLOOKUP($A39,,13,0)),IF(ISERROR(VLOOKUP($A39,,12,0)),"    -",VLOOKUP($A39,,12,0)),VLOOKUP($A39,,13,0)))</f>
        <v>    -</v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>AMBRIP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n">
        <f aca="false">IF(A39="","",1)</f>
        <v>1</v>
      </c>
    </row>
    <row r="40" customFormat="false" ht="12.75" hidden="false" customHeight="false" outlineLevel="0" collapsed="false">
      <c r="A40" s="220" t="s">
        <v>98</v>
      </c>
      <c r="B40" s="221" t="n">
        <v>0.00999999977648258</v>
      </c>
      <c r="C40" s="222" t="n">
        <v>0</v>
      </c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0.0084999998100102</v>
      </c>
      <c r="G40" s="208" t="str">
        <f aca="false">IF(A40="","",IF(ISERROR(VLOOKUP($A40,,13,0)),IF(ISERROR(VLOOKUP($A40,,12,0)),"    -",VLOOKUP($A40,,12,0)),VLOOKUP($A40,,13,0)))</f>
        <v>    -</v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>code non répertorié ou synonyme</v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>SPISPX</v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n">
        <f aca="false">IF(A40="","",1)</f>
        <v>1</v>
      </c>
    </row>
    <row r="41" customFormat="false" ht="12.75" hidden="false" customHeight="false" outlineLevel="0" collapsed="false">
      <c r="A41" s="220" t="s">
        <v>99</v>
      </c>
      <c r="B41" s="221" t="n">
        <v>0.00999999977648258</v>
      </c>
      <c r="C41" s="222" t="n">
        <v>0</v>
      </c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0.0084999998100102</v>
      </c>
      <c r="G41" s="208" t="str">
        <f aca="false">IF(A41="","",IF(ISERROR(VLOOKUP($A41,,13,0)),IF(ISERROR(VLOOKUP($A41,,12,0)),"    -",VLOOKUP($A41,,12,0)),VLOOKUP($A41,,13,0)))</f>
        <v>    -</v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>code non répertorié ou synonyme</v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>RHISPX</v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n">
        <f aca="false">IF(A41="","",1)</f>
        <v>1</v>
      </c>
    </row>
    <row r="42" customFormat="false" ht="12.75" hidden="false" customHeight="false" outlineLevel="0" collapsed="false">
      <c r="A42" s="220" t="s">
        <v>100</v>
      </c>
      <c r="B42" s="221" t="n">
        <v>0.0199999995529652</v>
      </c>
      <c r="C42" s="222" t="n">
        <v>0</v>
      </c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0.0169999996200204</v>
      </c>
      <c r="G42" s="208" t="str">
        <f aca="false">IF(A42="","",IF(ISERROR(VLOOKUP($A42,,13,0)),IF(ISERROR(VLOOKUP($A42,,12,0)),"    -",VLOOKUP($A42,,12,0)),VLOOKUP($A42,,13,0)))</f>
        <v>    -</v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>code non répertorié ou synonyme</v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>RHYRIP</v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n">
        <f aca="false">IF(A42="","",1)</f>
        <v>1</v>
      </c>
    </row>
    <row r="43" customFormat="false" ht="12.75" hidden="false" customHeight="false" outlineLevel="0" collapsed="false">
      <c r="A43" s="220" t="s">
        <v>101</v>
      </c>
      <c r="B43" s="221" t="n">
        <v>5.00250005722046</v>
      </c>
      <c r="C43" s="222" t="n">
        <v>0</v>
      </c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4.25212504863739</v>
      </c>
      <c r="G43" s="208" t="str">
        <f aca="false">IF(A43="","",IF(ISERROR(VLOOKUP($A43,,13,0)),IF(ISERROR(VLOOKUP($A43,,12,0)),"    -",VLOOKUP($A43,,12,0)),VLOOKUP($A43,,13,0)))</f>
        <v>    -</v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>code non répertorié ou synonyme</v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>LEASPX</v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n">
        <f aca="false">IF(A43="","",1)</f>
        <v>1</v>
      </c>
    </row>
    <row r="44" customFormat="false" ht="12.75" hidden="false" customHeight="false" outlineLevel="0" collapsed="false">
      <c r="A44" s="220" t="s">
        <v>16</v>
      </c>
      <c r="B44" s="221" t="n">
        <v>15.0125999450684</v>
      </c>
      <c r="C44" s="222" t="n">
        <v>0.00999999977648258</v>
      </c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12.7622099532746</v>
      </c>
      <c r="G44" s="208" t="str">
        <f aca="false">IF(A44="","",IF(ISERROR(VLOOKUP($A44,,13,0)),IF(ISERROR(VLOOKUP($A44,,12,0)),"    -",VLOOKUP($A44,,12,0)),VLOOKUP($A44,,13,0)))</f>
        <v>    -</v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>code non répertorié ou synonyme</v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>PHOSPX</v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n">
        <f aca="false">IF(A44="","",1)</f>
        <v>1</v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102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le Lignon</v>
      </c>
      <c r="B84" s="256" t="str">
        <f aca="false">C3</f>
        <v>LIGNON-DU-VELAY à SAINT-MAURICE-DE-LIGNON</v>
      </c>
      <c r="C84" s="257" t="n">
        <f aca="false">A4</f>
        <v>41494</v>
      </c>
      <c r="D84" s="258" t="str">
        <f aca="false">IF(ISERROR(SUM($T$23:$T$82)/SUM($U$23:$U$82)),"",SUM($T$23:$T$82)/SUM($U$23:$U$82))</f>
        <v/>
      </c>
      <c r="E84" s="259" t="n">
        <f aca="false">N13</f>
        <v>22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17.164834998548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103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104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105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106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107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108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109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110</v>
      </c>
      <c r="R93" s="9"/>
      <c r="S93" s="215" t="str">
        <f aca="false">INDEX($A$23:$A$82,$S$92)</f>
        <v>LYCEUR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35">
    <cfRule type="expression" priority="28" aboveAverage="0" equalAverage="0" bottom="0" percent="0" rank="0" text="" dxfId="26">
      <formula>ISTEXT($E35)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2024-04-09T21:37:39Z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