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1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'04004100'!$A$1:$O$82</definedName>
    <definedName function="false" hidden="false" localSheetId="0" name="Excel_BuiltIn__FilterDatabase" vbProcedure="false">'04004100'!$A$23:$J$84</definedName>
    <definedName function="false" hidden="false" localSheetId="0" name="NOM" vbProcedure="false">'04004100'!$H$1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<sst xmlns="http://schemas.openxmlformats.org/spreadsheetml/2006/main" count="116" uniqueCount="111">
  <si>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</si>
  <si>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</si>
  <si>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</si>
  <si>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Jérôme SIMON, Sébastien BASSOMPIERRE</t>
  </si>
  <si>
    <t xml:space="preserve">conforme AFNOR T90-395 oct. 2003</t>
  </si>
  <si>
    <t xml:space="preserve">la Loire</t>
  </si>
  <si>
    <t xml:space="preserve">LOIRE à MALVALETTE</t>
  </si>
  <si>
    <t xml:space="preserve">04004100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</si>
  <si>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</si>
  <si>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</si>
  <si>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</si>
  <si>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</si>
  <si>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</si>
  <si>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</si>
  <si>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</si>
  <si>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</si>
  <si>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</si>
  <si>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</si>
  <si>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</si>
  <si>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ch. lotique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</si>
  <si>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</si>
  <si>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</si>
  <si>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</si>
  <si>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</si>
  <si>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</si>
  <si>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</si>
  <si>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</si>
  <si>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</si>
  <si>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</si>
  <si>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</si>
  <si>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</si>
  <si>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</si>
  <si>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</si>
  <si>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</si>
  <si>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</si>
  <si>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</si>
  <si>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</si>
  <si>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</si>
  <si>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</si>
  <si>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</si>
  <si>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</si>
  <si>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</si>
  <si>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</si>
  <si>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</si>
  <si>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</si>
  <si>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</si>
  <si>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</si>
  <si>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</si>
  <si>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</si>
  <si>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</si>
  <si>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</si>
  <si>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</si>
  <si>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</si>
  <si>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</si>
  <si>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</si>
  <si>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</si>
  <si>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</si>
  <si>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</si>
  <si>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</si>
  <si>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(34,4477494060993 %)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</si>
  <si>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</si>
  <si>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</si>
  <si>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</si>
  <si>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</si>
  <si>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</si>
  <si>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</si>
  <si>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</si>
  <si>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</si>
  <si>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</si>
  <si>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</si>
  <si>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</si>
  <si>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</si>
  <si>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</si>
  <si>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</si>
  <si>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</si>
  <si>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</si>
  <si>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</si>
  <si>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</si>
  <si>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</si>
  <si>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EQUARV</t>
  </si>
  <si>
    <t xml:space="preserve">SPISPX</t>
  </si>
  <si>
    <t xml:space="preserve">ELEPAL</t>
  </si>
  <si>
    <t xml:space="preserve">FONANT</t>
  </si>
  <si>
    <t xml:space="preserve">PHAARU</t>
  </si>
  <si>
    <t xml:space="preserve">CARSPX</t>
  </si>
  <si>
    <t xml:space="preserve">TETSPX</t>
  </si>
  <si>
    <t xml:space="preserve">MYRSPI</t>
  </si>
  <si>
    <t xml:space="preserve">FISCRA</t>
  </si>
  <si>
    <t xml:space="preserve">RHYRIP</t>
  </si>
  <si>
    <t xml:space="preserve">RANPEE</t>
  </si>
  <si>
    <t xml:space="preserve">AUDSPX</t>
  </si>
  <si>
    <t xml:space="preserve">OEDSPX</t>
  </si>
  <si>
    <t xml:space="preserve">LYNSPX</t>
  </si>
  <si>
    <t xml:space="preserve">PHOSPX</t>
  </si>
  <si>
    <t xml:space="preserve">Newcod</t>
  </si>
  <si>
    <t xml:space="preserve">Leptolyngbya sp.</t>
  </si>
  <si>
    <t xml:space="preserve">DIASPX</t>
  </si>
  <si>
    <t xml:space="preserve">CLASPX</t>
  </si>
  <si>
    <t xml:space="preserve">Heteroleibleinia sp.</t>
  </si>
  <si>
    <t xml:space="preserve">MELSPX</t>
  </si>
  <si>
    <t xml:space="preserve">RANFLU</t>
  </si>
  <si>
    <t xml:space="preserve">HILSPX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</si>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</sst>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41514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11.3846153846154</v>
      </c>
      <c r="M5" s="52"/>
      <c r="N5" s="53" t="s">
        <v>16</v>
      </c>
      <c r="O5" s="54" t="n">
        <v>11.0169491525424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55</v>
      </c>
      <c r="C7" s="66" t="n">
        <v>45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30</v>
      </c>
      <c r="C9" s="86" t="n">
        <v>30</v>
      </c>
      <c r="D9" s="87"/>
      <c r="E9" s="87"/>
      <c r="F9" s="88" t="n">
        <f aca="false">($B9*$B$7+$C9*$C$7)/100</f>
        <v>30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23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34.1799989305437</v>
      </c>
      <c r="C20" s="165" t="n">
        <f aca="false">SUM(C23:C82)</f>
        <v>34.774999987334</v>
      </c>
      <c r="D20" s="166"/>
      <c r="E20" s="167" t="s">
        <v>53</v>
      </c>
      <c r="F20" s="168" t="n">
        <f aca="false">($B20*$B$7+$C20*$C$7)/100</f>
        <v>34.4477494060993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18.798999411799</v>
      </c>
      <c r="C21" s="178" t="n">
        <f aca="false">C20*C7/100</f>
        <v>15.6487499943003</v>
      </c>
      <c r="D21" s="110" t="str">
        <f aca="false">IF(F21=0,"",IF((ABS(F21-F19))&gt;(0.2*F21),CONCATENATE(" rec. par taxa (",F21," %) supérieur à 20 % !"),""))</f>
        <v> rec. par taxa (34,4477494060993 %)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34.4477494060993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0.00449999989941716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EQUARV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0.00449999989941716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SPISPX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0.00449999989941716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ELEPAL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0.00549999987706542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FONANT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0.200000002980232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0.0955000012181699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PHAARU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0.5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0.230499999877065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CARSPX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TETSPX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MYRSPI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0.00549999987706542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FISCRA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0.5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0.275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RHYRIP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0.800000011920929</v>
      </c>
      <c r="C33" s="222" t="n">
        <v>2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1.34000000655651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RANPEE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0.888889014720917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0.488888958096504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AUDSPX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1.07142996788025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0.589286482334137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OEDSPX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1.09090995788574</v>
      </c>
      <c r="C36" s="222" t="n">
        <v>1.36363995075226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1.21363845467567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LYNSPX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1.125</v>
      </c>
      <c r="C37" s="222" t="n">
        <v>4.875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2.8125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PHOSPX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1.88499999046326</v>
      </c>
      <c r="C38" s="222" t="n">
        <v>8.13500022888184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4.69750009775162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>No</v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Newcod</v>
      </c>
      <c r="Z38" s="9" t="str">
        <f aca="false">IF(ISERROR(MATCH(A38,,0)),IF(ISERROR(MATCH(A38,,0)),"",(MATCH(A38,,0))),(MATCH(A38,,0)))</f>
        <v/>
      </c>
      <c r="AA38" s="218"/>
      <c r="AB38" s="220" t="s">
        <v>95</v>
      </c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2.18737006187439</v>
      </c>
      <c r="C39" s="222" t="n">
        <v>3.00705003738403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2.55622605085373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DIASPX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16</v>
      </c>
      <c r="B40" s="221" t="n">
        <v>2.22221994400024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1.22222096920013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LEASPX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97</v>
      </c>
      <c r="B41" s="221" t="n">
        <v>2.91038990020752</v>
      </c>
      <c r="C41" s="222" t="n">
        <v>3.97726988792419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3.39048589468002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CLASPX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94</v>
      </c>
      <c r="B42" s="221" t="n">
        <v>3.07070994377136</v>
      </c>
      <c r="C42" s="222" t="n">
        <v>3.72726988792419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3.36616191864014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>No</v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Newcod</v>
      </c>
      <c r="Z42" s="9" t="str">
        <f aca="false">IF(ISERROR(MATCH(A42,,0)),IF(ISERROR(MATCH(A42,,0)),"",(MATCH(A42,,0))),(MATCH(A42,,0)))</f>
        <v/>
      </c>
      <c r="AA42" s="218"/>
      <c r="AB42" s="220" t="s">
        <v>98</v>
      </c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99</v>
      </c>
      <c r="B43" s="221" t="n">
        <v>4.36808013916016</v>
      </c>
      <c r="C43" s="222" t="n">
        <v>6.42976999282837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5.29584057331085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MELSPX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100</v>
      </c>
      <c r="B44" s="221" t="n">
        <v>5</v>
      </c>
      <c r="C44" s="222" t="n">
        <v>0.5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2.975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RANFLU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101</v>
      </c>
      <c r="B45" s="221" t="n">
        <v>7</v>
      </c>
      <c r="C45" s="222" t="n">
        <v>0.00999999977648258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3.85449999989942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HILSPX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102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Loire</v>
      </c>
      <c r="B84" s="256" t="str">
        <f aca="false">C3</f>
        <v>LOIRE à MALVALETTE</v>
      </c>
      <c r="C84" s="257" t="n">
        <f aca="false">A4</f>
        <v>41514</v>
      </c>
      <c r="D84" s="258" t="str">
        <f aca="false">IF(ISERROR(SUM($T$23:$T$82)/SUM($U$23:$U$82)),"",SUM($T$23:$T$82)/SUM($U$23:$U$82))</f>
        <v/>
      </c>
      <c r="E84" s="259" t="n">
        <f aca="false">N13</f>
        <v>23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34.4477494060993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103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107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110</v>
      </c>
      <c r="R93" s="9"/>
      <c r="S93" s="215" t="str">
        <f aca="false">INDEX($A$23:$A$82,$S$92)</f>
        <v>EQUARV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8">
    <cfRule type="expression" priority="28" aboveAverage="0" equalAverage="0" bottom="0" percent="0" rank="0" text="" dxfId="26">
      <formula>ISTEXT($E38)</formula>
    </cfRule>
  </conditionalFormatting>
  <conditionalFormatting sqref="AB42">
    <cfRule type="expression" priority="29" aboveAverage="0" equalAverage="0" bottom="0" percent="0" rank="0" text="" dxfId="27">
      <formula>ISTEXT($E42)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