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definedNames>
    <definedName function="false" hidden="false" localSheetId="0" name="_xlnm.Print_Area" vbProcedure="false">'04009000'!$A$1:$Q$82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<sst xmlns="http://schemas.openxmlformats.org/spreadsheetml/2006/main" count="187" uniqueCount="123">
  <si>
    <t xml:space="preserve">Relevés floristiques aquatiques - IBMR</t>
  </si>
  <si>
    <t xml:space="preserve">modèle Irstea-GIS</t>
  </si>
  <si>
    <t xml:space="preserve">AQUABIO</t>
  </si>
  <si>
    <t xml:space="preserve">Clément MOUGEL, Laetitia BLANCHARD, Rémy MARCEL</t>
  </si>
  <si>
    <t xml:space="preserve">la Loire</t>
  </si>
  <si>
    <t xml:space="preserve">LOIRE À VEAUCHETTE</t>
  </si>
  <si>
    <t xml:space="preserve">04009000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</si>
  <si>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</si>
  <si>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</si>
  <si>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</si>
  <si>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</si>
  <si>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</si>
  <si>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</si>
  <si>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</si>
  <si>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</si>
  <si>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</si>
  <si>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ALIPLA</t>
  </si>
  <si>
    <t xml:space="preserve">Faciès dominant</t>
  </si>
  <si>
    <t xml:space="preserve">ch. lentique</t>
  </si>
  <si>
    <t xml:space="preserve">autre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</si>
  <si>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</si>
  <si>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</si>
  <si>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</si>
  <si>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</si>
  <si>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</si>
  <si>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</si>
  <si>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</si>
  <si>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</si>
  <si>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</si>
  <si>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</si>
  <si>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</si>
  <si>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</si>
  <si>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</si>
  <si>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</si>
  <si>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</si>
  <si>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</si>
  <si>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</si>
  <si>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</si>
  <si>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</si>
  <si>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</si>
  <si>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</si>
  <si>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</si>
  <si>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</si>
  <si>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</si>
  <si>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</si>
  <si>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</si>
  <si>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</si>
  <si>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</si>
  <si>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</si>
  <si>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</si>
  <si>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</si>
  <si>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</si>
  <si>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</si>
  <si>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</si>
  <si>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</si>
  <si>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</si>
  <si>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</si>
  <si>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</si>
  <si>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</si>
  <si>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</si>
  <si>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</si>
  <si>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</si>
  <si>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</si>
  <si>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</si>
  <si>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</si>
  <si>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</si>
  <si>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</si>
  <si>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</si>
  <si>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</si>
  <si>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</si>
  <si>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</si>
  <si>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</si>
  <si>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</si>
  <si>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</si>
  <si>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</si>
  <si>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</si>
  <si>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</si>
  <si>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</si>
  <si>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</si>
  <si>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</si>
  <si>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CLASPX</t>
  </si>
  <si>
    <t xml:space="preserve">OEDSPX</t>
  </si>
  <si>
    <t xml:space="preserve">SPRPOL</t>
  </si>
  <si>
    <t xml:space="preserve">MYRSPI</t>
  </si>
  <si>
    <t xml:space="preserve">PERHYD</t>
  </si>
  <si>
    <t xml:space="preserve">HELNOD</t>
  </si>
  <si>
    <t xml:space="preserve">IRIPSE</t>
  </si>
  <si>
    <t xml:space="preserve">LEMMIN</t>
  </si>
  <si>
    <t xml:space="preserve">LYNSPX</t>
  </si>
  <si>
    <t xml:space="preserve">MELSPX</t>
  </si>
  <si>
    <t xml:space="preserve">PHAARU</t>
  </si>
  <si>
    <t xml:space="preserve">RANFLU</t>
  </si>
  <si>
    <t xml:space="preserve">cf.</t>
  </si>
  <si>
    <t xml:space="preserve">VERBEC</t>
  </si>
  <si>
    <t xml:space="preserve">NASOFF</t>
  </si>
  <si>
    <t xml:space="preserve">DIASPX</t>
  </si>
  <si>
    <t xml:space="preserve">MENAQU</t>
  </si>
  <si>
    <t xml:space="preserve">MYOSCO</t>
  </si>
  <si>
    <t xml:space="preserve">PHOSPX</t>
  </si>
  <si>
    <t xml:space="preserve">STISPX</t>
  </si>
  <si>
    <t xml:space="preserve">CALSPX</t>
  </si>
  <si>
    <t xml:space="preserve">CASSEP</t>
  </si>
  <si>
    <t xml:space="preserve">CYPFUS</t>
  </si>
  <si>
    <t xml:space="preserve">ECHCRU</t>
  </si>
  <si>
    <t xml:space="preserve">GALPAL</t>
  </si>
  <si>
    <t xml:space="preserve">HEOSPX</t>
  </si>
  <si>
    <t xml:space="preserve">LEMMIT</t>
  </si>
  <si>
    <t xml:space="preserve">LINDUB</t>
  </si>
  <si>
    <t xml:space="preserve">LYTSAL</t>
  </si>
  <si>
    <t xml:space="preserve">RANSPX</t>
  </si>
  <si>
    <t xml:space="preserve">RORSPX</t>
  </si>
  <si>
    <t xml:space="preserve">RORSYL</t>
  </si>
  <si>
    <t xml:space="preserve">SOADUL</t>
  </si>
  <si>
    <t xml:space="preserve">NEWCOD</t>
  </si>
  <si>
    <t xml:space="preserve">Galinsoga parviflora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</si>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</sst>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42242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9.23684210526316</v>
      </c>
      <c r="N5" s="48"/>
      <c r="O5" s="49" t="s">
        <v>16</v>
      </c>
      <c r="P5" s="50" t="n">
        <v>9.38235294117647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3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93</v>
      </c>
      <c r="C7" s="66" t="n">
        <v>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0.200000002980232</v>
      </c>
      <c r="C9" s="66" t="n">
        <v>10</v>
      </c>
      <c r="D9" s="82"/>
      <c r="E9" s="82"/>
      <c r="F9" s="83" t="n">
        <f aca="false">($B9*$B$7+$C9*$C$7)/100</f>
        <v>0.886000002771616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35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1.739999987185</v>
      </c>
      <c r="C20" s="155" t="n">
        <f aca="false">SUM(C23:C62)</f>
        <v>12.2071428392082</v>
      </c>
      <c r="D20" s="156"/>
      <c r="E20" s="157" t="s">
        <v>53</v>
      </c>
      <c r="F20" s="158" t="n">
        <f aca="false">($B20*$B$7+$C20*$C$7)/100</f>
        <v>2.47269998682663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1.61819998808205</v>
      </c>
      <c r="C21" s="166" t="n">
        <f aca="false">C20*C7/100</f>
        <v>0.854499998744577</v>
      </c>
      <c r="D21" s="167" t="s">
        <v>56</v>
      </c>
      <c r="E21" s="168"/>
      <c r="F21" s="169" t="n">
        <f aca="false">B21+C21</f>
        <v>2.47269998682663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0.0171428993344307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0.00120000295341015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0.25</v>
      </c>
      <c r="C24" s="212" t="n">
        <v>9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0.8625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0.000699999984353781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0.319999992847443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0.022399999499321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SPRPOL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16</v>
      </c>
      <c r="B27" s="211" t="n">
        <v>0.125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0.116949999984354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ALIPLA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0.899999976158142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0.837699977811426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25"/>
      <c r="N28" s="225"/>
      <c r="O28" s="225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MYRSPI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0.800000011920929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0.056000000834465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PERHYD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0.000699999984353781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HELNOD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0.000699999984353781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IRIPSE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</v>
      </c>
      <c r="C32" s="212" t="n">
        <v>0.319999992847443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0.022399999499321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LEMMIN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LYNSPX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MELSPX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0.000699999984353781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PHAARU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0.425000011920929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0.395950011070818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25"/>
      <c r="N36" s="225"/>
      <c r="O36" s="225"/>
      <c r="P36" s="220" t="s">
        <v>92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RANFLU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0.000699999984353781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VERBEC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0.000699999984353781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NASOFF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DIASPX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0.000699999984353781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MENAQU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0.000699999984353781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MYOSCO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</v>
      </c>
      <c r="C42" s="212" t="n">
        <v>1.29999995231628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0.0909999966621399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PHOSPX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0.00999999977648258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STISPX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100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0.000699999984353781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CALSPX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101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0.000699999984353781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CASSEP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102</v>
      </c>
      <c r="B46" s="211" t="n">
        <v>0</v>
      </c>
      <c r="C46" s="212" t="n">
        <v>0.0199999995529652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0.00139999996870756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CYPFUS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103</v>
      </c>
      <c r="B47" s="211" t="n">
        <v>0</v>
      </c>
      <c r="C47" s="212" t="n">
        <v>0.00999999977648258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0.000699999984353781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ECHCRU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 t="s">
        <v>104</v>
      </c>
      <c r="B48" s="211" t="n">
        <v>0</v>
      </c>
      <c r="C48" s="212" t="n">
        <v>0.00999999977648258</v>
      </c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n">
        <f aca="false">IF(AND(OR(A48="",A48="!!!!!!"),B48="",C48=""),"",IF(OR(AND(B48="",C48=""),ISERROR(C48+B48)),"!!!",($B48*$B$7+$C48*$C$7)/100))</f>
        <v>0.000699999984353781</v>
      </c>
      <c r="G48" s="216" t="str">
        <f aca="false">IF(A48="","",IF(ISERROR(VLOOKUP($A48,,9,0)),IF(ISERROR(VLOOKUP($A48,,8,0)),"    -",VLOOKUP($A48,,8,0)),VLOOKUP($A48,,9,0)))</f>
        <v>    -</v>
      </c>
      <c r="H48" s="217" t="str">
        <f aca="false">IF(A48="","x",IF(ISERROR(VLOOKUP($A48,,10,0)),IF(ISERROR(VLOOKUP($A48,,9,0)),"x",VLOOKUP($A48,,9,0)),VLOOKUP($A48,,10,0)))</f>
        <v>x</v>
      </c>
      <c r="I48" s="6" t="n">
        <f aca="false">IF(A48="","",1)</f>
        <v>1</v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>non répertorié ou synonyme. Vérifiez !</v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>GALPAL</v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 t="s">
        <v>105</v>
      </c>
      <c r="B49" s="211" t="n">
        <v>0</v>
      </c>
      <c r="C49" s="212" t="n">
        <v>0.00999999977648258</v>
      </c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n">
        <f aca="false">IF(AND(OR(A49="",A49="!!!!!!"),B49="",C49=""),"",IF(OR(AND(B49="",C49=""),ISERROR(C49+B49)),"!!!",($B49*$B$7+$C49*$C$7)/100))</f>
        <v>0.000699999984353781</v>
      </c>
      <c r="G49" s="216" t="str">
        <f aca="false">IF(A49="","",IF(ISERROR(VLOOKUP($A49,,9,0)),IF(ISERROR(VLOOKUP($A49,,8,0)),"    -",VLOOKUP($A49,,8,0)),VLOOKUP($A49,,9,0)))</f>
        <v>    -</v>
      </c>
      <c r="H49" s="217" t="str">
        <f aca="false">IF(A49="","x",IF(ISERROR(VLOOKUP($A49,,10,0)),IF(ISERROR(VLOOKUP($A49,,9,0)),"x",VLOOKUP($A49,,9,0)),VLOOKUP($A49,,10,0)))</f>
        <v>x</v>
      </c>
      <c r="I49" s="6" t="n">
        <f aca="false">IF(A49="","",1)</f>
        <v>1</v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>non répertorié ou synonyme. Vérifiez !</v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>HEOSPX</v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 t="s">
        <v>106</v>
      </c>
      <c r="B50" s="211" t="n">
        <v>0</v>
      </c>
      <c r="C50" s="212" t="n">
        <v>0.159999996423721</v>
      </c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n">
        <f aca="false">IF(AND(OR(A50="",A50="!!!!!!"),B50="",C50=""),"",IF(OR(AND(B50="",C50=""),ISERROR(C50+B50)),"!!!",($B50*$B$7+$C50*$C$7)/100))</f>
        <v>0.0111999997496605</v>
      </c>
      <c r="G50" s="216" t="str">
        <f aca="false">IF(A50="","",IF(ISERROR(VLOOKUP($A50,,9,0)),IF(ISERROR(VLOOKUP($A50,,8,0)),"    -",VLOOKUP($A50,,8,0)),VLOOKUP($A50,,9,0)))</f>
        <v>    -</v>
      </c>
      <c r="H50" s="217" t="str">
        <f aca="false">IF(A50="","x",IF(ISERROR(VLOOKUP($A50,,10,0)),IF(ISERROR(VLOOKUP($A50,,9,0)),"x",VLOOKUP($A50,,9,0)),VLOOKUP($A50,,10,0)))</f>
        <v>x</v>
      </c>
      <c r="I50" s="6" t="n">
        <f aca="false">IF(A50="","",1)</f>
        <v>1</v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>non répertorié ou synonyme. Vérifiez !</v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>LEMMIT</v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 t="s">
        <v>107</v>
      </c>
      <c r="B51" s="211" t="n">
        <v>0</v>
      </c>
      <c r="C51" s="212" t="n">
        <v>0.00999999977648258</v>
      </c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n">
        <f aca="false">IF(AND(OR(A51="",A51="!!!!!!"),B51="",C51=""),"",IF(OR(AND(B51="",C51=""),ISERROR(C51+B51)),"!!!",($B51*$B$7+$C51*$C$7)/100))</f>
        <v>0.000699999984353781</v>
      </c>
      <c r="G51" s="216" t="str">
        <f aca="false">IF(A51="","",IF(ISERROR(VLOOKUP($A51,,9,0)),IF(ISERROR(VLOOKUP($A51,,8,0)),"    -",VLOOKUP($A51,,8,0)),VLOOKUP($A51,,9,0)))</f>
        <v>    -</v>
      </c>
      <c r="H51" s="217" t="str">
        <f aca="false">IF(A51="","x",IF(ISERROR(VLOOKUP($A51,,10,0)),IF(ISERROR(VLOOKUP($A51,,9,0)),"x",VLOOKUP($A51,,9,0)),VLOOKUP($A51,,10,0)))</f>
        <v>x</v>
      </c>
      <c r="I51" s="6" t="n">
        <f aca="false">IF(A51="","",1)</f>
        <v>1</v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>non répertorié ou synonyme. Vérifiez !</v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>LINDUB</v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 t="s">
        <v>108</v>
      </c>
      <c r="B52" s="211" t="n">
        <v>0</v>
      </c>
      <c r="C52" s="212" t="n">
        <v>0.00999999977648258</v>
      </c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n">
        <f aca="false">IF(AND(OR(A52="",A52="!!!!!!"),B52="",C52=""),"",IF(OR(AND(B52="",C52=""),ISERROR(C52+B52)),"!!!",($B52*$B$7+$C52*$C$7)/100))</f>
        <v>0.000699999984353781</v>
      </c>
      <c r="G52" s="216" t="str">
        <f aca="false">IF(A52="","",IF(ISERROR(VLOOKUP($A52,,9,0)),IF(ISERROR(VLOOKUP($A52,,8,0)),"    -",VLOOKUP($A52,,8,0)),VLOOKUP($A52,,9,0)))</f>
        <v>    -</v>
      </c>
      <c r="H52" s="217" t="str">
        <f aca="false">IF(A52="","x",IF(ISERROR(VLOOKUP($A52,,10,0)),IF(ISERROR(VLOOKUP($A52,,9,0)),"x",VLOOKUP($A52,,9,0)),VLOOKUP($A52,,10,0)))</f>
        <v>x</v>
      </c>
      <c r="I52" s="6" t="n">
        <f aca="false">IF(A52="","",1)</f>
        <v>1</v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>non répertorié ou synonyme. Vérifiez !</v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>LYTSAL</v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 t="s">
        <v>109</v>
      </c>
      <c r="B53" s="211" t="n">
        <v>0</v>
      </c>
      <c r="C53" s="212" t="n">
        <v>0.00999999977648258</v>
      </c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n">
        <f aca="false">IF(AND(OR(A53="",A53="!!!!!!"),B53="",C53=""),"",IF(OR(AND(B53="",C53=""),ISERROR(C53+B53)),"!!!",($B53*$B$7+$C53*$C$7)/100))</f>
        <v>0.000699999984353781</v>
      </c>
      <c r="G53" s="216" t="str">
        <f aca="false">IF(A53="","",IF(ISERROR(VLOOKUP($A53,,9,0)),IF(ISERROR(VLOOKUP($A53,,8,0)),"    -",VLOOKUP($A53,,8,0)),VLOOKUP($A53,,9,0)))</f>
        <v>    -</v>
      </c>
      <c r="H53" s="217" t="str">
        <f aca="false">IF(A53="","x",IF(ISERROR(VLOOKUP($A53,,10,0)),IF(ISERROR(VLOOKUP($A53,,9,0)),"x",VLOOKUP($A53,,9,0)),VLOOKUP($A53,,10,0)))</f>
        <v>x</v>
      </c>
      <c r="I53" s="6" t="n">
        <f aca="false">IF(A53="","",1)</f>
        <v>1</v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>non répertorié ou synonyme. Vérifiez !</v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>RANSPX</v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 t="s">
        <v>110</v>
      </c>
      <c r="B54" s="211" t="n">
        <v>0</v>
      </c>
      <c r="C54" s="212" t="n">
        <v>0.00999999977648258</v>
      </c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n">
        <f aca="false">IF(AND(OR(A54="",A54="!!!!!!"),B54="",C54=""),"",IF(OR(AND(B54="",C54=""),ISERROR(C54+B54)),"!!!",($B54*$B$7+$C54*$C$7)/100))</f>
        <v>0.000699999984353781</v>
      </c>
      <c r="G54" s="216" t="str">
        <f aca="false">IF(A54="","",IF(ISERROR(VLOOKUP($A54,,9,0)),IF(ISERROR(VLOOKUP($A54,,8,0)),"    -",VLOOKUP($A54,,8,0)),VLOOKUP($A54,,9,0)))</f>
        <v>    -</v>
      </c>
      <c r="H54" s="217" t="str">
        <f aca="false">IF(A54="","x",IF(ISERROR(VLOOKUP($A54,,10,0)),IF(ISERROR(VLOOKUP($A54,,9,0)),"x",VLOOKUP($A54,,9,0)),VLOOKUP($A54,,10,0)))</f>
        <v>x</v>
      </c>
      <c r="I54" s="6" t="n">
        <f aca="false">IF(A54="","",1)</f>
        <v>1</v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>non répertorié ou synonyme. Vérifiez !</v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>RORSPX</v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 t="s">
        <v>111</v>
      </c>
      <c r="B55" s="211" t="n">
        <v>0</v>
      </c>
      <c r="C55" s="212" t="n">
        <v>0.00999999977648258</v>
      </c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n">
        <f aca="false">IF(AND(OR(A55="",A55="!!!!!!"),B55="",C55=""),"",IF(OR(AND(B55="",C55=""),ISERROR(C55+B55)),"!!!",($B55*$B$7+$C55*$C$7)/100))</f>
        <v>0.000699999984353781</v>
      </c>
      <c r="G55" s="216" t="str">
        <f aca="false">IF(A55="","",IF(ISERROR(VLOOKUP($A55,,9,0)),IF(ISERROR(VLOOKUP($A55,,8,0)),"    -",VLOOKUP($A55,,8,0)),VLOOKUP($A55,,9,0)))</f>
        <v>    -</v>
      </c>
      <c r="H55" s="217" t="str">
        <f aca="false">IF(A55="","x",IF(ISERROR(VLOOKUP($A55,,10,0)),IF(ISERROR(VLOOKUP($A55,,9,0)),"x",VLOOKUP($A55,,9,0)),VLOOKUP($A55,,10,0)))</f>
        <v>x</v>
      </c>
      <c r="I55" s="6" t="n">
        <f aca="false">IF(A55="","",1)</f>
        <v>1</v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>non répertorié ou synonyme. Vérifiez !</v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>RORSYL</v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 t="s">
        <v>112</v>
      </c>
      <c r="B56" s="211" t="n">
        <v>0</v>
      </c>
      <c r="C56" s="212" t="n">
        <v>0.00999999977648258</v>
      </c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n">
        <f aca="false">IF(AND(OR(A56="",A56="!!!!!!"),B56="",C56=""),"",IF(OR(AND(B56="",C56=""),ISERROR(C56+B56)),"!!!",($B56*$B$7+$C56*$C$7)/100))</f>
        <v>0.000699999984353781</v>
      </c>
      <c r="G56" s="216" t="str">
        <f aca="false">IF(A56="","",IF(ISERROR(VLOOKUP($A56,,9,0)),IF(ISERROR(VLOOKUP($A56,,8,0)),"    -",VLOOKUP($A56,,8,0)),VLOOKUP($A56,,9,0)))</f>
        <v>    -</v>
      </c>
      <c r="H56" s="217" t="str">
        <f aca="false">IF(A56="","x",IF(ISERROR(VLOOKUP($A56,,10,0)),IF(ISERROR(VLOOKUP($A56,,9,0)),"x",VLOOKUP($A56,,9,0)),VLOOKUP($A56,,10,0)))</f>
        <v>x</v>
      </c>
      <c r="I56" s="6" t="n">
        <f aca="false">IF(A56="","",1)</f>
        <v>1</v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>non répertorié ou synonyme. Vérifiez !</v>
      </c>
      <c r="M56" s="219"/>
      <c r="N56" s="219"/>
      <c r="O56" s="219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>SOADUL</v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 t="s">
        <v>113</v>
      </c>
      <c r="B57" s="211" t="n">
        <v>0</v>
      </c>
      <c r="C57" s="212" t="n">
        <v>0.00999999977648258</v>
      </c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n">
        <f aca="false">IF(AND(OR(A57="",A57="!!!!!!"),B57="",C57=""),"",IF(OR(AND(B57="",C57=""),ISERROR(C57+B57)),"!!!",($B57*$B$7+$C57*$C$7)/100))</f>
        <v>0.000699999984353781</v>
      </c>
      <c r="G57" s="216" t="str">
        <f aca="false">IF(A57="","",IF(ISERROR(VLOOKUP($A57,,9,0)),IF(ISERROR(VLOOKUP($A57,,8,0)),"    -",VLOOKUP($A57,,8,0)),VLOOKUP($A57,,9,0)))</f>
        <v>    -</v>
      </c>
      <c r="H57" s="217" t="str">
        <f aca="false">IF(A57="","x",IF(ISERROR(VLOOKUP($A57,,10,0)),IF(ISERROR(VLOOKUP($A57,,9,0)),"x",VLOOKUP($A57,,9,0)),VLOOKUP($A57,,10,0)))</f>
        <v>x</v>
      </c>
      <c r="I57" s="6" t="n">
        <f aca="false">IF(A57="","",1)</f>
        <v>1</v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>Galinsoga parviflora</v>
      </c>
      <c r="M57" s="219"/>
      <c r="N57" s="219"/>
      <c r="O57" s="219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>NoCod</v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 t="s">
        <v>114</v>
      </c>
      <c r="X57" s="224"/>
      <c r="Y57" s="207" t="str">
        <f aca="false">IF(AND(ISNUMBER(F57),OR(A57="",A57="!!!!!!")),"!!!!!!",IF(A57="new.cod","NEWCOD",IF(AND((Z57=""),ISTEXT(A57),A57&lt;&gt;"!!!!!!"),A57,IF(Z57="","",INDEX(,Z57)))))</f>
        <v>NEWCOD</v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2.47269998682663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VEAUCHETTE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35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2.47269998682663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115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116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117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118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119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120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121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122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2024-06-20T18:32:38Z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