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350" sheetId="1" state="visible" r:id="rId3"/>
  </sheets>
  <definedNames>
    <definedName function="false" hidden="false" localSheetId="0" name="_xlnm.Print_Area" vbProcedure="false">'04009350'!$A$1:$O$82</definedName>
    <definedName function="false" hidden="false" localSheetId="0" name="Cf." vbProcedure="false"/>
    <definedName function="false" hidden="false" localSheetId="0" name="NOM" vbProcedure="false">'04009350'!$H$1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<sst xmlns="http://schemas.openxmlformats.org/spreadsheetml/2006/main" count="113" uniqueCount="107">
  <si>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</si>
  <si>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</si>
  <si>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</si>
  <si>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</si>
  <si>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</si>
  <si>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LA MARE</t>
  </si>
  <si>
    <t xml:space="preserve">MARE à SAINT-MARCELLIN-EN-FOREZ</t>
  </si>
  <si>
    <t xml:space="preserve">04009350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</si>
  <si>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</si>
  <si>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</si>
  <si>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</si>
  <si>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</si>
  <si>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</si>
  <si>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</si>
  <si>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</si>
  <si>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</si>
  <si>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</si>
  <si>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</si>
  <si>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</si>
  <si>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</si>
  <si>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</si>
  <si>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</si>
  <si>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</si>
  <si>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</si>
  <si>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</si>
  <si>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</si>
  <si>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</si>
  <si>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</si>
  <si>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</si>
  <si>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</si>
  <si>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</si>
  <si>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</si>
  <si>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</si>
  <si>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</si>
  <si>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</si>
  <si>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</si>
  <si>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</si>
  <si>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</si>
  <si>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</si>
  <si>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</si>
  <si>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</si>
  <si>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</si>
  <si>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</si>
  <si>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</si>
  <si>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</si>
  <si>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</si>
  <si>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</si>
  <si>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</si>
  <si>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</si>
  <si>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</si>
  <si>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</si>
  <si>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</si>
  <si>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</si>
  <si>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</si>
  <si>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</si>
  <si>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</si>
  <si>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</si>
  <si>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</si>
  <si>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(9,45025828108191 %)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</si>
  <si>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</si>
  <si>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</si>
  <si>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</si>
  <si>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</si>
  <si>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</si>
  <si>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</si>
  <si>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</si>
  <si>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</si>
  <si>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</si>
  <si>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</si>
  <si>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</si>
  <si>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</si>
  <si>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</si>
  <si>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</si>
  <si>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</si>
  <si>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</si>
  <si>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</si>
  <si>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</si>
  <si>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</si>
  <si>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HILSPX</t>
  </si>
  <si>
    <t xml:space="preserve">BRYPSE</t>
  </si>
  <si>
    <t xml:space="preserve">DERWEB</t>
  </si>
  <si>
    <t xml:space="preserve">GLEHED</t>
  </si>
  <si>
    <t xml:space="preserve">SCAUND</t>
  </si>
  <si>
    <t xml:space="preserve">PELEND</t>
  </si>
  <si>
    <t xml:space="preserve">Cf.</t>
  </si>
  <si>
    <t xml:space="preserve">FISCRA</t>
  </si>
  <si>
    <t xml:space="preserve">MACPOL</t>
  </si>
  <si>
    <t xml:space="preserve">AGRSTO</t>
  </si>
  <si>
    <t xml:space="preserve">BRYSPX</t>
  </si>
  <si>
    <t xml:space="preserve">LYCEUR</t>
  </si>
  <si>
    <t xml:space="preserve">CHIPOL</t>
  </si>
  <si>
    <t xml:space="preserve">FONSQU</t>
  </si>
  <si>
    <t xml:space="preserve">newcod</t>
  </si>
  <si>
    <t xml:space="preserve">Gongrosira sp</t>
  </si>
  <si>
    <t xml:space="preserve">AMBFLU</t>
  </si>
  <si>
    <t xml:space="preserve">LEASPX</t>
  </si>
  <si>
    <t xml:space="preserve">RHYRIP</t>
  </si>
  <si>
    <t xml:space="preserve">BRARIV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</si>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</sst>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</v>
      </c>
      <c r="M5" s="52"/>
      <c r="N5" s="53"/>
      <c r="O5" s="54" t="n">
        <v>13.8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15</v>
      </c>
      <c r="C9" s="85" t="n">
        <v>3</v>
      </c>
      <c r="D9" s="86"/>
      <c r="E9" s="86"/>
      <c r="F9" s="87" t="n">
        <f aca="false">($B9*$B$7+$C9*$C$7)/100</f>
        <v>8.4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18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14.6161295305938</v>
      </c>
      <c r="C20" s="164" t="n">
        <f aca="false">SUM(C23:C82)</f>
        <v>5.22363634966314</v>
      </c>
      <c r="D20" s="165"/>
      <c r="E20" s="166" t="s">
        <v>52</v>
      </c>
      <c r="F20" s="167" t="n">
        <f aca="false">($B20*$B$7+$C20*$C$7)/100</f>
        <v>9.45025828108192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6.57725828876719</v>
      </c>
      <c r="C21" s="177" t="n">
        <f aca="false">C20*C7/100</f>
        <v>2.87299999231473</v>
      </c>
      <c r="D21" s="109" t="str">
        <f aca="false">IF(F21=0,"",IF((ABS(F21-F19))&gt;(0.2*F21),CONCATENATE(" rec. par taxa (",F21," %) supérieur à 20 % !"),""))</f>
        <v> rec. par taxa (9,45025828108192 %)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9.45025828108192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0.00549999987706542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2</v>
      </c>
      <c r="W23" s="217"/>
      <c r="X23" s="217"/>
      <c r="Y23" s="215" t="str">
        <f aca="false">IF(A23="new.cod","NEWCOD",IF(AND((Z23=""),ISTEXT(A23)),A23,IF(Z23="","",INDEX(,Z23))))</f>
        <v>HILSPX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0.00549999987706542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BRYPSE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0.00549999987706542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3</v>
      </c>
      <c r="W25" s="217"/>
      <c r="Y25" s="215" t="str">
        <f aca="false">IF(A25="new.cod","NEWCOD",IF(AND((Z25=""),ISTEXT(A25)),A25,IF(Z25="","",INDEX(,Z25))))</f>
        <v>DERWEB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0.00549999987706542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GLEHED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3</v>
      </c>
      <c r="W27" s="217"/>
      <c r="Y27" s="215" t="str">
        <f aca="false">IF(A27="new.cod","NEWCOD",IF(AND((Z27=""),ISTEXT(A27)),A27,IF(Z27="","",INDEX(,Z27))))</f>
        <v>SCAUND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0.00449999989941716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 t="s">
        <v>84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PELEND</v>
      </c>
      <c r="Z28" s="9" t="str">
        <f aca="false">IF(ISERROR(MATCH(A28,,0)),IF(ISERROR(MATCH(A28,,0)),"",(MATCH(A28,,0))),(MATCH(A28,,0)))</f>
        <v/>
      </c>
      <c r="AA28" s="218" t="s">
        <v>84</v>
      </c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2</v>
      </c>
      <c r="W29" s="217"/>
      <c r="Y29" s="215" t="str">
        <f aca="false">IF(A29="new.cod","NEWCOD",IF(AND((Z29=""),ISTEXT(A29)),A29,IF(Z29="","",INDEX(,Z29))))</f>
        <v>FISCRA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0</v>
      </c>
      <c r="W30" s="217"/>
      <c r="Y30" s="215" t="str">
        <f aca="false">IF(A30="new.cod","NEWCOD",IF(AND((Z30=""),ISTEXT(A30)),A30,IF(Z30="","",INDEX(,Z30))))</f>
        <v>MACPOL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0.00999999977648258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 t="s">
        <v>84</v>
      </c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1</v>
      </c>
      <c r="W31" s="217"/>
      <c r="Y31" s="215" t="str">
        <f aca="false">IF(A31="new.cod","NEWCOD",IF(AND((Z31=""),ISTEXT(A31)),A31,IF(Z31="","",INDEX(,Z31))))</f>
        <v>AGRSTO</v>
      </c>
      <c r="Z31" s="9" t="str">
        <f aca="false">IF(ISERROR(MATCH(A31,,0)),IF(ISERROR(MATCH(A31,,0)),"",(MATCH(A31,,0))),(MATCH(A31,,0)))</f>
        <v/>
      </c>
      <c r="AA31" s="218" t="s">
        <v>84</v>
      </c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0.00449999989941716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0</v>
      </c>
      <c r="W32" s="217"/>
      <c r="Y32" s="215" t="str">
        <f aca="false">IF(A32="new.cod","NEWCOD",IF(AND((Z32=""),ISTEXT(A32)),A32,IF(Z32="","",INDEX(,Z32))))</f>
        <v>BRYSPX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0.00999999977648258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1</v>
      </c>
      <c r="W33" s="217"/>
      <c r="Y33" s="215" t="str">
        <f aca="false">IF(A33="new.cod","NEWCOD",IF(AND((Z33=""),ISTEXT(A33)),A33,IF(Z33="","",INDEX(,Z33))))</f>
        <v>LYCEUR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0.0148387104272842</v>
      </c>
      <c r="C34" s="222" t="n">
        <v>0.00999999977648258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0.0121774195693433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CHIPOL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0.101935498416424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0.0458709742873907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3</v>
      </c>
      <c r="W35" s="217"/>
      <c r="Y35" s="215" t="str">
        <f aca="false">IF(A35="new.cod","NEWCOD",IF(AND((Z35=""),ISTEXT(A35)),A35,IF(Z35="","",INDEX(,Z35))))</f>
        <v>FONSQU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0.972903311252594</v>
      </c>
      <c r="C36" s="222" t="n">
        <v>0.113636367022991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0.500306491926312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93</v>
      </c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1.12338697910309</v>
      </c>
      <c r="C37" s="222" t="n">
        <v>3.56818175315857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2.4680241048336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6</v>
      </c>
      <c r="W37" s="217"/>
      <c r="Y37" s="215" t="str">
        <f aca="false">IF(A37="new.cod","NEWCOD",IF(AND((Z37=""),ISTEXT(A37)),A37,IF(Z37="","",INDEX(,Z37))))</f>
        <v>AMBFLU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2.03871011734009</v>
      </c>
      <c r="C38" s="222" t="n">
        <v>0.00999999977648258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0.922919552680105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4</v>
      </c>
      <c r="W38" s="217"/>
      <c r="Y38" s="215" t="str">
        <f aca="false">IF(A38="new.cod","NEWCOD",IF(AND((Z38=""),ISTEXT(A38)),A38,IF(Z38="","",INDEX(,Z38))))</f>
        <v>LEASPX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4.45161294937134</v>
      </c>
      <c r="C39" s="222" t="n">
        <v>0.109090909361839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2.06322582736611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3</v>
      </c>
      <c r="W39" s="217"/>
      <c r="Y39" s="215" t="str">
        <f aca="false">IF(A39="new.cod","NEWCOD",IF(AND((Z39=""),ISTEXT(A39)),A39,IF(Z39="","",INDEX(,Z39))))</f>
        <v>RHYRIP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5.84274196624756</v>
      </c>
      <c r="C40" s="222" t="n">
        <v>1.32272732257843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3.35673391222954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6</v>
      </c>
      <c r="W40" s="217"/>
      <c r="Y40" s="215" t="str">
        <f aca="false">IF(A40="new.cod","NEWCOD",IF(AND((Z40=""),ISTEXT(A40)),A40,IF(Z40="","",INDEX(,Z40))))</f>
        <v>BRARIV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98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MARE</v>
      </c>
      <c r="B84" s="253" t="str">
        <f aca="false">C3</f>
        <v>MARE à SAINT-MARCELLIN-EN-FOREZ</v>
      </c>
      <c r="C84" s="254" t="n">
        <f aca="false">A4</f>
        <v>41101</v>
      </c>
      <c r="D84" s="255" t="str">
        <f aca="false">IF(ISERROR(SUM($T$23:$T$82)/SUM($U$23:$U$82)),"",SUM($T$23:$T$82)/SUM($U$23:$U$82))</f>
        <v/>
      </c>
      <c r="E84" s="256" t="n">
        <f aca="false">N13</f>
        <v>18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9.45025828108192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99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103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106</v>
      </c>
      <c r="R93" s="9"/>
      <c r="S93" s="215" t="str">
        <f aca="false">INDEX($A$23:$A$82,$S$92)</f>
        <v>HILSPX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6">
    <cfRule type="expression" priority="28" aboveAverage="0" equalAverage="0" bottom="0" percent="0" rank="0" text="" dxfId="26">
      <formula>ISTEXT($E36)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2024-03-14T21:59:24Z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