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350" sheetId="1" state="visible" r:id="rId3"/>
  </sheets>
  <definedNames>
    <definedName function="false" hidden="false" localSheetId="0" name="_xlnm.Print_Area" vbProcedure="false">'04009350'!$A$1:$O$82</definedName>
    <definedName function="false" hidden="false" localSheetId="0" name="Cf." vbProcedure="false"/>
    <definedName function="false" hidden="false" localSheetId="0" name="NOM" vbProcedure="false">'04009350'!$H$1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<sst xmlns="http://schemas.openxmlformats.org/spreadsheetml/2006/main" count="113" uniqueCount="107">
  <si>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</si>
  <si>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</si>
  <si>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</si>
  <si>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Jérôme SIMON, Yann TRACOL</t>
  </si>
  <si>
    <t xml:space="preserve">conforme AFNOR T90-395 oct. 2003</t>
  </si>
  <si>
    <t xml:space="preserve">LA MARE</t>
  </si>
  <si>
    <t xml:space="preserve">MARE à SAINT-MARCELLIN-EN-FOREZ</t>
  </si>
  <si>
    <t xml:space="preserve">04009350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</si>
  <si>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</si>
  <si>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</si>
  <si>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</si>
  <si>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</si>
  <si>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</si>
  <si>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</si>
  <si>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</si>
  <si>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</si>
  <si>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</si>
  <si>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rapide</t>
  </si>
  <si>
    <t xml:space="preserve">pl. courant</t>
  </si>
  <si>
    <t xml:space="preserve">niv. trophique:</t>
  </si>
  <si>
    <t xml:space="preserve">faible</t>
  </si>
  <si>
    <t xml:space="preserve">(faible)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</si>
  <si>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</si>
  <si>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</si>
  <si>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</si>
  <si>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</si>
  <si>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</si>
  <si>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</si>
  <si>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</si>
  <si>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</si>
  <si>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</si>
  <si>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</si>
  <si>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</si>
  <si>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</si>
  <si>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</si>
  <si>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</si>
  <si>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</si>
  <si>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</si>
  <si>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</si>
  <si>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</si>
  <si>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</si>
  <si>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</si>
  <si>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</si>
  <si>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</si>
  <si>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</si>
  <si>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</si>
  <si>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</si>
  <si>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</si>
  <si>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</si>
  <si>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</si>
  <si>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</si>
  <si>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</si>
  <si>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</si>
  <si>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</si>
  <si>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</si>
  <si>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</si>
  <si>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</si>
  <si>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</si>
  <si>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(9,45025828108191 %)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</si>
  <si>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</si>
  <si>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</si>
  <si>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</si>
  <si>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</si>
  <si>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</si>
  <si>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</si>
  <si>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</si>
  <si>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</si>
  <si>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</si>
  <si>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</si>
  <si>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</si>
  <si>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</si>
  <si>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</si>
  <si>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</si>
  <si>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</si>
  <si>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</si>
  <si>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</si>
  <si>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</si>
  <si>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</si>
  <si>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HILSPX</t>
  </si>
  <si>
    <t xml:space="preserve">BRYPSE</t>
  </si>
  <si>
    <t xml:space="preserve">DERWEB</t>
  </si>
  <si>
    <t xml:space="preserve">GLEHED</t>
  </si>
  <si>
    <t xml:space="preserve">SCAUND</t>
  </si>
  <si>
    <t xml:space="preserve">PELEND</t>
  </si>
  <si>
    <t xml:space="preserve">Cf.</t>
  </si>
  <si>
    <t xml:space="preserve">FISCRA</t>
  </si>
  <si>
    <t xml:space="preserve">MACPOL</t>
  </si>
  <si>
    <t xml:space="preserve">AGRSTO</t>
  </si>
  <si>
    <t xml:space="preserve">BRYSPX</t>
  </si>
  <si>
    <t xml:space="preserve">LYCEUR</t>
  </si>
  <si>
    <t xml:space="preserve">CHIPOL</t>
  </si>
  <si>
    <t xml:space="preserve">FONSQU</t>
  </si>
  <si>
    <t xml:space="preserve">newcod</t>
  </si>
  <si>
    <t xml:space="preserve">Gongrosira sp</t>
  </si>
  <si>
    <t xml:space="preserve">AMBFLU</t>
  </si>
  <si>
    <t xml:space="preserve">LEASPX</t>
  </si>
  <si>
    <t xml:space="preserve">RHYRIP</t>
  </si>
  <si>
    <t xml:space="preserve">BRARIV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</si>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</sst>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41101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14</v>
      </c>
      <c r="M5" s="52"/>
      <c r="N5" s="53"/>
      <c r="O5" s="54" t="n">
        <v>13.8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45</v>
      </c>
      <c r="C7" s="66" t="n">
        <v>55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4" t="n">
        <v>15</v>
      </c>
      <c r="C9" s="85" t="n">
        <v>3</v>
      </c>
      <c r="D9" s="86"/>
      <c r="E9" s="86"/>
      <c r="F9" s="87" t="n">
        <f aca="false">($B9*$B$7+$C9*$C$7)/100</f>
        <v>8.4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18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14.6161295305938</v>
      </c>
      <c r="C20" s="164" t="n">
        <f aca="false">SUM(C23:C82)</f>
        <v>5.22363634966314</v>
      </c>
      <c r="D20" s="165"/>
      <c r="E20" s="166" t="s">
        <v>52</v>
      </c>
      <c r="F20" s="167" t="n">
        <f aca="false">($B20*$B$7+$C20*$C$7)/100</f>
        <v>9.45025828108192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6.57725828876719</v>
      </c>
      <c r="C21" s="177" t="n">
        <f aca="false">C20*C7/100</f>
        <v>2.87299999231473</v>
      </c>
      <c r="D21" s="109" t="str">
        <f aca="false">IF(F21=0,"",IF((ABS(F21-F19))&gt;(0.2*F21),CONCATENATE(" rec. par taxa (",F21," %) supérieur à 20 % !"),""))</f>
        <v> rec. par taxa (9,45025828108192 %)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9.45025828108192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</v>
      </c>
      <c r="C23" s="203" t="n">
        <v>0.00999999977648258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0.00549999987706542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2</v>
      </c>
      <c r="W23" s="217"/>
      <c r="X23" s="217"/>
      <c r="Y23" s="215" t="str">
        <f aca="false">IF(A23="new.cod","NEWCOD",IF(AND((Z23=""),ISTEXT(A23)),A23,IF(Z23="","",INDEX(,Z23))))</f>
        <v>HILSPX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</v>
      </c>
      <c r="C24" s="222" t="n">
        <v>0.00999999977648258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0.00549999987706542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0</v>
      </c>
      <c r="W24" s="230"/>
      <c r="Y24" s="215" t="str">
        <f aca="false">IF(A24="new.cod","NEWCOD",IF(AND((Z24=""),ISTEXT(A24)),A24,IF(Z24="","",INDEX(,Z24))))</f>
        <v>BRYPSE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</v>
      </c>
      <c r="C25" s="222" t="n">
        <v>0.00999999977648258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0.00549999987706542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3</v>
      </c>
      <c r="W25" s="217"/>
      <c r="Y25" s="215" t="str">
        <f aca="false">IF(A25="new.cod","NEWCOD",IF(AND((Z25=""),ISTEXT(A25)),A25,IF(Z25="","",INDEX(,Z25))))</f>
        <v>DERWEB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</v>
      </c>
      <c r="C26" s="222" t="n">
        <v>0.00999999977648258</v>
      </c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0.00549999987706542</v>
      </c>
      <c r="G26" s="226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8"/>
      <c r="M26" s="228"/>
      <c r="N26" s="228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0</v>
      </c>
      <c r="W26" s="217"/>
      <c r="Y26" s="215" t="str">
        <f aca="false">IF(A26="new.cod","NEWCOD",IF(AND((Z26=""),ISTEXT(A26)),A26,IF(Z26="","",INDEX(,Z26))))</f>
        <v>GLEHED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C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0.00999999977648258</v>
      </c>
      <c r="C27" s="222" t="n">
        <v>0.00999999977648258</v>
      </c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0.00999999977648258</v>
      </c>
      <c r="G27" s="226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8"/>
      <c r="M27" s="228"/>
      <c r="N27" s="228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3</v>
      </c>
      <c r="W27" s="217"/>
      <c r="Y27" s="215" t="str">
        <f aca="false">IF(A27="new.cod","NEWCOD",IF(AND((Z27=""),ISTEXT(A27)),A27,IF(Z27="","",INDEX(,Z27))))</f>
        <v>SCAUND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C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0.00999999977648258</v>
      </c>
      <c r="C28" s="222" t="n">
        <v>0</v>
      </c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0.00449999989941716</v>
      </c>
      <c r="G28" s="226" t="str">
        <f aca="false">IF(A28="","",IF(ISERROR(VLOOKUP($A28,,13,0)),IF(ISERROR(VLOOKUP($A28,,12,0)),"    -",VLOOKUP($A28,,12,0)),VLOOKUP($A28,,13,0)))</f>
        <v>    -</v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8"/>
      <c r="M28" s="228"/>
      <c r="N28" s="228"/>
      <c r="O28" s="213" t="s">
        <v>84</v>
      </c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0</v>
      </c>
      <c r="W28" s="217"/>
      <c r="Y28" s="215" t="str">
        <f aca="false">IF(A28="new.cod","NEWCOD",IF(AND((Z28=""),ISTEXT(A28)),A28,IF(Z28="","",INDEX(,Z28))))</f>
        <v>PELEND</v>
      </c>
      <c r="Z28" s="9" t="str">
        <f aca="false">IF(ISERROR(MATCH(A28,,0)),IF(ISERROR(MATCH(A28,,0)),"",(MATCH(A28,,0))),(MATCH(A28,,0)))</f>
        <v/>
      </c>
      <c r="AA28" s="218" t="s">
        <v>84</v>
      </c>
      <c r="AB28" s="219"/>
      <c r="AC28" s="219"/>
      <c r="BC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0.00999999977648258</v>
      </c>
      <c r="C29" s="222" t="n">
        <v>0.00999999977648258</v>
      </c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0.00999999977648258</v>
      </c>
      <c r="G29" s="226" t="str">
        <f aca="false">IF(A29="","",IF(ISERROR(VLOOKUP($A29,,13,0)),IF(ISERROR(VLOOKUP($A29,,12,0)),"    -",VLOOKUP($A29,,12,0)),VLOOKUP($A29,,13,0)))</f>
        <v>    -</v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8"/>
      <c r="M29" s="228"/>
      <c r="N29" s="228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2</v>
      </c>
      <c r="W29" s="217"/>
      <c r="Y29" s="215" t="str">
        <f aca="false">IF(A29="new.cod","NEWCOD",IF(AND((Z29=""),ISTEXT(A29)),A29,IF(Z29="","",INDEX(,Z29))))</f>
        <v>FISCRA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C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0.00999999977648258</v>
      </c>
      <c r="C30" s="222" t="n">
        <v>0.00999999977648258</v>
      </c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0.00999999977648258</v>
      </c>
      <c r="G30" s="226" t="str">
        <f aca="false">IF(A30="","",IF(ISERROR(VLOOKUP($A30,,13,0)),IF(ISERROR(VLOOKUP($A30,,12,0)),"    -",VLOOKUP($A30,,12,0)),VLOOKUP($A30,,13,0)))</f>
        <v>    -</v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0</v>
      </c>
      <c r="W30" s="217"/>
      <c r="Y30" s="215" t="str">
        <f aca="false">IF(A30="new.cod","NEWCOD",IF(AND((Z30=""),ISTEXT(A30)),A30,IF(Z30="","",INDEX(,Z30))))</f>
        <v>MACPOL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0.00999999977648258</v>
      </c>
      <c r="C31" s="222" t="n">
        <v>0.00999999977648258</v>
      </c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0.00999999977648258</v>
      </c>
      <c r="G31" s="226" t="str">
        <f aca="false">IF(A31="","",IF(ISERROR(VLOOKUP($A31,,13,0)),IF(ISERROR(VLOOKUP($A31,,12,0)),"    -",VLOOKUP($A31,,12,0)),VLOOKUP($A31,,13,0)))</f>
        <v>    -</v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8"/>
      <c r="M31" s="228"/>
      <c r="N31" s="228"/>
      <c r="O31" s="213" t="s">
        <v>84</v>
      </c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1</v>
      </c>
      <c r="W31" s="217"/>
      <c r="Y31" s="215" t="str">
        <f aca="false">IF(A31="new.cod","NEWCOD",IF(AND((Z31=""),ISTEXT(A31)),A31,IF(Z31="","",INDEX(,Z31))))</f>
        <v>AGRSTO</v>
      </c>
      <c r="Z31" s="9" t="str">
        <f aca="false">IF(ISERROR(MATCH(A31,,0)),IF(ISERROR(MATCH(A31,,0)),"",(MATCH(A31,,0))),(MATCH(A31,,0)))</f>
        <v/>
      </c>
      <c r="AA31" s="218" t="s">
        <v>84</v>
      </c>
      <c r="AB31" s="219"/>
      <c r="AC31" s="219"/>
      <c r="BC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0.00999999977648258</v>
      </c>
      <c r="C32" s="222" t="n">
        <v>0</v>
      </c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0.00449999989941716</v>
      </c>
      <c r="G32" s="226" t="str">
        <f aca="false">IF(A32="","",IF(ISERROR(VLOOKUP($A32,,13,0)),IF(ISERROR(VLOOKUP($A32,,12,0)),"    -",VLOOKUP($A32,,12,0)),VLOOKUP($A32,,13,0)))</f>
        <v>    -</v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8"/>
      <c r="M32" s="228"/>
      <c r="N32" s="228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0</v>
      </c>
      <c r="W32" s="217"/>
      <c r="Y32" s="215" t="str">
        <f aca="false">IF(A32="new.cod","NEWCOD",IF(AND((Z32=""),ISTEXT(A32)),A32,IF(Z32="","",INDEX(,Z32))))</f>
        <v>BRYSPX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C32" s="9" t="n">
        <f aca="false">IF(A32="","",1)</f>
        <v>1</v>
      </c>
    </row>
    <row r="33" customFormat="false" ht="12.75" hidden="false" customHeight="false" outlineLevel="0" collapsed="false">
      <c r="A33" s="220" t="s">
        <v>89</v>
      </c>
      <c r="B33" s="221" t="n">
        <v>0.00999999977648258</v>
      </c>
      <c r="C33" s="222" t="n">
        <v>0.00999999977648258</v>
      </c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0.00999999977648258</v>
      </c>
      <c r="G33" s="226" t="str">
        <f aca="false">IF(A33="","",IF(ISERROR(VLOOKUP($A33,,13,0)),IF(ISERROR(VLOOKUP($A33,,12,0)),"    -",VLOOKUP($A33,,12,0)),VLOOKUP($A33,,13,0)))</f>
        <v>    -</v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8"/>
      <c r="M33" s="228"/>
      <c r="N33" s="228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1</v>
      </c>
      <c r="W33" s="217"/>
      <c r="Y33" s="215" t="str">
        <f aca="false">IF(A33="new.cod","NEWCOD",IF(AND((Z33=""),ISTEXT(A33)),A33,IF(Z33="","",INDEX(,Z33))))</f>
        <v>LYCEUR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C33" s="9" t="n">
        <f aca="false">IF(A33="","",1)</f>
        <v>1</v>
      </c>
    </row>
    <row r="34" customFormat="false" ht="12.75" hidden="false" customHeight="false" outlineLevel="0" collapsed="false">
      <c r="A34" s="220" t="s">
        <v>90</v>
      </c>
      <c r="B34" s="221" t="n">
        <v>0.0148387104272842</v>
      </c>
      <c r="C34" s="222" t="n">
        <v>0.00999999977648258</v>
      </c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0.0121774195693433</v>
      </c>
      <c r="G34" s="226" t="str">
        <f aca="false">IF(A34="","",IF(ISERROR(VLOOKUP($A34,,13,0)),IF(ISERROR(VLOOKUP($A34,,12,0)),"    -",VLOOKUP($A34,,12,0)),VLOOKUP($A34,,13,0)))</f>
        <v>    -</v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2</v>
      </c>
      <c r="W34" s="217"/>
      <c r="Y34" s="215" t="str">
        <f aca="false">IF(A34="new.cod","NEWCOD",IF(AND((Z34=""),ISTEXT(A34)),A34,IF(Z34="","",INDEX(,Z34))))</f>
        <v>CHIPOL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C34" s="9" t="n">
        <f aca="false">IF(A34="","",1)</f>
        <v>1</v>
      </c>
    </row>
    <row r="35" customFormat="false" ht="12.75" hidden="false" customHeight="false" outlineLevel="0" collapsed="false">
      <c r="A35" s="220" t="s">
        <v>91</v>
      </c>
      <c r="B35" s="221" t="n">
        <v>0.101935498416424</v>
      </c>
      <c r="C35" s="222" t="n">
        <v>0</v>
      </c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0.0458709742873907</v>
      </c>
      <c r="G35" s="226" t="str">
        <f aca="false">IF(A35="","",IF(ISERROR(VLOOKUP($A35,,13,0)),IF(ISERROR(VLOOKUP($A35,,12,0)),"    -",VLOOKUP($A35,,12,0)),VLOOKUP($A35,,13,0)))</f>
        <v>    -</v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8"/>
      <c r="M35" s="228"/>
      <c r="N35" s="228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3</v>
      </c>
      <c r="W35" s="217"/>
      <c r="Y35" s="215" t="str">
        <f aca="false">IF(A35="new.cod","NEWCOD",IF(AND((Z35=""),ISTEXT(A35)),A35,IF(Z35="","",INDEX(,Z35))))</f>
        <v>FONSQU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C35" s="9" t="n">
        <f aca="false">IF(A35="","",1)</f>
        <v>1</v>
      </c>
    </row>
    <row r="36" customFormat="false" ht="12.75" hidden="false" customHeight="false" outlineLevel="0" collapsed="false">
      <c r="A36" s="220" t="s">
        <v>92</v>
      </c>
      <c r="B36" s="221" t="n">
        <v>0.972903311252594</v>
      </c>
      <c r="C36" s="222" t="n">
        <v>0.113636367022991</v>
      </c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0.500306491926312</v>
      </c>
      <c r="G36" s="226" t="str">
        <f aca="false">IF(A36="","",IF(ISERROR(VLOOKUP($A36,,13,0)),IF(ISERROR(VLOOKUP($A36,,12,0)),"    -",VLOOKUP($A36,,12,0)),VLOOKUP($A36,,13,0)))</f>
        <v>    -</v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8"/>
      <c r="M36" s="228"/>
      <c r="N36" s="228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>No</v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0</v>
      </c>
      <c r="W36" s="217"/>
      <c r="Y36" s="215" t="str">
        <f aca="false">IF(A36="new.cod","NEWCOD",IF(AND((Z36=""),ISTEXT(A36)),A36,IF(Z36="","",INDEX(,Z36))))</f>
        <v>newcod</v>
      </c>
      <c r="Z36" s="9" t="str">
        <f aca="false">IF(ISERROR(MATCH(A36,,0)),IF(ISERROR(MATCH(A36,,0)),"",(MATCH(A36,,0))),(MATCH(A36,,0)))</f>
        <v/>
      </c>
      <c r="AA36" s="218"/>
      <c r="AB36" s="220" t="s">
        <v>93</v>
      </c>
      <c r="AC36" s="219"/>
      <c r="BC36" s="9" t="n">
        <f aca="false">IF(A36="","",1)</f>
        <v>1</v>
      </c>
    </row>
    <row r="37" customFormat="false" ht="12.75" hidden="false" customHeight="false" outlineLevel="0" collapsed="false">
      <c r="A37" s="220" t="s">
        <v>94</v>
      </c>
      <c r="B37" s="221" t="n">
        <v>1.12338697910309</v>
      </c>
      <c r="C37" s="222" t="n">
        <v>3.56818175315857</v>
      </c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2.4680241048336</v>
      </c>
      <c r="G37" s="226" t="str">
        <f aca="false">IF(A37="","",IF(ISERROR(VLOOKUP($A37,,13,0)),IF(ISERROR(VLOOKUP($A37,,12,0)),"    -",VLOOKUP($A37,,12,0)),VLOOKUP($A37,,13,0)))</f>
        <v>    -</v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8"/>
      <c r="M37" s="228"/>
      <c r="N37" s="228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6</v>
      </c>
      <c r="W37" s="217"/>
      <c r="Y37" s="215" t="str">
        <f aca="false">IF(A37="new.cod","NEWCOD",IF(AND((Z37=""),ISTEXT(A37)),A37,IF(Z37="","",INDEX(,Z37))))</f>
        <v>AMBFLU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C37" s="9" t="n">
        <f aca="false">IF(A37="","",1)</f>
        <v>1</v>
      </c>
    </row>
    <row r="38" customFormat="false" ht="12.75" hidden="false" customHeight="false" outlineLevel="0" collapsed="false">
      <c r="A38" s="220" t="s">
        <v>95</v>
      </c>
      <c r="B38" s="221" t="n">
        <v>2.03871011734009</v>
      </c>
      <c r="C38" s="222" t="n">
        <v>0.00999999977648258</v>
      </c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0.922919552680105</v>
      </c>
      <c r="G38" s="226" t="str">
        <f aca="false">IF(A38="","",IF(ISERROR(VLOOKUP($A38,,13,0)),IF(ISERROR(VLOOKUP($A38,,12,0)),"    -",VLOOKUP($A38,,12,0)),VLOOKUP($A38,,13,0)))</f>
        <v>    -</v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8"/>
      <c r="M38" s="228"/>
      <c r="N38" s="228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4</v>
      </c>
      <c r="W38" s="217"/>
      <c r="Y38" s="215" t="str">
        <f aca="false">IF(A38="new.cod","NEWCOD",IF(AND((Z38=""),ISTEXT(A38)),A38,IF(Z38="","",INDEX(,Z38))))</f>
        <v>LEASPX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C38" s="9" t="n">
        <f aca="false">IF(A38="","",1)</f>
        <v>1</v>
      </c>
    </row>
    <row r="39" customFormat="false" ht="12.75" hidden="false" customHeight="false" outlineLevel="0" collapsed="false">
      <c r="A39" s="220" t="s">
        <v>96</v>
      </c>
      <c r="B39" s="221" t="n">
        <v>4.45161294937134</v>
      </c>
      <c r="C39" s="222" t="n">
        <v>0.109090909361839</v>
      </c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2.06322582736611</v>
      </c>
      <c r="G39" s="226" t="str">
        <f aca="false">IF(A39="","",IF(ISERROR(VLOOKUP($A39,,13,0)),IF(ISERROR(VLOOKUP($A39,,12,0)),"    -",VLOOKUP($A39,,12,0)),VLOOKUP($A39,,13,0)))</f>
        <v>    -</v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3</v>
      </c>
      <c r="W39" s="217"/>
      <c r="Y39" s="215" t="str">
        <f aca="false">IF(A39="new.cod","NEWCOD",IF(AND((Z39=""),ISTEXT(A39)),A39,IF(Z39="","",INDEX(,Z39))))</f>
        <v>RHYRIP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n">
        <f aca="false">IF(A39="","",1)</f>
        <v>1</v>
      </c>
    </row>
    <row r="40" customFormat="false" ht="12.75" hidden="false" customHeight="false" outlineLevel="0" collapsed="false">
      <c r="A40" s="220" t="s">
        <v>97</v>
      </c>
      <c r="B40" s="221" t="n">
        <v>5.84274196624756</v>
      </c>
      <c r="C40" s="222" t="n">
        <v>1.32272732257843</v>
      </c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3.35673391222954</v>
      </c>
      <c r="G40" s="226" t="str">
        <f aca="false">IF(A40="","",IF(ISERROR(VLOOKUP($A40,,13,0)),IF(ISERROR(VLOOKUP($A40,,12,0)),"    -",VLOOKUP($A40,,12,0)),VLOOKUP($A40,,13,0)))</f>
        <v>    -</v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6</v>
      </c>
      <c r="W40" s="217"/>
      <c r="Y40" s="215" t="str">
        <f aca="false">IF(A40="new.cod","NEWCOD",IF(AND((Z40=""),ISTEXT(A40)),A40,IF(Z40="","",INDEX(,Z40))))</f>
        <v>BRARIV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n">
        <f aca="false">IF(A40="","",1)</f>
        <v>1</v>
      </c>
    </row>
    <row r="41" customFormat="false" ht="12.75" hidden="false" customHeight="false" outlineLevel="0" collapsed="false">
      <c r="A41" s="220"/>
      <c r="B41" s="221"/>
      <c r="C41" s="222"/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0</v>
      </c>
      <c r="G41" s="226" t="str">
        <f aca="false">IF(A41="","",IF(ISERROR(VLOOKUP($A41,,13,0)),IF(ISERROR(VLOOKUP($A41,,12,0)),"    -",VLOOKUP($A41,,12,0)),VLOOKUP($A41,,13,0)))</f>
        <v/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0</v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C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0</v>
      </c>
      <c r="G42" s="226" t="str">
        <f aca="false">IF(A42="","",IF(ISERROR(VLOOKUP($A42,,13,0)),IF(ISERROR(VLOOKUP($A42,,12,0)),"    -",VLOOKUP($A42,,12,0)),VLOOKUP($A42,,13,0)))</f>
        <v/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8"/>
      <c r="M42" s="228"/>
      <c r="N42" s="228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0</v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C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0</v>
      </c>
      <c r="G43" s="226" t="str">
        <f aca="false">IF(A43="","",IF(ISERROR(VLOOKUP($A43,,13,0)),IF(ISERROR(VLOOKUP($A43,,12,0)),"    -",VLOOKUP($A43,,12,0)),VLOOKUP($A43,,13,0)))</f>
        <v/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C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0</v>
      </c>
      <c r="G44" s="226" t="str">
        <f aca="false">IF(A44="","",IF(ISERROR(VLOOKUP($A44,,13,0)),IF(ISERROR(VLOOKUP($A44,,12,0)),"    -",VLOOKUP($A44,,12,0)),VLOOKUP($A44,,13,0)))</f>
        <v/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0</v>
      </c>
      <c r="G45" s="226" t="str">
        <f aca="false">IF(A45="","",IF(ISERROR(VLOOKUP($A45,,13,0)),IF(ISERROR(VLOOKUP($A45,,12,0)),"    -",VLOOKUP($A45,,12,0)),VLOOKUP($A45,,13,0)))</f>
        <v/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0</v>
      </c>
      <c r="G46" s="226" t="str">
        <f aca="false">IF(A46="","",IF(ISERROR(VLOOKUP($A46,,13,0)),IF(ISERROR(VLOOKUP($A46,,12,0)),"    -",VLOOKUP($A46,,12,0)),VLOOKUP($A46,,13,0)))</f>
        <v/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0</v>
      </c>
      <c r="G47" s="226" t="str">
        <f aca="false">IF(A47="","",IF(ISERROR(VLOOKUP($A47,,13,0)),IF(ISERROR(VLOOKUP($A47,,12,0)),"    -",VLOOKUP($A47,,12,0)),VLOOKUP($A47,,13,0)))</f>
        <v/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0</v>
      </c>
      <c r="G48" s="226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0</v>
      </c>
      <c r="G49" s="226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0</v>
      </c>
      <c r="G50" s="226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C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0</v>
      </c>
      <c r="G51" s="226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0</v>
      </c>
      <c r="G52" s="226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</v>
      </c>
      <c r="G53" s="226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0</v>
      </c>
      <c r="G54" s="226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0</v>
      </c>
      <c r="G55" s="226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0</v>
      </c>
      <c r="G56" s="226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98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LA MARE</v>
      </c>
      <c r="B84" s="253" t="str">
        <f aca="false">C3</f>
        <v>MARE à SAINT-MARCELLIN-EN-FOREZ</v>
      </c>
      <c r="C84" s="254" t="n">
        <f aca="false">A4</f>
        <v>41101</v>
      </c>
      <c r="D84" s="255" t="str">
        <f aca="false">IF(ISERROR(SUM($T$23:$T$82)/SUM($U$23:$U$82)),"",SUM($T$23:$T$82)/SUM($U$23:$U$82))</f>
        <v/>
      </c>
      <c r="E84" s="256" t="n">
        <f aca="false">N13</f>
        <v>18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9.45025828108192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99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100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101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102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103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104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105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106</v>
      </c>
      <c r="R93" s="9"/>
      <c r="S93" s="215" t="str">
        <f aca="false">INDEX($A$23:$A$82,$S$92)</f>
        <v>HILSPX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36">
    <cfRule type="expression" priority="28" aboveAverage="0" equalAverage="0" bottom="0" percent="0" rank="0" text="" dxfId="26">
      <formula>ISTEXT($E36)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2024-03-14T21:59:24Z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