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935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'04009350'!$A$1:$O$82</definedName>
    <definedName function="false" hidden="false" localSheetId="0" name="Excel_BuiltIn__FilterDatabase" vbProcedure="false">'04009350'!$A$23:$J$84</definedName>
    <definedName function="false" hidden="false" localSheetId="0" name="NOM" vbProcedure="false">'04009350'!$H$1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<sst xmlns="http://schemas.openxmlformats.org/spreadsheetml/2006/main" count="112" uniqueCount="107">
  <si>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</si>
  <si>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</si>
  <si>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</si>
  <si>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</si>
  <si>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</si>
  <si>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Mare</t>
  </si>
  <si>
    <t xml:space="preserve">MARE à SAINT-MARCELLIN-EN-FOREZ</t>
  </si>
  <si>
    <t xml:space="preserve">04009350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</si>
  <si>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</si>
  <si>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</si>
  <si>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</si>
  <si>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</si>
  <si>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</si>
  <si>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</si>
  <si>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</si>
  <si>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</si>
  <si>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</si>
  <si>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</si>
  <si>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</si>
  <si>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</si>
  <si>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</si>
  <si>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</si>
  <si>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</si>
  <si>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</si>
  <si>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</si>
  <si>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</si>
  <si>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</si>
  <si>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</si>
  <si>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</si>
  <si>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</si>
  <si>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</si>
  <si>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</si>
  <si>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</si>
  <si>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</si>
  <si>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</si>
  <si>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</si>
  <si>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</si>
  <si>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</si>
  <si>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</si>
  <si>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</si>
  <si>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</si>
  <si>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</si>
  <si>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</si>
  <si>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</si>
  <si>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</si>
  <si>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</si>
  <si>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</si>
  <si>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</si>
  <si>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</si>
  <si>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</si>
  <si>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</si>
  <si>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</si>
  <si>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</si>
  <si>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</si>
  <si>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</si>
  <si>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</si>
  <si>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</si>
  <si>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</si>
  <si>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</si>
  <si>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(1,62959999989718 %)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</si>
  <si>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</si>
  <si>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</si>
  <si>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</si>
  <si>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</si>
  <si>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</si>
  <si>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</si>
  <si>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</si>
  <si>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</si>
  <si>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</si>
  <si>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</si>
  <si>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</si>
  <si>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</si>
  <si>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</si>
  <si>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</si>
  <si>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</si>
  <si>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</si>
  <si>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</si>
  <si>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</si>
  <si>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</si>
  <si>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GLEHED</t>
  </si>
  <si>
    <t xml:space="preserve">LYCEUR</t>
  </si>
  <si>
    <t xml:space="preserve">FISCRA</t>
  </si>
  <si>
    <t xml:space="preserve">MACPOL</t>
  </si>
  <si>
    <t xml:space="preserve">HILSPX</t>
  </si>
  <si>
    <t xml:space="preserve">AGRSTO</t>
  </si>
  <si>
    <t xml:space="preserve">Cf.</t>
  </si>
  <si>
    <t xml:space="preserve">LYSVUL</t>
  </si>
  <si>
    <t xml:space="preserve">NOSSPX</t>
  </si>
  <si>
    <t xml:space="preserve">Newcod</t>
  </si>
  <si>
    <t xml:space="preserve">Cardamine sylvatica</t>
  </si>
  <si>
    <t xml:space="preserve">GLYFLU</t>
  </si>
  <si>
    <t xml:space="preserve">RANREP</t>
  </si>
  <si>
    <t xml:space="preserve">POAPRA</t>
  </si>
  <si>
    <t xml:space="preserve">AMBFLU</t>
  </si>
  <si>
    <t xml:space="preserve">FONSQU</t>
  </si>
  <si>
    <t xml:space="preserve">CHIPOL</t>
  </si>
  <si>
    <t xml:space="preserve">PHOSPX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</si>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</sst>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41863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13.4166666666667</v>
      </c>
      <c r="M5" s="52"/>
      <c r="N5" s="53" t="s">
        <v>16</v>
      </c>
      <c r="O5" s="54" t="n">
        <v>13.1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62</v>
      </c>
      <c r="C7" s="66" t="n">
        <v>38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2.29999995231628</v>
      </c>
      <c r="C9" s="86" t="n">
        <v>0.200000002980232</v>
      </c>
      <c r="D9" s="87"/>
      <c r="E9" s="87"/>
      <c r="F9" s="88" t="n">
        <f aca="false">($B9*$B$7+$C9*$C$7)/100</f>
        <v>1.50199997156858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18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2.41999999992549</v>
      </c>
      <c r="C20" s="165" t="n">
        <f aca="false">SUM(C23:C82)</f>
        <v>0.339999999850988</v>
      </c>
      <c r="D20" s="166"/>
      <c r="E20" s="167" t="s">
        <v>53</v>
      </c>
      <c r="F20" s="168" t="n">
        <f aca="false">($B20*$B$7+$C20*$C$7)/100</f>
        <v>1.62959999989718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1.50039999995381</v>
      </c>
      <c r="C21" s="178" t="n">
        <f aca="false">C20*C7/100</f>
        <v>0.129199999943376</v>
      </c>
      <c r="D21" s="110" t="str">
        <f aca="false">IF(F21=0,"",IF((ABS(F21-F19))&gt;(0.2*F21),CONCATENATE(" rec. par taxa (",F21," %) supérieur à 20 % !"),""))</f>
        <v> rec. par taxa (1,62959999989718 %)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1.62959999989718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0.00379999991506338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GLEHED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0.00379999991506338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LYCEUR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0.00379999991506338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FISCRA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0.00379999991506338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MACPOL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0.00379999991506338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HILSPX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</v>
      </c>
      <c r="C28" s="222" t="n">
        <v>0.100000001490116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0.0380000005662441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 t="s">
        <v>85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AGRSTO</v>
      </c>
      <c r="Z28" s="9" t="str">
        <f aca="false">IF(ISERROR(MATCH(A28,,0)),IF(ISERROR(MATCH(A28,,0)),"",(MATCH(A28,,0))),(MATCH(A28,,0)))</f>
        <v/>
      </c>
      <c r="AA28" s="218" t="s">
        <v>85</v>
      </c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0.00379999991506338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LYSVUL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NOSSPX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0.100000001490116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0.0442000004276633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>No</v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Newcod</v>
      </c>
      <c r="Z31" s="9" t="str">
        <f aca="false">IF(ISERROR(MATCH(A31,,0)),IF(ISERROR(MATCH(A31,,0)),"",(MATCH(A31,,0))),(MATCH(A31,,0)))</f>
        <v/>
      </c>
      <c r="AA31" s="218"/>
      <c r="AB31" s="220" t="s">
        <v>89</v>
      </c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90</v>
      </c>
      <c r="B32" s="221" t="n">
        <v>0.00999999977648258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GLYFLU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91</v>
      </c>
      <c r="B33" s="221" t="n">
        <v>0.00999999977648258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0.00999999977648258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RANREP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92</v>
      </c>
      <c r="B34" s="221" t="n">
        <v>0.00999999977648258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POAPRA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93</v>
      </c>
      <c r="B35" s="221" t="n">
        <v>0.00999999977648258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AMBFLU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94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0.0061999998614192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FONSQU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95</v>
      </c>
      <c r="B37" s="221" t="n">
        <v>0.00999999977648258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0.0061999998614192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CHIPOL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96</v>
      </c>
      <c r="B38" s="221" t="n">
        <v>0.0299999993294477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0.0185999995842576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PHOSPX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97</v>
      </c>
      <c r="B39" s="221" t="n">
        <v>0.800000011920929</v>
      </c>
      <c r="C39" s="222" t="n">
        <v>0.00999999977648258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0.499800007306039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RHYRIP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16</v>
      </c>
      <c r="B40" s="221" t="n">
        <v>1.50999999046326</v>
      </c>
      <c r="C40" s="222" t="n">
        <v>0.0199999995529652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0.943799993917346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BRARIV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Mare</v>
      </c>
      <c r="B84" s="256" t="str">
        <f aca="false">C3</f>
        <v>MARE à SAINT-MARCELLIN-EN-FOREZ</v>
      </c>
      <c r="C84" s="257" t="n">
        <f aca="false">A4</f>
        <v>41863</v>
      </c>
      <c r="D84" s="258" t="str">
        <f aca="false">IF(ISERROR(SUM($T$23:$T$82)/SUM($U$23:$U$82)),"",SUM($T$23:$T$82)/SUM($U$23:$U$82))</f>
        <v/>
      </c>
      <c r="E84" s="259" t="n">
        <f aca="false">N13</f>
        <v>18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1.62959999989718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106</v>
      </c>
      <c r="R93" s="9"/>
      <c r="S93" s="215" t="str">
        <f aca="false">INDEX($A$23:$A$82,$S$92)</f>
        <v>GLEHED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1">
    <cfRule type="expression" priority="28" aboveAverage="0" equalAverage="0" bottom="0" percent="0" rank="0" text="" dxfId="26">
      <formula>ISTEXT($E31)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2024-04-16T07:19:36Z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