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0130" sheetId="1" state="visible" r:id="rId3"/>
  </sheets>
  <definedNames>
    <definedName function="false" hidden="false" localSheetId="0" name="Cf_" vbProcedure="false"/>
    <definedName function="false" hidden="false" localSheetId="0" name="Excel_BuiltIn_Print_Area" vbProcedure="false">'04010130'!$A$1:$O$82</definedName>
    <definedName function="false" hidden="false" localSheetId="0" name="Excel_BuiltIn__FilterDatabase" vbProcedure="false">'04010130'!$A$23:$J$84</definedName>
    <definedName function="false" hidden="false" localSheetId="0" name="NOM" vbProcedure="false">'04010130'!$H$1</definedName>
    <definedName function="false" hidden="false" localSheetId="0" name="noms_taxons" vbProcedure="false"/>
    <definedName function="false" hidden="false" localSheetId="0" name="type_courant" vbProcedure="fals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10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9</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18</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11</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8</xdr:rowOff>
              </xdr:from>
              <xdr:to>
                <xdr:col>13</xdr:col>
                <xdr:colOff>26</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6</xdr:rowOff>
              </xdr:from>
              <xdr:to>
                <xdr:col>14</xdr:col>
                <xdr:colOff>66</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11</xdr:row>
                <xdr:rowOff>6</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5</xdr:row>
                <xdr:rowOff>14</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6</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11</xdr:row>
                <xdr:rowOff>10</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24</xdr:row>
                <xdr:rowOff>14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17</xdr:row>
                <xdr:rowOff>10</xdr:rowOff>
              </xdr:to>
            </anchor>
          </commentPr>
        </mc:Choice>
        <mc:Fallback/>
      </mc:AlternateContent>
    </comment>
  </commentList>
</comments>
</file>

<file path=xl/sharedStrings.xml><?xml version="1.0" encoding="utf-8"?>
<sst xmlns="http://schemas.openxmlformats.org/spreadsheetml/2006/main" count="95" uniqueCount="91">
  <si>
    <t xml:space="preserve">Relevés floristiques aquatiques - IBMR</t>
  </si>
  <si>
    <t xml:space="preserve">GIS Macrophytes - novembre 2011</t>
  </si>
  <si>
    <t xml:space="preserve">AQUABIO</t>
  </si>
  <si>
    <t xml:space="preserve">Elie GARCELON, Laetitia BLANCHARD, Leslie FOUCRIER</t>
  </si>
  <si>
    <t xml:space="preserve">conforme AFNOR T90-395 oct. 2003</t>
  </si>
  <si>
    <t xml:space="preserve">LA CHARPASSONE</t>
  </si>
  <si>
    <t xml:space="preserve">CHARPASSONNE à PANISSIERES</t>
  </si>
  <si>
    <t xml:space="preserve">04010130</t>
  </si>
  <si>
    <t xml:space="preserve">(dossier, type réseau)</t>
  </si>
  <si>
    <t xml:space="preserve">Résultats</t>
  </si>
  <si>
    <t xml:space="preserve">Robustesse:</t>
  </si>
  <si>
    <t xml:space="preserve">Unité de relevé</t>
  </si>
  <si>
    <t xml:space="preserve">UR1</t>
  </si>
  <si>
    <t xml:space="preserve">UR2</t>
  </si>
  <si>
    <t xml:space="preserve">station</t>
  </si>
  <si>
    <t xml:space="preserve">IBMR:</t>
  </si>
  <si>
    <t xml:space="preserve">HILSPX</t>
  </si>
  <si>
    <t xml:space="preserve">Faciès dominant</t>
  </si>
  <si>
    <t xml:space="preserve">radier</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</si>
  <si>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</si>
  <si>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</si>
  <si>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</si>
  <si>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</si>
  <si>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</si>
  <si>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</si>
  <si>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</si>
  <si>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</si>
  <si>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</si>
  <si>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</si>
  <si>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</si>
  <si>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</si>
  <si>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</si>
  <si>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</si>
  <si>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</si>
  <si>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</si>
  <si>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</si>
  <si>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</si>
  <si>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</si>
  <si>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</si>
  <si>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</si>
  <si>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</si>
  <si>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</si>
  <si>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</si>
  <si>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</si>
  <si>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</si>
  <si>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</si>
  <si>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</si>
  <si>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</si>
  <si>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</si>
  <si>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</si>
  <si>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</si>
  <si>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</si>
  <si>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</si>
  <si>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</si>
  <si>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</si>
  <si>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</si>
  <si>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</si>
  <si>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</si>
  <si>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</si>
  <si>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(0,0339999992400408 %)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</si>
  <si>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</si>
  <si>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</si>
  <si>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</si>
  <si>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</si>
  <si>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</si>
  <si>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</si>
  <si>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</si>
  <si>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</si>
  <si>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</si>
  <si>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</si>
  <si>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</si>
  <si>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</si>
  <si>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</si>
  <si>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</si>
  <si>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</si>
  <si>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</si>
  <si>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</si>
  <si>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FONANT</t>
  </si>
  <si>
    <t xml:space="preserve">AMBFLU</t>
  </si>
  <si>
    <t xml:space="preserve">RHYRIP</t>
  </si>
  <si>
    <t xml:space="preserve">PHOSPX</t>
  </si>
  <si>
    <t xml:space="preserve">GLEHED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</si>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</sst>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11" borderId="3" xfId="0" applyFont="true" applyBorder="true" applyAlignment="true" applyProtection="true">
      <alignment horizontal="center" vertical="bottom" textRotation="0" wrapText="false" indent="0" shrinkToFit="false"/>
      <protection locked="false" hidden="false"/>
    </xf>
    <xf numFmtId="167" fontId="0" fillId="11"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11" borderId="46" xfId="0" applyFont="true" applyBorder="true" applyAlignment="true" applyProtection="true">
      <alignment horizontal="center" vertical="bottom" textRotation="0" wrapText="false" indent="0" shrinkToFit="false"/>
      <protection locked="false" hidden="false"/>
    </xf>
    <xf numFmtId="167" fontId="0" fillId="11"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11" borderId="55" xfId="0" applyFont="true" applyBorder="true" applyAlignment="true" applyProtection="true">
      <alignment horizontal="center" vertical="bottom" textRotation="0" wrapText="false" indent="0" shrinkToFit="false"/>
      <protection locked="false" hidden="false"/>
    </xf>
    <xf numFmtId="167" fontId="0" fillId="11"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11" borderId="58" xfId="0" applyFont="true" applyBorder="true" applyAlignment="true" applyProtection="true">
      <alignment horizontal="center" vertical="bottom" textRotation="0" wrapText="false" indent="0" shrinkToFit="false"/>
      <protection locked="false" hidden="false"/>
    </xf>
    <xf numFmtId="167" fontId="0" fillId="11"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4" fontId="0" fillId="3" borderId="35"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4" fontId="0" fillId="3" borderId="47" xfId="0" applyFont="true" applyBorder="true" applyAlignment="true" applyProtection="true">
      <alignment horizontal="general" vertical="bottom" textRotation="0" wrapText="false" indent="0" shrinkToFit="false"/>
      <protection locked="true" hidden="tru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7" min="16" style="1" width="8.69"/>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40761</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t="s">
        <v>11</v>
      </c>
      <c r="B5" s="42" t="s">
        <v>12</v>
      </c>
      <c r="C5" s="43" t="s">
        <v>13</v>
      </c>
      <c r="D5" s="44"/>
      <c r="E5" s="44"/>
      <c r="F5" s="45" t="s">
        <v>14</v>
      </c>
      <c r="G5" s="46"/>
      <c r="H5" s="44"/>
      <c r="I5" s="47"/>
      <c r="J5" s="48"/>
      <c r="K5" s="49" t="s">
        <v>15</v>
      </c>
      <c r="L5" s="50" t="n">
        <v>12.5</v>
      </c>
      <c r="M5" s="51"/>
      <c r="N5" s="52" t="s">
        <v>16</v>
      </c>
      <c r="O5" s="53" t="n">
        <v>11.6666666666667</v>
      </c>
      <c r="P5" s="8"/>
      <c r="Q5" s="8"/>
      <c r="R5" s="8"/>
      <c r="S5" s="8"/>
      <c r="T5" s="8"/>
      <c r="U5" s="8"/>
      <c r="V5" s="20"/>
      <c r="W5" s="40"/>
    </row>
    <row r="6" customFormat="false" ht="12.75" hidden="false" customHeight="false" outlineLevel="0" collapsed="false">
      <c r="A6" s="41" t="s">
        <v>17</v>
      </c>
      <c r="B6" s="54" t="s">
        <v>18</v>
      </c>
      <c r="C6" s="54" t="s">
        <v>19</v>
      </c>
      <c r="D6" s="44"/>
      <c r="E6" s="44"/>
      <c r="F6" s="45"/>
      <c r="G6" s="46"/>
      <c r="H6" s="44"/>
      <c r="I6" s="55" t="s">
        <v>20</v>
      </c>
      <c r="J6" s="56"/>
      <c r="K6" s="57"/>
      <c r="L6" s="58" t="s">
        <v>21</v>
      </c>
      <c r="M6" s="59"/>
      <c r="N6" s="60" t="s">
        <v>22</v>
      </c>
      <c r="O6" s="60"/>
      <c r="P6" s="8"/>
      <c r="Q6" s="8"/>
      <c r="R6" s="8"/>
      <c r="S6" s="8"/>
      <c r="T6" s="8"/>
      <c r="U6" s="8"/>
      <c r="V6" s="20"/>
      <c r="W6" s="21"/>
    </row>
    <row r="7" customFormat="false" ht="12.75" hidden="false" customHeight="false" outlineLevel="0" collapsed="false">
      <c r="A7" s="61" t="s">
        <v>23</v>
      </c>
      <c r="B7" s="62" t="n">
        <v>40</v>
      </c>
      <c r="C7" s="63" t="n">
        <v>60</v>
      </c>
      <c r="D7" s="64"/>
      <c r="E7" s="64"/>
      <c r="F7" s="65" t="n">
        <f aca="false">IF((OR((B7+C7=100),(B7+C7=0))),B7+C7,"ATTENTION")</f>
        <v>100</v>
      </c>
      <c r="G7" s="66"/>
      <c r="H7" s="64"/>
      <c r="I7" s="67"/>
      <c r="J7" s="68"/>
      <c r="K7" s="69"/>
      <c r="L7" s="70"/>
      <c r="M7" s="71"/>
      <c r="N7" s="72" t="s">
        <v>24</v>
      </c>
      <c r="O7" s="73" t="s">
        <v>25</v>
      </c>
      <c r="P7" s="8"/>
      <c r="Q7" s="8"/>
      <c r="R7" s="8"/>
      <c r="S7" s="8"/>
      <c r="T7" s="8"/>
      <c r="U7" s="8"/>
      <c r="V7" s="20"/>
      <c r="W7" s="21"/>
    </row>
    <row r="8" customFormat="false" ht="12.75" hidden="false" customHeight="false" outlineLevel="0" collapsed="false">
      <c r="A8" s="74" t="s">
        <v>26</v>
      </c>
      <c r="B8" s="74"/>
      <c r="C8" s="74"/>
      <c r="D8" s="64"/>
      <c r="E8" s="64"/>
      <c r="F8" s="75" t="s">
        <v>27</v>
      </c>
      <c r="G8" s="76"/>
      <c r="H8" s="77"/>
      <c r="I8" s="67"/>
      <c r="J8" s="68"/>
      <c r="K8" s="69"/>
      <c r="L8" s="70"/>
      <c r="M8" s="78" t="s">
        <v>28</v>
      </c>
      <c r="N8" s="79" t="e">
        <f aca="false">AVERAGE(I23:I82)</f>
        <v>#DIV/0!</v>
      </c>
      <c r="O8" s="80" t="e">
        <f aca="false">AVERAGE(J23:J82)</f>
        <v>#DIV/0!</v>
      </c>
      <c r="P8" s="8"/>
      <c r="Q8" s="8"/>
      <c r="R8" s="8"/>
      <c r="S8" s="8"/>
      <c r="T8" s="8"/>
      <c r="U8" s="8"/>
      <c r="V8" s="20"/>
      <c r="W8" s="21"/>
    </row>
    <row r="9" customFormat="false" ht="12.75" hidden="false" customHeight="false" outlineLevel="0" collapsed="false">
      <c r="A9" s="81" t="s">
        <v>29</v>
      </c>
      <c r="B9" s="82" t="n">
        <v>0.01</v>
      </c>
      <c r="C9" s="83" t="n">
        <v>0.01</v>
      </c>
      <c r="D9" s="84"/>
      <c r="E9" s="84"/>
      <c r="F9" s="85" t="n">
        <f aca="false">($B9*$B$7+$C9*$C$7)/100</f>
        <v>0.01</v>
      </c>
      <c r="G9" s="86"/>
      <c r="H9" s="87"/>
      <c r="I9" s="88"/>
      <c r="J9" s="89"/>
      <c r="K9" s="69"/>
      <c r="L9" s="90"/>
      <c r="M9" s="78" t="s">
        <v>30</v>
      </c>
      <c r="N9" s="79" t="e">
        <f aca="false">STDEV(I23:I82)</f>
        <v>#DIV/0!</v>
      </c>
      <c r="O9" s="80" t="e">
        <f aca="false">STDEV(J23:J82)</f>
        <v>#DIV/0!</v>
      </c>
      <c r="P9" s="8"/>
      <c r="Q9" s="8"/>
      <c r="R9" s="8"/>
      <c r="S9" s="8"/>
      <c r="T9" s="8"/>
      <c r="U9" s="8"/>
      <c r="V9" s="91"/>
      <c r="W9" s="92"/>
    </row>
    <row r="10" customFormat="false" ht="12.75" hidden="false" customHeight="false" outlineLevel="0" collapsed="false">
      <c r="A10" s="93" t="s">
        <v>31</v>
      </c>
      <c r="B10" s="94"/>
      <c r="C10" s="95"/>
      <c r="D10" s="96"/>
      <c r="E10" s="96"/>
      <c r="F10" s="85" t="n">
        <f aca="false">($B10*$B$7+$C10*$C$7)/100</f>
        <v>0</v>
      </c>
      <c r="G10" s="86"/>
      <c r="H10" s="97"/>
      <c r="I10" s="98"/>
      <c r="J10" s="99" t="s">
        <v>32</v>
      </c>
      <c r="K10" s="99"/>
      <c r="L10" s="100"/>
      <c r="M10" s="101" t="s">
        <v>33</v>
      </c>
      <c r="N10" s="102" t="n">
        <f aca="false">MIN(I23:I82)</f>
        <v>0</v>
      </c>
      <c r="O10" s="103" t="n">
        <f aca="false">MIN(J23:J82)</f>
        <v>0</v>
      </c>
      <c r="P10" s="8"/>
      <c r="Q10" s="8"/>
      <c r="R10" s="8"/>
      <c r="S10" s="8"/>
      <c r="T10" s="8"/>
      <c r="U10" s="8"/>
    </row>
    <row r="11" customFormat="false" ht="12.75" hidden="false" customHeight="false" outlineLevel="0" collapsed="false">
      <c r="A11" s="104" t="s">
        <v>34</v>
      </c>
      <c r="B11" s="105"/>
      <c r="C11" s="106"/>
      <c r="D11" s="107"/>
      <c r="E11" s="107"/>
      <c r="F11" s="108" t="n">
        <f aca="false">($B11*$B$7+$C11*$C$7)/100</f>
        <v>0</v>
      </c>
      <c r="G11" s="109"/>
      <c r="H11" s="64"/>
      <c r="I11" s="110" t="s">
        <v>35</v>
      </c>
      <c r="J11" s="110"/>
      <c r="K11" s="111" t="n">
        <f aca="false">COUNTIF($G$23:$G$82,"=HET")</f>
        <v>0</v>
      </c>
      <c r="L11" s="112"/>
      <c r="M11" s="101" t="s">
        <v>36</v>
      </c>
      <c r="N11" s="102" t="n">
        <f aca="false">MAX(I23:I82)</f>
        <v>0</v>
      </c>
      <c r="O11" s="103" t="n">
        <f aca="false">MAX(J23:J82)</f>
        <v>0</v>
      </c>
      <c r="P11" s="8"/>
      <c r="Q11" s="8"/>
      <c r="R11" s="8"/>
      <c r="S11" s="8"/>
      <c r="T11" s="8"/>
      <c r="U11" s="8"/>
    </row>
    <row r="12" customFormat="false" ht="12.75" hidden="false" customHeight="false" outlineLevel="0" collapsed="false">
      <c r="A12" s="113" t="s">
        <v>37</v>
      </c>
      <c r="B12" s="114"/>
      <c r="C12" s="115"/>
      <c r="D12" s="107"/>
      <c r="E12" s="107"/>
      <c r="F12" s="108" t="n">
        <f aca="false">($B12*$B$7+$C12*$C$7)/100</f>
        <v>0</v>
      </c>
      <c r="G12" s="116"/>
      <c r="H12" s="64"/>
      <c r="I12" s="117" t="s">
        <v>38</v>
      </c>
      <c r="J12" s="117"/>
      <c r="K12" s="111" t="n">
        <f aca="false">COUNTIF($G$23:$G$82,"=ALG")</f>
        <v>0</v>
      </c>
      <c r="L12" s="118"/>
      <c r="M12" s="119"/>
      <c r="N12" s="120" t="s">
        <v>32</v>
      </c>
      <c r="O12" s="121"/>
      <c r="P12" s="8"/>
      <c r="Q12" s="8"/>
      <c r="R12" s="8"/>
      <c r="S12" s="8"/>
      <c r="T12" s="8"/>
      <c r="U12" s="8"/>
    </row>
    <row r="13" customFormat="false" ht="12.75" hidden="false" customHeight="false" outlineLevel="0" collapsed="false">
      <c r="A13" s="113" t="s">
        <v>39</v>
      </c>
      <c r="B13" s="114"/>
      <c r="C13" s="115"/>
      <c r="D13" s="107"/>
      <c r="E13" s="107"/>
      <c r="F13" s="108" t="n">
        <f aca="false">($B13*$B$7+$C13*$C$7)/100</f>
        <v>0</v>
      </c>
      <c r="G13" s="116"/>
      <c r="H13" s="64"/>
      <c r="I13" s="117" t="s">
        <v>40</v>
      </c>
      <c r="J13" s="117"/>
      <c r="K13" s="111" t="n">
        <f aca="false">COUNTIF($G$23:$G$82,"=BRm")+COUNTIF($G$23:$G$82,"=BRh")</f>
        <v>0</v>
      </c>
      <c r="L13" s="112"/>
      <c r="M13" s="122" t="s">
        <v>41</v>
      </c>
      <c r="N13" s="123" t="n">
        <f aca="false">COUNTIF(F23:F82,"&gt;0")</f>
        <v>6</v>
      </c>
      <c r="O13" s="124"/>
      <c r="P13" s="8"/>
      <c r="Q13" s="8"/>
      <c r="R13" s="8"/>
      <c r="S13" s="8"/>
      <c r="T13" s="8"/>
      <c r="U13" s="8"/>
    </row>
    <row r="14" customFormat="false" ht="12.75" hidden="false" customHeight="false" outlineLevel="0" collapsed="false">
      <c r="A14" s="113" t="s">
        <v>42</v>
      </c>
      <c r="B14" s="114"/>
      <c r="C14" s="115"/>
      <c r="D14" s="107"/>
      <c r="E14" s="107"/>
      <c r="F14" s="108" t="n">
        <f aca="false">($B14*$B$7+$C14*$C$7)/100</f>
        <v>0</v>
      </c>
      <c r="G14" s="116"/>
      <c r="H14" s="64"/>
      <c r="I14" s="117" t="s">
        <v>43</v>
      </c>
      <c r="J14" s="117"/>
      <c r="K14" s="111" t="n">
        <f aca="false">COUNTIF($G$23:$G$82,"=PTE")</f>
        <v>0</v>
      </c>
      <c r="L14" s="112"/>
      <c r="M14" s="125" t="s">
        <v>44</v>
      </c>
      <c r="N14" s="126" t="n">
        <f aca="false">COUNTIF($I$23:$I$82,"&gt;-1")</f>
        <v>0</v>
      </c>
      <c r="O14" s="127"/>
      <c r="P14" s="8"/>
      <c r="Q14" s="8"/>
      <c r="R14" s="8"/>
      <c r="S14" s="8"/>
      <c r="T14" s="8"/>
      <c r="U14" s="8"/>
    </row>
    <row r="15" customFormat="false" ht="12.75" hidden="false" customHeight="false" outlineLevel="0" collapsed="false">
      <c r="A15" s="128" t="s">
        <v>45</v>
      </c>
      <c r="B15" s="129"/>
      <c r="C15" s="130"/>
      <c r="D15" s="107"/>
      <c r="E15" s="107"/>
      <c r="F15" s="108" t="n">
        <f aca="false">($B15*$B$7+$C15*$C$7)/100</f>
        <v>0</v>
      </c>
      <c r="G15" s="116"/>
      <c r="H15" s="64"/>
      <c r="I15" s="117" t="s">
        <v>46</v>
      </c>
      <c r="J15" s="117"/>
      <c r="K15" s="111" t="n">
        <f aca="false">(COUNTIF($G$23:$G$82,"=PHy"))+(COUNTIF($G$23:$G$82,"=PHe"))+(COUNTIF($G$23:$G$82,"=PHg"))+(COUNTIF($G$23:$G$82,"=PHx"))</f>
        <v>0</v>
      </c>
      <c r="L15" s="112"/>
      <c r="M15" s="131" t="s">
        <v>47</v>
      </c>
      <c r="N15" s="132" t="n">
        <f aca="false">COUNTIF(J23:J82,"=1")</f>
        <v>0</v>
      </c>
      <c r="O15" s="133"/>
      <c r="P15" s="8"/>
      <c r="Q15" s="8"/>
      <c r="R15" s="8"/>
      <c r="S15" s="8"/>
      <c r="T15" s="8"/>
      <c r="U15" s="8"/>
    </row>
    <row r="16" customFormat="false" ht="12.75" hidden="false" customHeight="false" outlineLevel="0" collapsed="false">
      <c r="A16" s="104" t="s">
        <v>48</v>
      </c>
      <c r="B16" s="105"/>
      <c r="C16" s="106"/>
      <c r="D16" s="134"/>
      <c r="E16" s="134"/>
      <c r="F16" s="135"/>
      <c r="G16" s="135" t="n">
        <f aca="false">($B16*$B$7+$C16*$C$7)/100</f>
        <v>0</v>
      </c>
      <c r="H16" s="64"/>
      <c r="I16" s="117"/>
      <c r="J16" s="136"/>
      <c r="K16" s="136"/>
      <c r="L16" s="112"/>
      <c r="M16" s="131" t="s">
        <v>49</v>
      </c>
      <c r="N16" s="132" t="n">
        <f aca="false">COUNTIF(J23:J82,"=2")</f>
        <v>0</v>
      </c>
      <c r="O16" s="133"/>
      <c r="P16" s="8"/>
      <c r="Q16" s="8"/>
      <c r="R16" s="8"/>
      <c r="S16" s="8"/>
      <c r="T16" s="8"/>
      <c r="U16" s="8"/>
    </row>
    <row r="17" customFormat="false" ht="12.75" hidden="false" customHeight="false" outlineLevel="0" collapsed="false">
      <c r="A17" s="113" t="s">
        <v>50</v>
      </c>
      <c r="B17" s="114"/>
      <c r="C17" s="115"/>
      <c r="D17" s="107"/>
      <c r="E17" s="107"/>
      <c r="F17" s="137"/>
      <c r="G17" s="108" t="n">
        <f aca="false">($B17*$B$7+$C17*$C$7)/100</f>
        <v>0</v>
      </c>
      <c r="H17" s="64"/>
      <c r="I17" s="117"/>
      <c r="J17" s="117"/>
      <c r="K17" s="136"/>
      <c r="L17" s="112"/>
      <c r="M17" s="131" t="s">
        <v>51</v>
      </c>
      <c r="N17" s="132" t="n">
        <f aca="false">COUNTIF(J23:J82,"=3")</f>
        <v>0</v>
      </c>
      <c r="O17" s="133"/>
      <c r="P17" s="8"/>
      <c r="Q17" s="8"/>
      <c r="R17" s="8"/>
      <c r="S17" s="8"/>
      <c r="T17" s="8"/>
      <c r="U17" s="8"/>
    </row>
    <row r="18" customFormat="false" ht="12.75" hidden="false" customHeight="false" outlineLevel="0" collapsed="false">
      <c r="A18" s="138" t="s">
        <v>52</v>
      </c>
      <c r="B18" s="139"/>
      <c r="C18" s="140"/>
      <c r="D18" s="107"/>
      <c r="E18" s="141" t="s">
        <v>53</v>
      </c>
      <c r="F18" s="137"/>
      <c r="G18" s="108" t="n">
        <f aca="false">($B18*$B$7+$C18*$C$7)/100</f>
        <v>0</v>
      </c>
      <c r="H18" s="64"/>
      <c r="I18" s="117"/>
      <c r="J18" s="117"/>
      <c r="K18" s="136"/>
      <c r="L18" s="112"/>
      <c r="M18" s="142"/>
      <c r="N18" s="142"/>
      <c r="O18" s="133"/>
      <c r="P18" s="8"/>
      <c r="Q18" s="8"/>
      <c r="R18" s="8"/>
      <c r="S18" s="8"/>
      <c r="T18" s="8"/>
      <c r="U18" s="8"/>
      <c r="V18" s="143"/>
    </row>
    <row r="19" customFormat="false" ht="12.75" hidden="false" customHeight="false" outlineLevel="0" collapsed="false">
      <c r="A19" s="144" t="str">
        <f aca="false">IF(AND(OR(AND((B9=""),(B7="")),(B9=""),AND(ISNUMBER(B9),ISNUMBER(B7))),OR(AND((C9=""),(C7="")),(C9=""),AND(ISNUMBER(C9),ISNUMBER(C7)))),"","ATTENTION: renseigner % faciès / station")</f>
        <v/>
      </c>
      <c r="B19" s="145"/>
      <c r="C19" s="146"/>
      <c r="D19" s="147" t="str">
        <f aca="false">IF(G19=F19,"","ATTENTION : le total par grp. floristiques doit être égal")</f>
        <v/>
      </c>
      <c r="E19" s="148" t="str">
        <f aca="false">IF(G19=F19,"","au total par grp. Fonctionnels !")</f>
        <v/>
      </c>
      <c r="F19" s="149" t="n">
        <f aca="false">SUM(F11:F15)</f>
        <v>0</v>
      </c>
      <c r="G19" s="149" t="n">
        <f aca="false">SUM(G16:G18)</f>
        <v>0</v>
      </c>
      <c r="H19" s="150"/>
      <c r="I19" s="151"/>
      <c r="J19" s="152"/>
      <c r="K19" s="153"/>
      <c r="L19" s="154"/>
      <c r="M19" s="155"/>
      <c r="N19" s="57"/>
      <c r="O19" s="156"/>
      <c r="P19" s="8"/>
      <c r="Q19" s="8"/>
      <c r="R19" s="8"/>
      <c r="S19" s="8"/>
      <c r="T19" s="8"/>
      <c r="U19" s="8"/>
      <c r="V19" s="143"/>
    </row>
    <row r="20" customFormat="false" ht="12.75" hidden="false" customHeight="false" outlineLevel="0" collapsed="false">
      <c r="A20" s="81" t="s">
        <v>54</v>
      </c>
      <c r="B20" s="157" t="n">
        <f aca="false">SUM(B23:B82)</f>
        <v>0.0399999991059303</v>
      </c>
      <c r="C20" s="158" t="n">
        <f aca="false">SUM(C23:C82)</f>
        <v>0.0299999993294477</v>
      </c>
      <c r="D20" s="159"/>
      <c r="E20" s="160" t="s">
        <v>53</v>
      </c>
      <c r="F20" s="161" t="n">
        <f aca="false">($B20*$B$7+$C20*$C$7)/100</f>
        <v>0.0339999992400408</v>
      </c>
      <c r="G20" s="162"/>
      <c r="H20" s="163"/>
      <c r="I20" s="164"/>
      <c r="J20" s="164"/>
      <c r="K20" s="165"/>
      <c r="L20" s="45"/>
      <c r="M20" s="166"/>
      <c r="N20" s="166"/>
      <c r="O20" s="167"/>
      <c r="P20" s="168" t="s">
        <v>55</v>
      </c>
      <c r="Q20" s="8"/>
      <c r="R20" s="8"/>
      <c r="S20" s="8"/>
      <c r="T20" s="8"/>
      <c r="U20" s="8"/>
      <c r="V20" s="143" t="s">
        <v>56</v>
      </c>
    </row>
    <row r="21" customFormat="false" ht="12.75" hidden="false" customHeight="false" outlineLevel="0" collapsed="false">
      <c r="A21" s="169" t="s">
        <v>57</v>
      </c>
      <c r="B21" s="170" t="n">
        <f aca="false">B20*B7/100</f>
        <v>0.0159999996423721</v>
      </c>
      <c r="C21" s="170" t="n">
        <f aca="false">C20*C7/100</f>
        <v>0.0179999995976686</v>
      </c>
      <c r="D21" s="107" t="str">
        <f aca="false">IF(F21=0,"",IF((ABS(F21-F19))&gt;(0.2*F21),CONCATENATE(" rec. par taxa (",F21," %) supérieur à 20 % !"),""))</f>
        <v> rec. par taxa (0,0339999992400408 %) supérieur à 20 % !</v>
      </c>
      <c r="E21" s="171" t="str">
        <f aca="false">IF(F21=0,"",IF((ABS(F21-F19))&gt;(0.2*F21),CONCATENATE("ATTENTION : écart entre rec. par grp (",F19," %) ","et",""),""))</f>
        <v>ATTENTION : écart entre rec. par grp (0 %) et</v>
      </c>
      <c r="F21" s="172" t="n">
        <f aca="false">B21+C21</f>
        <v>0.0339999992400408</v>
      </c>
      <c r="G21" s="173"/>
      <c r="H21" s="107"/>
      <c r="I21" s="174"/>
      <c r="J21" s="174"/>
      <c r="K21" s="175"/>
      <c r="L21" s="175"/>
      <c r="M21" s="176"/>
      <c r="N21" s="176"/>
      <c r="O21" s="177"/>
      <c r="P21" s="178" t="s">
        <v>58</v>
      </c>
      <c r="Q21" s="8"/>
      <c r="R21" s="8"/>
      <c r="S21" s="8"/>
      <c r="T21" s="8"/>
      <c r="U21" s="8"/>
      <c r="V21" s="143" t="s">
        <v>59</v>
      </c>
    </row>
    <row r="22" customFormat="false" ht="12.75" hidden="false" customHeight="false" outlineLevel="0" collapsed="false">
      <c r="A22" s="179" t="s">
        <v>60</v>
      </c>
      <c r="B22" s="180" t="s">
        <v>61</v>
      </c>
      <c r="C22" s="181" t="s">
        <v>61</v>
      </c>
      <c r="D22" s="134"/>
      <c r="E22" s="134"/>
      <c r="F22" s="182" t="s">
        <v>62</v>
      </c>
      <c r="G22" s="183" t="s">
        <v>63</v>
      </c>
      <c r="H22" s="134"/>
      <c r="I22" s="184" t="s">
        <v>64</v>
      </c>
      <c r="J22" s="184" t="s">
        <v>65</v>
      </c>
      <c r="K22" s="185" t="s">
        <v>66</v>
      </c>
      <c r="L22" s="185"/>
      <c r="M22" s="185"/>
      <c r="N22" s="185"/>
      <c r="O22" s="185"/>
      <c r="P22" s="186" t="s">
        <v>67</v>
      </c>
      <c r="Q22" s="187" t="s">
        <v>68</v>
      </c>
      <c r="R22" s="188" t="s">
        <v>69</v>
      </c>
      <c r="S22" s="189" t="s">
        <v>70</v>
      </c>
      <c r="T22" s="190" t="s">
        <v>71</v>
      </c>
      <c r="U22" s="188" t="s">
        <v>72</v>
      </c>
      <c r="X22" s="8" t="s">
        <v>73</v>
      </c>
      <c r="Y22" s="8" t="s">
        <v>74</v>
      </c>
      <c r="Z22" s="191" t="s">
        <v>75</v>
      </c>
      <c r="AA22" s="191" t="s">
        <v>76</v>
      </c>
    </row>
    <row r="23" customFormat="false" ht="12.75" hidden="false" customHeight="false" outlineLevel="0" collapsed="false">
      <c r="A23" s="192" t="s">
        <v>77</v>
      </c>
      <c r="B23" s="193" t="n">
        <v>0.00999999977648258</v>
      </c>
      <c r="C23" s="194" t="n">
        <v>0.00999999977648258</v>
      </c>
      <c r="D23" s="195" t="str">
        <f aca="false">IF(ISERROR(VLOOKUP($A23,,2,0)),IF(ISERROR(VLOOKUP($A23,,1,0)),"",VLOOKUP($A23,,1,0)),VLOOKUP($A23,,2,0))</f>
        <v/>
      </c>
      <c r="E23" s="196" t="n">
        <f aca="false">IF(D23="",0,VLOOKUP(D23,D$22:D22,1,0))</f>
        <v>0</v>
      </c>
      <c r="F23" s="197" t="n">
        <f aca="false">($B23*$B$7+$C23*$C$7)/100</f>
        <v>0.00999999977648258</v>
      </c>
      <c r="G23" s="198" t="str">
        <f aca="false">IF(A23="","",IF(ISERROR(VLOOKUP($A23,,13,0)),IF(ISERROR(VLOOKUP($A23,,12,0)),"    -",VLOOKUP($A23,,12,0)),VLOOKUP($A23,,13,0)))</f>
        <v>    -</v>
      </c>
      <c r="H23" s="199" t="str">
        <f aca="false">IF(A23="","x",IF(ISERROR(VLOOKUP($A23,,14,0)),IF(ISERROR(VLOOKUP($A23,,13,0)),"x",VLOOKUP($A23,,13,0)),VLOOKUP($A23,,14,0)))</f>
        <v>x</v>
      </c>
      <c r="I23" s="200" t="str">
        <f aca="false">IF(ISNUMBER(H23),IF(ISERROR(VLOOKUP($A23,,3,0)),IF(ISERROR(VLOOKUP($A23,,2,0)),"",VLOOKUP($A23,,2,0)),VLOOKUP($A23,,3,0)),"")</f>
        <v/>
      </c>
      <c r="J23" s="201" t="str">
        <f aca="false">IF(ISNUMBER(H23),IF(ISERROR(VLOOKUP($A23,,4,0)),IF(ISERROR(VLOOKUP($A23,,3,0)),"",VLOOKUP($A23,,3,0)),VLOOKUP($A23,,4,0)),"")</f>
        <v/>
      </c>
      <c r="K23" s="202" t="str">
        <f aca="false">IF(A23="NEW.COD",AA23,IF(ISTEXT($E23),"DEJA SAISI !",IF(A23="","",IF(ISERROR(VLOOKUP($A23,,2,0)),IF(ISERROR(VLOOKUP($A23,,1,0)),"code non répertorié ou synonyme",VLOOKUP($A23,,1,0)),VLOOKUP(A23,,2,0)))))</f>
        <v>code non répertorié ou synonyme</v>
      </c>
      <c r="L23" s="203"/>
      <c r="M23" s="203"/>
      <c r="N23" s="203"/>
      <c r="O23" s="204"/>
      <c r="P23" s="205" t="str">
        <f aca="false">IF(ISTEXT(H23),"",(B23*$B$7/100)+(C23*$C$7/100))</f>
        <v/>
      </c>
      <c r="Q23" s="206" t="str">
        <f aca="false">IF(OR(ISTEXT(H23),P23=0),"",IF(P23&lt;0.1,1,IF(P23&lt;1,2,IF(P23&lt;10,3,IF(P23&lt;50,4,IF(P23&gt;=50,5,""))))))</f>
        <v/>
      </c>
      <c r="R23" s="206" t="n">
        <f aca="false">IF(ISERROR(Q23*I23),0,Q23*I23)</f>
        <v>0</v>
      </c>
      <c r="S23" s="206" t="n">
        <f aca="false">IF(ISERROR(Q23*I23*J23),0,Q23*I23*J23)</f>
        <v>0</v>
      </c>
      <c r="T23" s="206" t="n">
        <f aca="false">IF(ISERROR(Q23*J23),0,Q23*J23)</f>
        <v>0</v>
      </c>
      <c r="U23" s="207" t="str">
        <f aca="false">IF(AND(A23="",F23=0),"",IF(F23=0,"Il manque le(s) % de rec. !",""))</f>
        <v/>
      </c>
      <c r="V23" s="208"/>
      <c r="X23" s="206" t="str">
        <f aca="false">IF(A23="new.cod","NEW.COD",IF(AND((Y23=""),ISTEXT(A23)),A23,IF(Y23="","",INDEX(,Y23))))</f>
        <v>FONANT</v>
      </c>
      <c r="Y23" s="8" t="str">
        <f aca="false">IF(ISERROR(MATCH(A23,,0)),IF(ISERROR(MATCH(A23,,0)),"",(MATCH(A23,,0))),(MATCH(A23,,0)))</f>
        <v/>
      </c>
      <c r="Z23" s="209"/>
      <c r="AA23" s="210"/>
      <c r="BB23" s="8" t="n">
        <f aca="false">IF(A23="","",1)</f>
        <v>1</v>
      </c>
    </row>
    <row r="24" customFormat="false" ht="12.75" hidden="false" customHeight="false" outlineLevel="0" collapsed="false">
      <c r="A24" s="211" t="s">
        <v>78</v>
      </c>
      <c r="B24" s="212" t="n">
        <v>0.00999999977648258</v>
      </c>
      <c r="C24" s="213" t="n">
        <v>0</v>
      </c>
      <c r="D24" s="214" t="str">
        <f aca="false">IF(ISERROR(VLOOKUP($A24,,2,0)),IF(ISERROR(VLOOKUP($A24,,1,0)),"",VLOOKUP($A24,,1,0)),VLOOKUP($A24,,2,0))</f>
        <v/>
      </c>
      <c r="E24" s="215" t="n">
        <f aca="false">IF(D24="",0,VLOOKUP(D24,D$22:D23,1,0))</f>
        <v>0</v>
      </c>
      <c r="F24" s="216" t="n">
        <f aca="false">($B24*$B$7+$C24*$C$7)/100</f>
        <v>0.00399999991059303</v>
      </c>
      <c r="G24" s="217" t="str">
        <f aca="false">IF(A24="","",IF(ISERROR(VLOOKUP($A24,,13,0)),IF(ISERROR(VLOOKUP($A24,,12,0)),"    -",VLOOKUP($A24,,12,0)),VLOOKUP($A24,,13,0)))</f>
        <v>    -</v>
      </c>
      <c r="H24" s="199" t="str">
        <f aca="false">IF(A24="","x",IF(ISERROR(VLOOKUP($A24,,14,0)),IF(ISERROR(VLOOKUP($A24,,13,0)),"x",VLOOKUP($A24,,13,0)),VLOOKUP($A24,,14,0)))</f>
        <v>x</v>
      </c>
      <c r="I24" s="218" t="str">
        <f aca="false">IF(ISNUMBER(H24),IF(ISERROR(VLOOKUP($A24,,3,0)),IF(ISERROR(VLOOKUP($A24,,2,0)),"",VLOOKUP($A24,,2,0)),VLOOKUP($A24,,3,0)),"")</f>
        <v/>
      </c>
      <c r="J24" s="201" t="str">
        <f aca="false">IF(ISNUMBER(H24),IF(ISERROR(VLOOKUP($A24,,4,0)),IF(ISERROR(VLOOKUP($A24,,3,0)),"",VLOOKUP($A24,,3,0)),VLOOKUP($A24,,4,0)),"")</f>
        <v/>
      </c>
      <c r="K24" s="219" t="str">
        <f aca="false">IF(A24="NEW.COD",AA24,IF(ISTEXT($E24),"DEJA SAISI !",IF(A24="","",IF(ISERROR(VLOOKUP($A24,,2,0)),IF(ISERROR(VLOOKUP($A24,,1,0)),"code non répertorié ou synonyme",VLOOKUP($A24,,1,0)),VLOOKUP(A24,,2,0)))))</f>
        <v>code non répertorié ou synonyme</v>
      </c>
      <c r="L24" s="220"/>
      <c r="M24" s="220"/>
      <c r="N24" s="220"/>
      <c r="O24" s="204"/>
      <c r="P24" s="205" t="str">
        <f aca="false">IF(ISTEXT(H24),"",(B24*$B$7/100)+(C24*$C$7/100))</f>
        <v/>
      </c>
      <c r="Q24" s="206" t="str">
        <f aca="false">IF(OR(ISTEXT(H24),P24=0),"",IF(P24&lt;0.1,1,IF(P24&lt;1,2,IF(P24&lt;10,3,IF(P24&lt;50,4,IF(P24&gt;=50,5,""))))))</f>
        <v/>
      </c>
      <c r="R24" s="206" t="n">
        <f aca="false">IF(ISERROR(Q24*I24),0,Q24*I24)</f>
        <v>0</v>
      </c>
      <c r="S24" s="206" t="n">
        <f aca="false">IF(ISERROR(Q24*I24*J24),0,Q24*I24*J24)</f>
        <v>0</v>
      </c>
      <c r="T24" s="221" t="n">
        <f aca="false">IF(ISERROR(Q24*J24),0,Q24*J24)</f>
        <v>0</v>
      </c>
      <c r="U24" s="207" t="str">
        <f aca="false">IF(AND(A24="",F24=0),"",IF(F24=0,"Il manque le(s) % de rec. !",""))</f>
        <v/>
      </c>
      <c r="V24" s="208"/>
      <c r="X24" s="206" t="str">
        <f aca="false">IF(A24="new.cod","NEW.COD",IF(AND((Y24=""),ISTEXT(A24)),A24,IF(Y24="","",INDEX(,Y24))))</f>
        <v>AMBFLU</v>
      </c>
      <c r="Y24" s="8" t="str">
        <f aca="false">IF(ISERROR(MATCH(A24,,0)),IF(ISERROR(MATCH(A24,,0)),"",(MATCH(A24,,0))),(MATCH(A24,,0)))</f>
        <v/>
      </c>
      <c r="Z24" s="209"/>
      <c r="AA24" s="210"/>
      <c r="BB24" s="8" t="n">
        <f aca="false">IF(A24="","",1)</f>
        <v>1</v>
      </c>
    </row>
    <row r="25" customFormat="false" ht="12.75" hidden="false" customHeight="false" outlineLevel="0" collapsed="false">
      <c r="A25" s="211" t="s">
        <v>79</v>
      </c>
      <c r="B25" s="212" t="n">
        <v>0.00999999977648258</v>
      </c>
      <c r="C25" s="213" t="n">
        <v>0</v>
      </c>
      <c r="D25" s="214" t="str">
        <f aca="false">IF(ISERROR(VLOOKUP($A25,,2,0)),IF(ISERROR(VLOOKUP($A25,,1,0)),"",VLOOKUP($A25,,1,0)),VLOOKUP($A25,,2,0))</f>
        <v/>
      </c>
      <c r="E25" s="215" t="n">
        <f aca="false">IF(D25="",0,VLOOKUP(D25,D$22:D24,1,0))</f>
        <v>0</v>
      </c>
      <c r="F25" s="216" t="n">
        <f aca="false">($B25*$B$7+$C25*$C$7)/100</f>
        <v>0.00399999991059303</v>
      </c>
      <c r="G25" s="217" t="str">
        <f aca="false">IF(A25="","",IF(ISERROR(VLOOKUP($A25,,13,0)),IF(ISERROR(VLOOKUP($A25,,12,0)),"    -",VLOOKUP($A25,,12,0)),VLOOKUP($A25,,13,0)))</f>
        <v>    -</v>
      </c>
      <c r="H25" s="199" t="str">
        <f aca="false">IF(A25="","x",IF(ISERROR(VLOOKUP($A25,,14,0)),IF(ISERROR(VLOOKUP($A25,,13,0)),"x",VLOOKUP($A25,,13,0)),VLOOKUP($A25,,14,0)))</f>
        <v>x</v>
      </c>
      <c r="I25" s="218" t="str">
        <f aca="false">IF(ISNUMBER(H25),IF(ISERROR(VLOOKUP($A25,,3,0)),IF(ISERROR(VLOOKUP($A25,,2,0)),"",VLOOKUP($A25,,2,0)),VLOOKUP($A25,,3,0)),"")</f>
        <v/>
      </c>
      <c r="J25" s="201" t="str">
        <f aca="false">IF(ISNUMBER(H25),IF(ISERROR(VLOOKUP($A25,,4,0)),IF(ISERROR(VLOOKUP($A25,,3,0)),"",VLOOKUP($A25,,3,0)),VLOOKUP($A25,,4,0)),"")</f>
        <v/>
      </c>
      <c r="K25" s="219" t="str">
        <f aca="false">IF(A25="NEW.COD",AA25,IF(ISTEXT($E25),"DEJA SAISI !",IF(A25="","",IF(ISERROR(VLOOKUP($A25,,2,0)),IF(ISERROR(VLOOKUP($A25,,1,0)),"code non répertorié ou synonyme",VLOOKUP($A25,,1,0)),VLOOKUP(A25,,2,0)))))</f>
        <v>code non répertorié ou synonyme</v>
      </c>
      <c r="L25" s="220"/>
      <c r="M25" s="220"/>
      <c r="N25" s="220"/>
      <c r="O25" s="204"/>
      <c r="P25" s="205" t="str">
        <f aca="false">IF(ISTEXT(H25),"",(B25*$B$7/100)+(C25*$C$7/100))</f>
        <v/>
      </c>
      <c r="Q25" s="206" t="str">
        <f aca="false">IF(OR(ISTEXT(H25),P25=0),"",IF(P25&lt;0.1,1,IF(P25&lt;1,2,IF(P25&lt;10,3,IF(P25&lt;50,4,IF(P25&gt;=50,5,""))))))</f>
        <v/>
      </c>
      <c r="R25" s="206" t="n">
        <f aca="false">IF(ISERROR(Q25*I25),0,Q25*I25)</f>
        <v>0</v>
      </c>
      <c r="S25" s="206" t="n">
        <f aca="false">IF(ISERROR(Q25*I25*J25),0,Q25*I25*J25)</f>
        <v>0</v>
      </c>
      <c r="T25" s="221" t="n">
        <f aca="false">IF(ISERROR(Q25*J25),0,Q25*J25)</f>
        <v>0</v>
      </c>
      <c r="U25" s="207" t="str">
        <f aca="false">IF(AND(A25="",F25=0),"",IF(F25=0,"Il manque le(s) % de rec. !",""))</f>
        <v/>
      </c>
      <c r="V25" s="208"/>
      <c r="X25" s="206" t="str">
        <f aca="false">IF(A25="new.cod","NEW.COD",IF(AND((Y25=""),ISTEXT(A25)),A25,IF(Y25="","",INDEX(,Y25))))</f>
        <v>RHYRIP</v>
      </c>
      <c r="Y25" s="8" t="str">
        <f aca="false">IF(ISERROR(MATCH(A25,,0)),IF(ISERROR(MATCH(A25,,0)),"",(MATCH(A25,,0))),(MATCH(A25,,0)))</f>
        <v/>
      </c>
      <c r="Z25" s="209"/>
      <c r="AA25" s="210"/>
      <c r="BB25" s="8" t="n">
        <f aca="false">IF(A25="","",1)</f>
        <v>1</v>
      </c>
    </row>
    <row r="26" customFormat="false" ht="12.75" hidden="false" customHeight="false" outlineLevel="0" collapsed="false">
      <c r="A26" s="211" t="s">
        <v>80</v>
      </c>
      <c r="B26" s="212" t="n">
        <v>0</v>
      </c>
      <c r="C26" s="213" t="n">
        <v>0.00999999977648258</v>
      </c>
      <c r="D26" s="214" t="str">
        <f aca="false">IF(ISERROR(VLOOKUP($A26,,2,0)),IF(ISERROR(VLOOKUP($A26,,1,0)),"",VLOOKUP($A26,,1,0)),VLOOKUP($A26,,2,0))</f>
        <v/>
      </c>
      <c r="E26" s="215" t="n">
        <f aca="false">IF(D26="",0,VLOOKUP(D26,D$22:D25,1,0))</f>
        <v>0</v>
      </c>
      <c r="F26" s="216" t="n">
        <f aca="false">($B26*$B$7+$C26*$C$7)/100</f>
        <v>0.00599999986588955</v>
      </c>
      <c r="G26" s="217" t="str">
        <f aca="false">IF(A26="","",IF(ISERROR(VLOOKUP($A26,,13,0)),IF(ISERROR(VLOOKUP($A26,,12,0)),"    -",VLOOKUP($A26,,12,0)),VLOOKUP($A26,,13,0)))</f>
        <v>    -</v>
      </c>
      <c r="H26" s="199" t="str">
        <f aca="false">IF(A26="","x",IF(ISERROR(VLOOKUP($A26,,14,0)),IF(ISERROR(VLOOKUP($A26,,13,0)),"x",VLOOKUP($A26,,13,0)),VLOOKUP($A26,,14,0)))</f>
        <v>x</v>
      </c>
      <c r="I26" s="218" t="str">
        <f aca="false">IF(ISNUMBER(H26),IF(ISERROR(VLOOKUP($A26,,3,0)),IF(ISERROR(VLOOKUP($A26,,2,0)),"",VLOOKUP($A26,,2,0)),VLOOKUP($A26,,3,0)),"")</f>
        <v/>
      </c>
      <c r="J26" s="201" t="str">
        <f aca="false">IF(ISNUMBER(H26),IF(ISERROR(VLOOKUP($A26,,4,0)),IF(ISERROR(VLOOKUP($A26,,3,0)),"",VLOOKUP($A26,,3,0)),VLOOKUP($A26,,4,0)),"")</f>
        <v/>
      </c>
      <c r="K26" s="219" t="str">
        <f aca="false">IF(A26="NEW.COD",AA26,IF(ISTEXT($E26),"DEJA SAISI !",IF(A26="","",IF(ISERROR(VLOOKUP($A26,,2,0)),IF(ISERROR(VLOOKUP($A26,,1,0)),"code non répertorié ou synonyme",VLOOKUP($A26,,1,0)),VLOOKUP(A26,,2,0)))))</f>
        <v>code non répertorié ou synonyme</v>
      </c>
      <c r="L26" s="220"/>
      <c r="M26" s="220"/>
      <c r="N26" s="220"/>
      <c r="O26" s="204"/>
      <c r="P26" s="205" t="str">
        <f aca="false">IF(ISTEXT(H26),"",(B26*$B$7/100)+(C26*$C$7/100))</f>
        <v/>
      </c>
      <c r="Q26" s="206" t="str">
        <f aca="false">IF(OR(ISTEXT(H26),P26=0),"",IF(P26&lt;0.1,1,IF(P26&lt;1,2,IF(P26&lt;10,3,IF(P26&lt;50,4,IF(P26&gt;=50,5,""))))))</f>
        <v/>
      </c>
      <c r="R26" s="206" t="n">
        <f aca="false">IF(ISERROR(Q26*I26),0,Q26*I26)</f>
        <v>0</v>
      </c>
      <c r="S26" s="206" t="n">
        <f aca="false">IF(ISERROR(Q26*I26*J26),0,Q26*I26*J26)</f>
        <v>0</v>
      </c>
      <c r="T26" s="221" t="n">
        <f aca="false">IF(ISERROR(Q26*J26),0,Q26*J26)</f>
        <v>0</v>
      </c>
      <c r="U26" s="207" t="str">
        <f aca="false">IF(AND(A26="",F26=0),"",IF(F26=0,"Il manque le(s) % de rec. !",""))</f>
        <v/>
      </c>
      <c r="V26" s="208"/>
      <c r="X26" s="206" t="str">
        <f aca="false">IF(A26="new.cod","NEW.COD",IF(AND((Y26=""),ISTEXT(A26)),A26,IF(Y26="","",INDEX(,Y26))))</f>
        <v>PHOSPX</v>
      </c>
      <c r="Y26" s="8" t="str">
        <f aca="false">IF(ISERROR(MATCH(A26,,0)),IF(ISERROR(MATCH(A26,,0)),"",(MATCH(A26,,0))),(MATCH(A26,,0)))</f>
        <v/>
      </c>
      <c r="Z26" s="209"/>
      <c r="AA26" s="210"/>
      <c r="BB26" s="8" t="n">
        <f aca="false">IF(A26="","",1)</f>
        <v>1</v>
      </c>
    </row>
    <row r="27" customFormat="false" ht="12.75" hidden="false" customHeight="false" outlineLevel="0" collapsed="false">
      <c r="A27" s="211" t="s">
        <v>16</v>
      </c>
      <c r="B27" s="212" t="n">
        <v>0.00999999977648258</v>
      </c>
      <c r="C27" s="213" t="n">
        <v>0</v>
      </c>
      <c r="D27" s="214" t="str">
        <f aca="false">IF(ISERROR(VLOOKUP($A27,,2,0)),IF(ISERROR(VLOOKUP($A27,,1,0)),"",VLOOKUP($A27,,1,0)),VLOOKUP($A27,,2,0))</f>
        <v/>
      </c>
      <c r="E27" s="215" t="n">
        <f aca="false">IF(D27="",0,VLOOKUP(D27,D$22:D26,1,0))</f>
        <v>0</v>
      </c>
      <c r="F27" s="216" t="n">
        <f aca="false">($B27*$B$7+$C27*$C$7)/100</f>
        <v>0.00399999991059303</v>
      </c>
      <c r="G27" s="217" t="str">
        <f aca="false">IF(A27="","",IF(ISERROR(VLOOKUP($A27,,13,0)),IF(ISERROR(VLOOKUP($A27,,12,0)),"    -",VLOOKUP($A27,,12,0)),VLOOKUP($A27,,13,0)))</f>
        <v>    -</v>
      </c>
      <c r="H27" s="199" t="str">
        <f aca="false">IF(A27="","x",IF(ISERROR(VLOOKUP($A27,,14,0)),IF(ISERROR(VLOOKUP($A27,,13,0)),"x",VLOOKUP($A27,,13,0)),VLOOKUP($A27,,14,0)))</f>
        <v>x</v>
      </c>
      <c r="I27" s="218" t="str">
        <f aca="false">IF(ISNUMBER(H27),IF(ISERROR(VLOOKUP($A27,,3,0)),IF(ISERROR(VLOOKUP($A27,,2,0)),"",VLOOKUP($A27,,2,0)),VLOOKUP($A27,,3,0)),"")</f>
        <v/>
      </c>
      <c r="J27" s="201" t="str">
        <f aca="false">IF(ISNUMBER(H27),IF(ISERROR(VLOOKUP($A27,,4,0)),IF(ISERROR(VLOOKUP($A27,,3,0)),"",VLOOKUP($A27,,3,0)),VLOOKUP($A27,,4,0)),"")</f>
        <v/>
      </c>
      <c r="K27" s="219" t="str">
        <f aca="false">IF(A27="NEW.COD",AA27,IF(ISTEXT($E27),"DEJA SAISI !",IF(A27="","",IF(ISERROR(VLOOKUP($A27,,2,0)),IF(ISERROR(VLOOKUP($A27,,1,0)),"code non répertorié ou synonyme",VLOOKUP($A27,,1,0)),VLOOKUP(A27,,2,0)))))</f>
        <v>code non répertorié ou synonyme</v>
      </c>
      <c r="L27" s="220"/>
      <c r="M27" s="220"/>
      <c r="N27" s="220"/>
      <c r="O27" s="204"/>
      <c r="P27" s="205" t="str">
        <f aca="false">IF(ISTEXT(H27),"",(B27*$B$7/100)+(C27*$C$7/100))</f>
        <v/>
      </c>
      <c r="Q27" s="206" t="str">
        <f aca="false">IF(OR(ISTEXT(H27),P27=0),"",IF(P27&lt;0.1,1,IF(P27&lt;1,2,IF(P27&lt;10,3,IF(P27&lt;50,4,IF(P27&gt;=50,5,""))))))</f>
        <v/>
      </c>
      <c r="R27" s="206" t="n">
        <f aca="false">IF(ISERROR(Q27*I27),0,Q27*I27)</f>
        <v>0</v>
      </c>
      <c r="S27" s="206" t="n">
        <f aca="false">IF(ISERROR(Q27*I27*J27),0,Q27*I27*J27)</f>
        <v>0</v>
      </c>
      <c r="T27" s="221" t="n">
        <f aca="false">IF(ISERROR(Q27*J27),0,Q27*J27)</f>
        <v>0</v>
      </c>
      <c r="U27" s="207" t="str">
        <f aca="false">IF(AND(A27="",F27=0),"",IF(F27=0,"Il manque le(s) % de rec. !",""))</f>
        <v/>
      </c>
      <c r="V27" s="208"/>
      <c r="X27" s="206" t="str">
        <f aca="false">IF(A27="new.cod","NEW.COD",IF(AND((Y27=""),ISTEXT(A27)),A27,IF(Y27="","",INDEX(,Y27))))</f>
        <v>HILSPX</v>
      </c>
      <c r="Y27" s="8" t="str">
        <f aca="false">IF(ISERROR(MATCH(A27,,0)),IF(ISERROR(MATCH(A27,,0)),"",(MATCH(A27,,0))),(MATCH(A27,,0)))</f>
        <v/>
      </c>
      <c r="Z27" s="209"/>
      <c r="AA27" s="210"/>
      <c r="BB27" s="8" t="n">
        <f aca="false">IF(A27="","",1)</f>
        <v>1</v>
      </c>
    </row>
    <row r="28" customFormat="false" ht="12.75" hidden="false" customHeight="false" outlineLevel="0" collapsed="false">
      <c r="A28" s="211" t="s">
        <v>81</v>
      </c>
      <c r="B28" s="212" t="n">
        <v>0</v>
      </c>
      <c r="C28" s="213" t="n">
        <v>0.00999999977648258</v>
      </c>
      <c r="D28" s="214" t="str">
        <f aca="false">IF(ISERROR(VLOOKUP($A28,,2,0)),IF(ISERROR(VLOOKUP($A28,,1,0)),"",VLOOKUP($A28,,1,0)),VLOOKUP($A28,,2,0))</f>
        <v/>
      </c>
      <c r="E28" s="215" t="n">
        <f aca="false">IF(D28="",0,VLOOKUP(D28,D$22:D27,1,0))</f>
        <v>0</v>
      </c>
      <c r="F28" s="216" t="n">
        <f aca="false">($B28*$B$7+$C28*$C$7)/100</f>
        <v>0.00599999986588955</v>
      </c>
      <c r="G28" s="217" t="str">
        <f aca="false">IF(A28="","",IF(ISERROR(VLOOKUP($A28,,13,0)),IF(ISERROR(VLOOKUP($A28,,12,0)),"    -",VLOOKUP($A28,,12,0)),VLOOKUP($A28,,13,0)))</f>
        <v>    -</v>
      </c>
      <c r="H28" s="199" t="str">
        <f aca="false">IF(A28="","x",IF(ISERROR(VLOOKUP($A28,,14,0)),IF(ISERROR(VLOOKUP($A28,,13,0)),"x",VLOOKUP($A28,,13,0)),VLOOKUP($A28,,14,0)))</f>
        <v>x</v>
      </c>
      <c r="I28" s="218" t="str">
        <f aca="false">IF(ISNUMBER(H28),IF(ISERROR(VLOOKUP($A28,,3,0)),IF(ISERROR(VLOOKUP($A28,,2,0)),"",VLOOKUP($A28,,2,0)),VLOOKUP($A28,,3,0)),"")</f>
        <v/>
      </c>
      <c r="J28" s="201" t="str">
        <f aca="false">IF(ISNUMBER(H28),IF(ISERROR(VLOOKUP($A28,,4,0)),IF(ISERROR(VLOOKUP($A28,,3,0)),"",VLOOKUP($A28,,3,0)),VLOOKUP($A28,,4,0)),"")</f>
        <v/>
      </c>
      <c r="K28" s="219" t="str">
        <f aca="false">IF(A28="NEW.COD",AA28,IF(ISTEXT($E28),"DEJA SAISI !",IF(A28="","",IF(ISERROR(VLOOKUP($A28,,2,0)),IF(ISERROR(VLOOKUP($A28,,1,0)),"code non répertorié ou synonyme",VLOOKUP($A28,,1,0)),VLOOKUP(A28,,2,0)))))</f>
        <v>code non répertorié ou synonyme</v>
      </c>
      <c r="L28" s="220"/>
      <c r="M28" s="220"/>
      <c r="N28" s="220"/>
      <c r="O28" s="204"/>
      <c r="P28" s="205" t="str">
        <f aca="false">IF(ISTEXT(H28),"",(B28*$B$7/100)+(C28*$C$7/100))</f>
        <v/>
      </c>
      <c r="Q28" s="206" t="str">
        <f aca="false">IF(OR(ISTEXT(H28),P28=0),"",IF(P28&lt;0.1,1,IF(P28&lt;1,2,IF(P28&lt;10,3,IF(P28&lt;50,4,IF(P28&gt;=50,5,""))))))</f>
        <v/>
      </c>
      <c r="R28" s="206" t="n">
        <f aca="false">IF(ISERROR(Q28*I28),0,Q28*I28)</f>
        <v>0</v>
      </c>
      <c r="S28" s="206" t="n">
        <f aca="false">IF(ISERROR(Q28*I28*J28),0,Q28*I28*J28)</f>
        <v>0</v>
      </c>
      <c r="T28" s="221" t="n">
        <f aca="false">IF(ISERROR(Q28*J28),0,Q28*J28)</f>
        <v>0</v>
      </c>
      <c r="U28" s="207" t="str">
        <f aca="false">IF(AND(A28="",F28=0),"",IF(F28=0,"Il manque le(s) % de rec. !",""))</f>
        <v/>
      </c>
      <c r="V28" s="208"/>
      <c r="X28" s="206" t="str">
        <f aca="false">IF(A28="new.cod","NEW.COD",IF(AND((Y28=""),ISTEXT(A28)),A28,IF(Y28="","",INDEX(,Y28))))</f>
        <v>GLEHED</v>
      </c>
      <c r="Y28" s="8" t="str">
        <f aca="false">IF(ISERROR(MATCH(A28,,0)),IF(ISERROR(MATCH(A28,,0)),"",(MATCH(A28,,0))),(MATCH(A28,,0)))</f>
        <v/>
      </c>
      <c r="Z28" s="209"/>
      <c r="AA28" s="210"/>
      <c r="BB28" s="8" t="n">
        <f aca="false">IF(A28="","",1)</f>
        <v>1</v>
      </c>
    </row>
    <row r="29" customFormat="false" ht="12.75" hidden="false" customHeight="false" outlineLevel="0" collapsed="false">
      <c r="A29" s="211"/>
      <c r="B29" s="212"/>
      <c r="C29" s="213"/>
      <c r="D29" s="214" t="str">
        <f aca="false">IF(ISERROR(VLOOKUP($A29,,2,0)),IF(ISERROR(VLOOKUP($A29,,1,0)),"",VLOOKUP($A29,,1,0)),VLOOKUP($A29,,2,0))</f>
        <v/>
      </c>
      <c r="E29" s="215" t="n">
        <f aca="false">IF(D29="",0,VLOOKUP(D29,D$22:D28,1,0))</f>
        <v>0</v>
      </c>
      <c r="F29" s="216" t="n">
        <f aca="false">($B29*$B$7+$C29*$C$7)/100</f>
        <v>0</v>
      </c>
      <c r="G29" s="217" t="str">
        <f aca="false">IF(A29="","",IF(ISERROR(VLOOKUP($A29,,13,0)),IF(ISERROR(VLOOKUP($A29,,12,0)),"    -",VLOOKUP($A29,,12,0)),VLOOKUP($A29,,13,0)))</f>
        <v/>
      </c>
      <c r="H29" s="199" t="str">
        <f aca="false">IF(A29="","x",IF(ISERROR(VLOOKUP($A29,,14,0)),IF(ISERROR(VLOOKUP($A29,,13,0)),"x",VLOOKUP($A29,,13,0)),VLOOKUP($A29,,14,0)))</f>
        <v>x</v>
      </c>
      <c r="I29" s="218" t="str">
        <f aca="false">IF(ISNUMBER(H29),IF(ISERROR(VLOOKUP($A29,,3,0)),IF(ISERROR(VLOOKUP($A29,,2,0)),"",VLOOKUP($A29,,2,0)),VLOOKUP($A29,,3,0)),"")</f>
        <v/>
      </c>
      <c r="J29" s="201" t="str">
        <f aca="false">IF(ISNUMBER(H29),IF(ISERROR(VLOOKUP($A29,,4,0)),IF(ISERROR(VLOOKUP($A29,,3,0)),"",VLOOKUP($A29,,3,0)),VLOOKUP($A29,,4,0)),"")</f>
        <v/>
      </c>
      <c r="K29" s="219" t="str">
        <f aca="false">IF(A29="NEW.COD",AA29,IF(ISTEXT($E29),"DEJA SAISI !",IF(A29="","",IF(ISERROR(VLOOKUP($A29,,2,0)),IF(ISERROR(VLOOKUP($A29,,1,0)),"code non répertorié ou synonyme",VLOOKUP($A29,,1,0)),VLOOKUP(A29,,2,0)))))</f>
        <v/>
      </c>
      <c r="L29" s="220"/>
      <c r="M29" s="220"/>
      <c r="N29" s="220"/>
      <c r="O29" s="204"/>
      <c r="P29" s="205" t="str">
        <f aca="false">IF(ISTEXT(H29),"",(B29*$B$7/100)+(C29*$C$7/100))</f>
        <v/>
      </c>
      <c r="Q29" s="206" t="str">
        <f aca="false">IF(OR(ISTEXT(H29),P29=0),"",IF(P29&lt;0.1,1,IF(P29&lt;1,2,IF(P29&lt;10,3,IF(P29&lt;50,4,IF(P29&gt;=50,5,""))))))</f>
        <v/>
      </c>
      <c r="R29" s="206" t="n">
        <f aca="false">IF(ISERROR(Q29*I29),0,Q29*I29)</f>
        <v>0</v>
      </c>
      <c r="S29" s="206" t="n">
        <f aca="false">IF(ISERROR(Q29*I29*J29),0,Q29*I29*J29)</f>
        <v>0</v>
      </c>
      <c r="T29" s="221" t="n">
        <f aca="false">IF(ISERROR(Q29*J29),0,Q29*J29)</f>
        <v>0</v>
      </c>
      <c r="U29" s="207" t="str">
        <f aca="false">IF(AND(A29="",F29=0),"",IF(F29=0,"Il manque le(s) % de rec. !",""))</f>
        <v/>
      </c>
      <c r="V29" s="208"/>
      <c r="X29" s="206" t="str">
        <f aca="false">IF(A29="new.cod","NEW.COD",IF(AND((Y29=""),ISTEXT(A29)),A29,IF(Y29="","",INDEX(,Y29))))</f>
        <v/>
      </c>
      <c r="Y29" s="8" t="str">
        <f aca="false">IF(ISERROR(MATCH(A29,,0)),IF(ISERROR(MATCH(A29,,0)),"",(MATCH(A29,,0))),(MATCH(A29,,0)))</f>
        <v/>
      </c>
      <c r="Z29" s="209"/>
      <c r="AA29" s="210"/>
      <c r="BB29" s="8" t="str">
        <f aca="false">IF(A29="","",1)</f>
        <v/>
      </c>
    </row>
    <row r="30" customFormat="false" ht="12.75" hidden="false" customHeight="false" outlineLevel="0" collapsed="false">
      <c r="A30" s="211"/>
      <c r="B30" s="212"/>
      <c r="C30" s="213"/>
      <c r="D30" s="214" t="str">
        <f aca="false">IF(ISERROR(VLOOKUP($A30,,2,0)),IF(ISERROR(VLOOKUP($A30,,1,0)),"",VLOOKUP($A30,,1,0)),VLOOKUP($A30,,2,0))</f>
        <v/>
      </c>
      <c r="E30" s="215" t="n">
        <f aca="false">IF(D30="",0,VLOOKUP(D30,D$22:D29,1,0))</f>
        <v>0</v>
      </c>
      <c r="F30" s="216" t="n">
        <f aca="false">($B30*$B$7+$C30*$C$7)/100</f>
        <v>0</v>
      </c>
      <c r="G30" s="217" t="str">
        <f aca="false">IF(A30="","",IF(ISERROR(VLOOKUP($A30,,13,0)),IF(ISERROR(VLOOKUP($A30,,12,0)),"    -",VLOOKUP($A30,,12,0)),VLOOKUP($A30,,13,0)))</f>
        <v/>
      </c>
      <c r="H30" s="199" t="str">
        <f aca="false">IF(A30="","x",IF(ISERROR(VLOOKUP($A30,,14,0)),IF(ISERROR(VLOOKUP($A30,,13,0)),"x",VLOOKUP($A30,,13,0)),VLOOKUP($A30,,14,0)))</f>
        <v>x</v>
      </c>
      <c r="I30" s="218" t="str">
        <f aca="false">IF(ISNUMBER(H30),IF(ISERROR(VLOOKUP($A30,,3,0)),IF(ISERROR(VLOOKUP($A30,,2,0)),"",VLOOKUP($A30,,2,0)),VLOOKUP($A30,,3,0)),"")</f>
        <v/>
      </c>
      <c r="J30" s="201" t="str">
        <f aca="false">IF(ISNUMBER(H30),IF(ISERROR(VLOOKUP($A30,,4,0)),IF(ISERROR(VLOOKUP($A30,,3,0)),"",VLOOKUP($A30,,3,0)),VLOOKUP($A30,,4,0)),"")</f>
        <v/>
      </c>
      <c r="K30" s="219" t="str">
        <f aca="false">IF(A30="NEW.COD",AA30,IF(ISTEXT($E30),"DEJA SAISI !",IF(A30="","",IF(ISERROR(VLOOKUP($A30,,2,0)),IF(ISERROR(VLOOKUP($A30,,1,0)),"code non répertorié ou synonyme",VLOOKUP($A30,,1,0)),VLOOKUP(A30,,2,0)))))</f>
        <v/>
      </c>
      <c r="L30" s="220"/>
      <c r="M30" s="220"/>
      <c r="N30" s="220"/>
      <c r="O30" s="204"/>
      <c r="P30" s="205" t="str">
        <f aca="false">IF(ISTEXT(H30),"",(B30*$B$7/100)+(C30*$C$7/100))</f>
        <v/>
      </c>
      <c r="Q30" s="206" t="str">
        <f aca="false">IF(OR(ISTEXT(H30),P30=0),"",IF(P30&lt;0.1,1,IF(P30&lt;1,2,IF(P30&lt;10,3,IF(P30&lt;50,4,IF(P30&gt;=50,5,""))))))</f>
        <v/>
      </c>
      <c r="R30" s="206" t="n">
        <f aca="false">IF(ISERROR(Q30*I30),0,Q30*I30)</f>
        <v>0</v>
      </c>
      <c r="S30" s="206" t="n">
        <f aca="false">IF(ISERROR(Q30*I30*J30),0,Q30*I30*J30)</f>
        <v>0</v>
      </c>
      <c r="T30" s="221" t="n">
        <f aca="false">IF(ISERROR(Q30*J30),0,Q30*J30)</f>
        <v>0</v>
      </c>
      <c r="U30" s="207" t="str">
        <f aca="false">IF(AND(A30="",F30=0),"",IF(F30=0,"Il manque le(s) % de rec. !",""))</f>
        <v/>
      </c>
      <c r="V30" s="208"/>
      <c r="X30" s="206" t="str">
        <f aca="false">IF(A30="new.cod","NEW.COD",IF(AND((Y30=""),ISTEXT(A30)),A30,IF(Y30="","",INDEX(,Y30))))</f>
        <v/>
      </c>
      <c r="Y30" s="8" t="str">
        <f aca="false">IF(ISERROR(MATCH(A30,,0)),IF(ISERROR(MATCH(A30,,0)),"",(MATCH(A30,,0))),(MATCH(A30,,0)))</f>
        <v/>
      </c>
      <c r="Z30" s="209"/>
      <c r="AA30" s="210"/>
      <c r="BB30" s="8" t="str">
        <f aca="false">IF(A30="","",1)</f>
        <v/>
      </c>
    </row>
    <row r="31" customFormat="false" ht="12.75" hidden="false" customHeight="false" outlineLevel="0" collapsed="false">
      <c r="A31" s="211"/>
      <c r="B31" s="212"/>
      <c r="C31" s="213"/>
      <c r="D31" s="214" t="str">
        <f aca="false">IF(ISERROR(VLOOKUP($A31,,2,0)),IF(ISERROR(VLOOKUP($A31,,1,0)),"",VLOOKUP($A31,,1,0)),VLOOKUP($A31,,2,0))</f>
        <v/>
      </c>
      <c r="E31" s="215" t="n">
        <f aca="false">IF(D31="",0,VLOOKUP(D31,D$21:D30,1,0))</f>
        <v>0</v>
      </c>
      <c r="F31" s="216" t="n">
        <f aca="false">($B31*$B$7+$C31*$C$7)/100</f>
        <v>0</v>
      </c>
      <c r="G31" s="217" t="str">
        <f aca="false">IF(A31="","",IF(ISERROR(VLOOKUP($A31,,13,0)),IF(ISERROR(VLOOKUP($A31,,12,0)),"    -",VLOOKUP($A31,,12,0)),VLOOKUP($A31,,13,0)))</f>
        <v/>
      </c>
      <c r="H31" s="199" t="str">
        <f aca="false">IF(A31="","x",IF(ISERROR(VLOOKUP($A31,,14,0)),IF(ISERROR(VLOOKUP($A31,,13,0)),"x",VLOOKUP($A31,,13,0)),VLOOKUP($A31,,14,0)))</f>
        <v>x</v>
      </c>
      <c r="I31" s="218" t="str">
        <f aca="false">IF(ISNUMBER(H31),IF(ISERROR(VLOOKUP($A31,,3,0)),IF(ISERROR(VLOOKUP($A31,,2,0)),"",VLOOKUP($A31,,2,0)),VLOOKUP($A31,,3,0)),"")</f>
        <v/>
      </c>
      <c r="J31" s="201" t="str">
        <f aca="false">IF(ISNUMBER(H31),IF(ISERROR(VLOOKUP($A31,,4,0)),IF(ISERROR(VLOOKUP($A31,,3,0)),"",VLOOKUP($A31,,3,0)),VLOOKUP($A31,,4,0)),"")</f>
        <v/>
      </c>
      <c r="K31" s="219" t="str">
        <f aca="false">IF(A31="NEW.COD",AA31,IF(ISTEXT($E31),"DEJA SAISI !",IF(A31="","",IF(ISERROR(VLOOKUP($A31,,2,0)),IF(ISERROR(VLOOKUP($A31,,1,0)),"code non répertorié ou synonyme",VLOOKUP($A31,,1,0)),VLOOKUP(A31,,2,0)))))</f>
        <v/>
      </c>
      <c r="L31" s="220"/>
      <c r="M31" s="220"/>
      <c r="N31" s="220"/>
      <c r="O31" s="204"/>
      <c r="P31" s="205" t="str">
        <f aca="false">IF(ISTEXT(H31),"",(B31*$B$7/100)+(C31*$C$7/100))</f>
        <v/>
      </c>
      <c r="Q31" s="206" t="str">
        <f aca="false">IF(OR(ISTEXT(H31),P31=0),"",IF(P31&lt;0.1,1,IF(P31&lt;1,2,IF(P31&lt;10,3,IF(P31&lt;50,4,IF(P31&gt;=50,5,""))))))</f>
        <v/>
      </c>
      <c r="R31" s="206" t="n">
        <f aca="false">IF(ISERROR(Q31*I31),0,Q31*I31)</f>
        <v>0</v>
      </c>
      <c r="S31" s="206" t="n">
        <f aca="false">IF(ISERROR(Q31*I31*J31),0,Q31*I31*J31)</f>
        <v>0</v>
      </c>
      <c r="T31" s="221" t="n">
        <f aca="false">IF(ISERROR(Q31*J31),0,Q31*J31)</f>
        <v>0</v>
      </c>
      <c r="U31" s="207" t="str">
        <f aca="false">IF(AND(A31="",F31=0),"",IF(F31=0,"Il manque le(s) % de rec. !",""))</f>
        <v/>
      </c>
      <c r="V31" s="208"/>
      <c r="W31" s="222"/>
      <c r="X31" s="206" t="str">
        <f aca="false">IF(A31="new.cod","NEW.COD",IF(AND((Y31=""),ISTEXT(A31)),A31,IF(Y31="","",INDEX(,Y31))))</f>
        <v/>
      </c>
      <c r="Y31" s="8" t="str">
        <f aca="false">IF(ISERROR(MATCH(A31,,0)),IF(ISERROR(MATCH(A31,,0)),"",(MATCH(A31,,0))),(MATCH(A31,,0)))</f>
        <v/>
      </c>
      <c r="Z31" s="209"/>
      <c r="AA31" s="210"/>
      <c r="BB31" s="8" t="str">
        <f aca="false">IF(A31="","",1)</f>
        <v/>
      </c>
    </row>
    <row r="32" customFormat="false" ht="12.75" hidden="false" customHeight="false" outlineLevel="0" collapsed="false">
      <c r="A32" s="211"/>
      <c r="B32" s="212"/>
      <c r="C32" s="213"/>
      <c r="D32" s="214" t="str">
        <f aca="false">IF(ISERROR(VLOOKUP($A32,,2,0)),IF(ISERROR(VLOOKUP($A32,,1,0)),"",VLOOKUP($A32,,1,0)),VLOOKUP($A32,,2,0))</f>
        <v/>
      </c>
      <c r="E32" s="215" t="n">
        <f aca="false">IF(D32="",0,VLOOKUP(D32,D$22:D31,1,0))</f>
        <v>0</v>
      </c>
      <c r="F32" s="216" t="n">
        <f aca="false">($B32*$B$7+$C32*$C$7)/100</f>
        <v>0</v>
      </c>
      <c r="G32" s="217" t="str">
        <f aca="false">IF(A32="","",IF(ISERROR(VLOOKUP($A32,,13,0)),IF(ISERROR(VLOOKUP($A32,,12,0)),"    -",VLOOKUP($A32,,12,0)),VLOOKUP($A32,,13,0)))</f>
        <v/>
      </c>
      <c r="H32" s="199" t="str">
        <f aca="false">IF(A32="","x",IF(ISERROR(VLOOKUP($A32,,14,0)),IF(ISERROR(VLOOKUP($A32,,13,0)),"x",VLOOKUP($A32,,13,0)),VLOOKUP($A32,,14,0)))</f>
        <v>x</v>
      </c>
      <c r="I32" s="218" t="str">
        <f aca="false">IF(ISNUMBER(H32),IF(ISERROR(VLOOKUP($A32,,3,0)),IF(ISERROR(VLOOKUP($A32,,2,0)),"",VLOOKUP($A32,,2,0)),VLOOKUP($A32,,3,0)),"")</f>
        <v/>
      </c>
      <c r="J32" s="201" t="str">
        <f aca="false">IF(ISNUMBER(H32),IF(ISERROR(VLOOKUP($A32,,4,0)),IF(ISERROR(VLOOKUP($A32,,3,0)),"",VLOOKUP($A32,,3,0)),VLOOKUP($A32,,4,0)),"")</f>
        <v/>
      </c>
      <c r="K32" s="219" t="str">
        <f aca="false">IF(A32="NEW.COD",AA32,IF(ISTEXT($E32),"DEJA SAISI !",IF(A32="","",IF(ISERROR(VLOOKUP($A32,,2,0)),IF(ISERROR(VLOOKUP($A32,,1,0)),"code non répertorié ou synonyme",VLOOKUP($A32,,1,0)),VLOOKUP(A32,,2,0)))))</f>
        <v/>
      </c>
      <c r="L32" s="220"/>
      <c r="M32" s="220"/>
      <c r="N32" s="220"/>
      <c r="O32" s="204"/>
      <c r="P32" s="205" t="str">
        <f aca="false">IF(ISTEXT(H32),"",(B32*$B$7/100)+(C32*$C$7/100))</f>
        <v/>
      </c>
      <c r="Q32" s="206" t="str">
        <f aca="false">IF(OR(ISTEXT(H32),P32=0),"",IF(P32&lt;0.1,1,IF(P32&lt;1,2,IF(P32&lt;10,3,IF(P32&lt;50,4,IF(P32&gt;=50,5,""))))))</f>
        <v/>
      </c>
      <c r="R32" s="206" t="n">
        <f aca="false">IF(ISERROR(Q32*I32),0,Q32*I32)</f>
        <v>0</v>
      </c>
      <c r="S32" s="206" t="n">
        <f aca="false">IF(ISERROR(Q32*I32*J32),0,Q32*I32*J32)</f>
        <v>0</v>
      </c>
      <c r="T32" s="221" t="n">
        <f aca="false">IF(ISERROR(Q32*J32),0,Q32*J32)</f>
        <v>0</v>
      </c>
      <c r="U32" s="207" t="str">
        <f aca="false">IF(AND(A32="",F32=0),"",IF(F32=0,"Il manque le(s) % de rec. !",""))</f>
        <v/>
      </c>
      <c r="V32" s="208"/>
      <c r="X32" s="206" t="str">
        <f aca="false">IF(A32="new.cod","NEW.COD",IF(AND((Y32=""),ISTEXT(A32)),A32,IF(Y32="","",INDEX(,Y32))))</f>
        <v/>
      </c>
      <c r="Y32" s="8" t="str">
        <f aca="false">IF(ISERROR(MATCH(A32,,0)),IF(ISERROR(MATCH(A32,,0)),"",(MATCH(A32,,0))),(MATCH(A32,,0)))</f>
        <v/>
      </c>
      <c r="Z32" s="209"/>
      <c r="AA32" s="210"/>
      <c r="BB32" s="8" t="str">
        <f aca="false">IF(A32="","",1)</f>
        <v/>
      </c>
    </row>
    <row r="33" customFormat="false" ht="12.75" hidden="false" customHeight="false" outlineLevel="0" collapsed="false">
      <c r="A33" s="211"/>
      <c r="B33" s="212"/>
      <c r="C33" s="213"/>
      <c r="D33" s="214" t="str">
        <f aca="false">IF(ISERROR(VLOOKUP($A33,,2,0)),IF(ISERROR(VLOOKUP($A33,,1,0)),"",VLOOKUP($A33,,1,0)),VLOOKUP($A33,,2,0))</f>
        <v/>
      </c>
      <c r="E33" s="215" t="n">
        <f aca="false">IF(D33="",0,VLOOKUP(D33,D$22:D32,1,0))</f>
        <v>0</v>
      </c>
      <c r="F33" s="216" t="n">
        <f aca="false">($B33*$B$7+$C33*$C$7)/100</f>
        <v>0</v>
      </c>
      <c r="G33" s="217" t="str">
        <f aca="false">IF(A33="","",IF(ISERROR(VLOOKUP($A33,,13,0)),IF(ISERROR(VLOOKUP($A33,,12,0)),"    -",VLOOKUP($A33,,12,0)),VLOOKUP($A33,,13,0)))</f>
        <v/>
      </c>
      <c r="H33" s="199" t="str">
        <f aca="false">IF(A33="","x",IF(ISERROR(VLOOKUP($A33,,14,0)),IF(ISERROR(VLOOKUP($A33,,13,0)),"x",VLOOKUP($A33,,13,0)),VLOOKUP($A33,,14,0)))</f>
        <v>x</v>
      </c>
      <c r="I33" s="218" t="str">
        <f aca="false">IF(ISNUMBER(H33),IF(ISERROR(VLOOKUP($A33,,3,0)),IF(ISERROR(VLOOKUP($A33,,2,0)),"",VLOOKUP($A33,,2,0)),VLOOKUP($A33,,3,0)),"")</f>
        <v/>
      </c>
      <c r="J33" s="201" t="str">
        <f aca="false">IF(ISNUMBER(H33),IF(ISERROR(VLOOKUP($A33,,4,0)),IF(ISERROR(VLOOKUP($A33,,3,0)),"",VLOOKUP($A33,,3,0)),VLOOKUP($A33,,4,0)),"")</f>
        <v/>
      </c>
      <c r="K33" s="219" t="str">
        <f aca="false">IF(A33="NEW.COD",AA33,IF(ISTEXT($E33),"DEJA SAISI !",IF(A33="","",IF(ISERROR(VLOOKUP($A33,,2,0)),IF(ISERROR(VLOOKUP($A33,,1,0)),"code non répertorié ou synonyme",VLOOKUP($A33,,1,0)),VLOOKUP(A33,,2,0)))))</f>
        <v/>
      </c>
      <c r="L33" s="223"/>
      <c r="M33" s="223"/>
      <c r="N33" s="223"/>
      <c r="O33" s="224"/>
      <c r="P33" s="205" t="str">
        <f aca="false">IF(ISTEXT(H33),"",(B33*$B$7/100)+(C33*$C$7/100))</f>
        <v/>
      </c>
      <c r="Q33" s="206" t="str">
        <f aca="false">IF(OR(ISTEXT(H33),P33=0),"",IF(P33&lt;0.1,1,IF(P33&lt;1,2,IF(P33&lt;10,3,IF(P33&lt;50,4,IF(P33&gt;=50,5,""))))))</f>
        <v/>
      </c>
      <c r="R33" s="206" t="n">
        <f aca="false">IF(ISERROR(Q33*I33),0,Q33*I33)</f>
        <v>0</v>
      </c>
      <c r="S33" s="206" t="n">
        <f aca="false">IF(ISERROR(Q33*I33*J33),0,Q33*I33*J33)</f>
        <v>0</v>
      </c>
      <c r="T33" s="221" t="n">
        <f aca="false">IF(ISERROR(Q33*J33),0,Q33*J33)</f>
        <v>0</v>
      </c>
      <c r="U33" s="207" t="str">
        <f aca="false">IF(AND(A33="",F33=0),"",IF(F33=0,"Il manque le(s) % de rec. !",""))</f>
        <v/>
      </c>
      <c r="V33" s="208"/>
      <c r="X33" s="206" t="str">
        <f aca="false">IF(A33="new.cod","NEW.COD",IF(AND((Y33=""),ISTEXT(A33)),A33,IF(Y33="","",INDEX(,Y33))))</f>
        <v/>
      </c>
      <c r="Y33" s="8" t="str">
        <f aca="false">IF(ISERROR(MATCH(A33,,0)),IF(ISERROR(MATCH(A33,,0)),"",(MATCH(A33,,0))),(MATCH(A33,,0)))</f>
        <v/>
      </c>
      <c r="Z33" s="209"/>
      <c r="AA33" s="210"/>
      <c r="BB33" s="8" t="str">
        <f aca="false">IF(A33="","",1)</f>
        <v/>
      </c>
    </row>
    <row r="34" customFormat="false" ht="12.75" hidden="false" customHeight="false" outlineLevel="0" collapsed="false">
      <c r="A34" s="211"/>
      <c r="B34" s="212"/>
      <c r="C34" s="213"/>
      <c r="D34" s="214" t="str">
        <f aca="false">IF(ISERROR(VLOOKUP($A34,,2,0)),IF(ISERROR(VLOOKUP($A34,,1,0)),"",VLOOKUP($A34,,1,0)),VLOOKUP($A34,,2,0))</f>
        <v/>
      </c>
      <c r="E34" s="215" t="n">
        <f aca="false">IF(D34="",0,VLOOKUP(D34,D$22:D33,1,0))</f>
        <v>0</v>
      </c>
      <c r="F34" s="225" t="n">
        <f aca="false">($B34*$B$7+$C34*$C$7)/100</f>
        <v>0</v>
      </c>
      <c r="G34" s="217" t="str">
        <f aca="false">IF(A34="","",IF(ISERROR(VLOOKUP($A34,,13,0)),IF(ISERROR(VLOOKUP($A34,,12,0)),"    -",VLOOKUP($A34,,12,0)),VLOOKUP($A34,,13,0)))</f>
        <v/>
      </c>
      <c r="H34" s="199" t="str">
        <f aca="false">IF(A34="","x",IF(ISERROR(VLOOKUP($A34,,14,0)),IF(ISERROR(VLOOKUP($A34,,13,0)),"x",VLOOKUP($A34,,13,0)),VLOOKUP($A34,,14,0)))</f>
        <v>x</v>
      </c>
      <c r="I34" s="218" t="str">
        <f aca="false">IF(ISNUMBER(H34),IF(ISERROR(VLOOKUP($A34,,3,0)),IF(ISERROR(VLOOKUP($A34,,2,0)),"",VLOOKUP($A34,,2,0)),VLOOKUP($A34,,3,0)),"")</f>
        <v/>
      </c>
      <c r="J34" s="201" t="str">
        <f aca="false">IF(ISNUMBER(H34),IF(ISERROR(VLOOKUP($A34,,4,0)),IF(ISERROR(VLOOKUP($A34,,3,0)),"",VLOOKUP($A34,,3,0)),VLOOKUP($A34,,4,0)),"")</f>
        <v/>
      </c>
      <c r="K34" s="219" t="str">
        <f aca="false">IF(A34="NEW.COD",AA34,IF(ISTEXT($E34),"DEJA SAISI !",IF(A34="","",IF(ISERROR(VLOOKUP($A34,,2,0)),IF(ISERROR(VLOOKUP($A34,,1,0)),"code non répertorié ou synonyme",VLOOKUP($A34,,1,0)),VLOOKUP(A34,,2,0)))))</f>
        <v/>
      </c>
      <c r="L34" s="223"/>
      <c r="M34" s="223"/>
      <c r="N34" s="223"/>
      <c r="O34" s="224"/>
      <c r="P34" s="205" t="str">
        <f aca="false">IF(ISTEXT(H34),"",(B34*$B$7/100)+(C34*$C$7/100))</f>
        <v/>
      </c>
      <c r="Q34" s="206" t="str">
        <f aca="false">IF(OR(ISTEXT(H34),P34=0),"",IF(P34&lt;0.1,1,IF(P34&lt;1,2,IF(P34&lt;10,3,IF(P34&lt;50,4,IF(P34&gt;=50,5,""))))))</f>
        <v/>
      </c>
      <c r="R34" s="206" t="n">
        <f aca="false">IF(ISERROR(Q34*I34),0,Q34*I34)</f>
        <v>0</v>
      </c>
      <c r="S34" s="206" t="n">
        <f aca="false">IF(ISERROR(Q34*I34*J34),0,Q34*I34*J34)</f>
        <v>0</v>
      </c>
      <c r="T34" s="221" t="n">
        <f aca="false">IF(ISERROR(Q34*J34),0,Q34*J34)</f>
        <v>0</v>
      </c>
      <c r="U34" s="207" t="str">
        <f aca="false">IF(AND(A34="",F34=0),"",IF(F34=0,"Il manque le(s) % de rec. !",""))</f>
        <v/>
      </c>
      <c r="V34" s="208"/>
      <c r="X34" s="206" t="str">
        <f aca="false">IF(A34="new.cod","NEW.COD",IF(AND((Y34=""),ISTEXT(A34)),A34,IF(Y34="","",INDEX(,Y34))))</f>
        <v/>
      </c>
      <c r="Y34" s="8" t="str">
        <f aca="false">IF(ISERROR(MATCH(A34,,0)),IF(ISERROR(MATCH(A34,,0)),"",(MATCH(A34,,0))),(MATCH(A34,,0)))</f>
        <v/>
      </c>
      <c r="Z34" s="209"/>
      <c r="AA34" s="210"/>
      <c r="BB34" s="8" t="str">
        <f aca="false">IF(A34="","",1)</f>
        <v/>
      </c>
    </row>
    <row r="35" customFormat="false" ht="12.75" hidden="false" customHeight="false" outlineLevel="0" collapsed="false">
      <c r="A35" s="211"/>
      <c r="B35" s="212"/>
      <c r="C35" s="213"/>
      <c r="D35" s="214" t="str">
        <f aca="false">IF(ISERROR(VLOOKUP($A35,,2,0)),IF(ISERROR(VLOOKUP($A35,,1,0)),"",VLOOKUP($A35,,1,0)),VLOOKUP($A35,,2,0))</f>
        <v/>
      </c>
      <c r="E35" s="215" t="n">
        <f aca="false">IF(D35="",0,VLOOKUP(D35,D$22:D34,1,0))</f>
        <v>0</v>
      </c>
      <c r="F35" s="225" t="n">
        <f aca="false">($B35*$B$7+$C35*$C$7)/100</f>
        <v>0</v>
      </c>
      <c r="G35" s="217" t="str">
        <f aca="false">IF(A35="","",IF(ISERROR(VLOOKUP($A35,,13,0)),IF(ISERROR(VLOOKUP($A35,,12,0)),"    -",VLOOKUP($A35,,12,0)),VLOOKUP($A35,,13,0)))</f>
        <v/>
      </c>
      <c r="H35" s="199" t="str">
        <f aca="false">IF(A35="","x",IF(ISERROR(VLOOKUP($A35,,14,0)),IF(ISERROR(VLOOKUP($A35,,13,0)),"x",VLOOKUP($A35,,13,0)),VLOOKUP($A35,,14,0)))</f>
        <v>x</v>
      </c>
      <c r="I35" s="218" t="str">
        <f aca="false">IF(ISNUMBER(H35),IF(ISERROR(VLOOKUP($A35,,3,0)),IF(ISERROR(VLOOKUP($A35,,2,0)),"",VLOOKUP($A35,,2,0)),VLOOKUP($A35,,3,0)),"")</f>
        <v/>
      </c>
      <c r="J35" s="201" t="str">
        <f aca="false">IF(ISNUMBER(H35),IF(ISERROR(VLOOKUP($A35,,4,0)),IF(ISERROR(VLOOKUP($A35,,3,0)),"",VLOOKUP($A35,,3,0)),VLOOKUP($A35,,4,0)),"")</f>
        <v/>
      </c>
      <c r="K35" s="219" t="str">
        <f aca="false">IF(A35="NEW.COD",AA35,IF(ISTEXT($E35),"DEJA SAISI !",IF(A35="","",IF(ISERROR(VLOOKUP($A35,,2,0)),IF(ISERROR(VLOOKUP($A35,,1,0)),"code non répertorié ou synonyme",VLOOKUP($A35,,1,0)),VLOOKUP(A35,,2,0)))))</f>
        <v/>
      </c>
      <c r="L35" s="220"/>
      <c r="M35" s="220"/>
      <c r="N35" s="220"/>
      <c r="O35" s="204"/>
      <c r="P35" s="205" t="str">
        <f aca="false">IF(ISTEXT(H35),"",(B35*$B$7/100)+(C35*$C$7/100))</f>
        <v/>
      </c>
      <c r="Q35" s="206" t="str">
        <f aca="false">IF(OR(ISTEXT(H35),P35=0),"",IF(P35&lt;0.1,1,IF(P35&lt;1,2,IF(P35&lt;10,3,IF(P35&lt;50,4,IF(P35&gt;=50,5,""))))))</f>
        <v/>
      </c>
      <c r="R35" s="206" t="n">
        <f aca="false">IF(ISERROR(Q35*I35),0,Q35*I35)</f>
        <v>0</v>
      </c>
      <c r="S35" s="206" t="n">
        <f aca="false">IF(ISERROR(Q35*I35*J35),0,Q35*I35*J35)</f>
        <v>0</v>
      </c>
      <c r="T35" s="221" t="n">
        <f aca="false">IF(ISERROR(Q35*J35),0,Q35*J35)</f>
        <v>0</v>
      </c>
      <c r="U35" s="207" t="str">
        <f aca="false">IF(AND(A35="",F35=0),"",IF(F35=0,"Il manque le(s) % de rec. !",""))</f>
        <v/>
      </c>
      <c r="V35" s="208"/>
      <c r="X35" s="206" t="str">
        <f aca="false">IF(A35="new.cod","NEW.COD",IF(AND((Y35=""),ISTEXT(A35)),A35,IF(Y35="","",INDEX(,Y35))))</f>
        <v/>
      </c>
      <c r="Y35" s="8" t="str">
        <f aca="false">IF(ISERROR(MATCH(A35,,0)),IF(ISERROR(MATCH(A35,,0)),"",(MATCH(A35,,0))),(MATCH(A35,,0)))</f>
        <v/>
      </c>
      <c r="Z35" s="209"/>
      <c r="AA35" s="210"/>
      <c r="BB35" s="8" t="str">
        <f aca="false">IF(A35="","",1)</f>
        <v/>
      </c>
    </row>
    <row r="36" customFormat="false" ht="12.75" hidden="false" customHeight="false" outlineLevel="0" collapsed="false">
      <c r="A36" s="211"/>
      <c r="B36" s="212"/>
      <c r="C36" s="213"/>
      <c r="D36" s="214" t="str">
        <f aca="false">IF(ISERROR(VLOOKUP($A36,,2,0)),IF(ISERROR(VLOOKUP($A36,,1,0)),"",VLOOKUP($A36,,1,0)),VLOOKUP($A36,,2,0))</f>
        <v/>
      </c>
      <c r="E36" s="215" t="n">
        <f aca="false">IF(D36="",0,VLOOKUP(D36,D$22:D35,1,0))</f>
        <v>0</v>
      </c>
      <c r="F36" s="225" t="n">
        <f aca="false">($B36*$B$7+$C36*$C$7)/100</f>
        <v>0</v>
      </c>
      <c r="G36" s="217" t="str">
        <f aca="false">IF(A36="","",IF(ISERROR(VLOOKUP($A36,,13,0)),IF(ISERROR(VLOOKUP($A36,,12,0)),"    -",VLOOKUP($A36,,12,0)),VLOOKUP($A36,,13,0)))</f>
        <v/>
      </c>
      <c r="H36" s="199" t="str">
        <f aca="false">IF(A36="","x",IF(ISERROR(VLOOKUP($A36,,14,0)),IF(ISERROR(VLOOKUP($A36,,13,0)),"x",VLOOKUP($A36,,13,0)),VLOOKUP($A36,,14,0)))</f>
        <v>x</v>
      </c>
      <c r="I36" s="218" t="str">
        <f aca="false">IF(ISNUMBER(H36),IF(ISERROR(VLOOKUP($A36,,3,0)),IF(ISERROR(VLOOKUP($A36,,2,0)),"",VLOOKUP($A36,,2,0)),VLOOKUP($A36,,3,0)),"")</f>
        <v/>
      </c>
      <c r="J36" s="201" t="str">
        <f aca="false">IF(ISNUMBER(H36),IF(ISERROR(VLOOKUP($A36,,4,0)),IF(ISERROR(VLOOKUP($A36,,3,0)),"",VLOOKUP($A36,,3,0)),VLOOKUP($A36,,4,0)),"")</f>
        <v/>
      </c>
      <c r="K36" s="219" t="str">
        <f aca="false">IF(A36="NEW.COD",AA36,IF(ISTEXT($E36),"DEJA SAISI !",IF(A36="","",IF(ISERROR(VLOOKUP($A36,,2,0)),IF(ISERROR(VLOOKUP($A36,,1,0)),"code non répertorié ou synonyme",VLOOKUP($A36,,1,0)),VLOOKUP(A36,,2,0)))))</f>
        <v/>
      </c>
      <c r="L36" s="220"/>
      <c r="M36" s="220"/>
      <c r="N36" s="220"/>
      <c r="O36" s="204"/>
      <c r="P36" s="205" t="str">
        <f aca="false">IF(ISTEXT(H36),"",(B36*$B$7/100)+(C36*$C$7/100))</f>
        <v/>
      </c>
      <c r="Q36" s="206" t="str">
        <f aca="false">IF(OR(ISTEXT(H36),P36=0),"",IF(P36&lt;0.1,1,IF(P36&lt;1,2,IF(P36&lt;10,3,IF(P36&lt;50,4,IF(P36&gt;=50,5,""))))))</f>
        <v/>
      </c>
      <c r="R36" s="206" t="n">
        <f aca="false">IF(ISERROR(Q36*I36),0,Q36*I36)</f>
        <v>0</v>
      </c>
      <c r="S36" s="206" t="n">
        <f aca="false">IF(ISERROR(Q36*I36*J36),0,Q36*I36*J36)</f>
        <v>0</v>
      </c>
      <c r="T36" s="221" t="n">
        <f aca="false">IF(ISERROR(Q36*J36),0,Q36*J36)</f>
        <v>0</v>
      </c>
      <c r="U36" s="207" t="str">
        <f aca="false">IF(AND(A36="",F36=0),"",IF(F36=0,"Il manque le(s) % de rec. !",""))</f>
        <v/>
      </c>
      <c r="V36" s="208"/>
      <c r="W36" s="208"/>
      <c r="X36" s="206" t="str">
        <f aca="false">IF(A36="new.cod","NEW.COD",IF(AND((Y36=""),ISTEXT(A36)),A36,IF(Y36="","",INDEX(,Y36))))</f>
        <v/>
      </c>
      <c r="Y36" s="8" t="str">
        <f aca="false">IF(ISERROR(MATCH(A36,,0)),IF(ISERROR(MATCH(A36,,0)),"",(MATCH(A36,,0))),(MATCH(A36,,0)))</f>
        <v/>
      </c>
      <c r="Z36" s="209"/>
      <c r="AA36" s="210"/>
      <c r="BB36" s="8" t="str">
        <f aca="false">IF(A36="","",1)</f>
        <v/>
      </c>
    </row>
    <row r="37" customFormat="false" ht="12.75" hidden="false" customHeight="false" outlineLevel="0" collapsed="false">
      <c r="A37" s="211"/>
      <c r="B37" s="212"/>
      <c r="C37" s="213"/>
      <c r="D37" s="214" t="str">
        <f aca="false">IF(ISERROR(VLOOKUP($A37,,2,0)),IF(ISERROR(VLOOKUP($A37,,1,0)),"",VLOOKUP($A37,,1,0)),VLOOKUP($A37,,2,0))</f>
        <v/>
      </c>
      <c r="E37" s="215" t="n">
        <f aca="false">IF(D37="",0,VLOOKUP(D37,D$22:D36,1,0))</f>
        <v>0</v>
      </c>
      <c r="F37" s="225" t="n">
        <f aca="false">($B37*$B$7+$C37*$C$7)/100</f>
        <v>0</v>
      </c>
      <c r="G37" s="217" t="str">
        <f aca="false">IF(A37="","",IF(ISERROR(VLOOKUP($A37,,13,0)),IF(ISERROR(VLOOKUP($A37,,12,0)),"    -",VLOOKUP($A37,,12,0)),VLOOKUP($A37,,13,0)))</f>
        <v/>
      </c>
      <c r="H37" s="199" t="str">
        <f aca="false">IF(A37="","x",IF(ISERROR(VLOOKUP($A37,,14,0)),IF(ISERROR(VLOOKUP($A37,,13,0)),"x",VLOOKUP($A37,,13,0)),VLOOKUP($A37,,14,0)))</f>
        <v>x</v>
      </c>
      <c r="I37" s="218" t="str">
        <f aca="false">IF(ISNUMBER(H37),IF(ISERROR(VLOOKUP($A37,,3,0)),IF(ISERROR(VLOOKUP($A37,,2,0)),"",VLOOKUP($A37,,2,0)),VLOOKUP($A37,,3,0)),"")</f>
        <v/>
      </c>
      <c r="J37" s="201" t="str">
        <f aca="false">IF(ISNUMBER(H37),IF(ISERROR(VLOOKUP($A37,,4,0)),IF(ISERROR(VLOOKUP($A37,,3,0)),"",VLOOKUP($A37,,3,0)),VLOOKUP($A37,,4,0)),"")</f>
        <v/>
      </c>
      <c r="K37" s="219" t="str">
        <f aca="false">IF(A37="NEW.COD",AA37,IF(ISTEXT($E37),"DEJA SAISI !",IF(A37="","",IF(ISERROR(VLOOKUP($A37,,2,0)),IF(ISERROR(VLOOKUP($A37,,1,0)),"code non répertorié ou synonyme",VLOOKUP($A37,,1,0)),VLOOKUP(A37,,2,0)))))</f>
        <v/>
      </c>
      <c r="L37" s="220"/>
      <c r="M37" s="220"/>
      <c r="N37" s="220"/>
      <c r="O37" s="204"/>
      <c r="P37" s="205" t="str">
        <f aca="false">IF(ISTEXT(H37),"",(B37*$B$7/100)+(C37*$C$7/100))</f>
        <v/>
      </c>
      <c r="Q37" s="206" t="str">
        <f aca="false">IF(OR(ISTEXT(H37),P37=0),"",IF(P37&lt;0.1,1,IF(P37&lt;1,2,IF(P37&lt;10,3,IF(P37&lt;50,4,IF(P37&gt;=50,5,""))))))</f>
        <v/>
      </c>
      <c r="R37" s="206" t="n">
        <f aca="false">IF(ISERROR(Q37*I37),0,Q37*I37)</f>
        <v>0</v>
      </c>
      <c r="S37" s="206" t="n">
        <f aca="false">IF(ISERROR(Q37*I37*J37),0,Q37*I37*J37)</f>
        <v>0</v>
      </c>
      <c r="T37" s="221" t="n">
        <f aca="false">IF(ISERROR(Q37*J37),0,Q37*J37)</f>
        <v>0</v>
      </c>
      <c r="U37" s="207" t="str">
        <f aca="false">IF(AND(A37="",F37=0),"",IF(F37=0,"Il manque le(s) % de rec. !",""))</f>
        <v/>
      </c>
      <c r="V37" s="208"/>
      <c r="X37" s="206" t="str">
        <f aca="false">IF(A37="new.cod","NEW.COD",IF(AND((Y37=""),ISTEXT(A37)),A37,IF(Y37="","",INDEX(,Y37))))</f>
        <v/>
      </c>
      <c r="Y37" s="8" t="str">
        <f aca="false">IF(ISERROR(MATCH(A37,,0)),IF(ISERROR(MATCH(A37,,0)),"",(MATCH(A37,,0))),(MATCH(A37,,0)))</f>
        <v/>
      </c>
      <c r="Z37" s="209"/>
      <c r="AA37" s="210"/>
      <c r="BB37" s="8" t="str">
        <f aca="false">IF(A37="","",1)</f>
        <v/>
      </c>
    </row>
    <row r="38" customFormat="false" ht="12.75" hidden="false" customHeight="false" outlineLevel="0" collapsed="false">
      <c r="A38" s="211"/>
      <c r="B38" s="212"/>
      <c r="C38" s="213"/>
      <c r="D38" s="214" t="str">
        <f aca="false">IF(ISERROR(VLOOKUP($A38,,2,0)),IF(ISERROR(VLOOKUP($A38,,1,0)),"",VLOOKUP($A38,,1,0)),VLOOKUP($A38,,2,0))</f>
        <v/>
      </c>
      <c r="E38" s="215" t="n">
        <f aca="false">IF(D38="",0,VLOOKUP(D38,D$22:D37,1,0))</f>
        <v>0</v>
      </c>
      <c r="F38" s="225" t="n">
        <f aca="false">($B38*$B$7+$C38*$C$7)/100</f>
        <v>0</v>
      </c>
      <c r="G38" s="217" t="str">
        <f aca="false">IF(A38="","",IF(ISERROR(VLOOKUP($A38,,13,0)),IF(ISERROR(VLOOKUP($A38,,12,0)),"    -",VLOOKUP($A38,,12,0)),VLOOKUP($A38,,13,0)))</f>
        <v/>
      </c>
      <c r="H38" s="199" t="str">
        <f aca="false">IF(A38="","x",IF(ISERROR(VLOOKUP($A38,,14,0)),IF(ISERROR(VLOOKUP($A38,,13,0)),"x",VLOOKUP($A38,,13,0)),VLOOKUP($A38,,14,0)))</f>
        <v>x</v>
      </c>
      <c r="I38" s="218" t="str">
        <f aca="false">IF(ISNUMBER(H38),IF(ISERROR(VLOOKUP($A38,,3,0)),IF(ISERROR(VLOOKUP($A38,,2,0)),"",VLOOKUP($A38,,2,0)),VLOOKUP($A38,,3,0)),"")</f>
        <v/>
      </c>
      <c r="J38" s="201" t="str">
        <f aca="false">IF(ISNUMBER(H38),IF(ISERROR(VLOOKUP($A38,,4,0)),IF(ISERROR(VLOOKUP($A38,,3,0)),"",VLOOKUP($A38,,3,0)),VLOOKUP($A38,,4,0)),"")</f>
        <v/>
      </c>
      <c r="K38" s="219" t="str">
        <f aca="false">IF(A38="NEW.COD",AA38,IF(ISTEXT($E38),"DEJA SAISI !",IF(A38="","",IF(ISERROR(VLOOKUP($A38,,2,0)),IF(ISERROR(VLOOKUP($A38,,1,0)),"code non répertorié ou synonyme",VLOOKUP($A38,,1,0)),VLOOKUP(A38,,2,0)))))</f>
        <v/>
      </c>
      <c r="L38" s="220"/>
      <c r="M38" s="220"/>
      <c r="N38" s="220"/>
      <c r="O38" s="204"/>
      <c r="P38" s="205" t="str">
        <f aca="false">IF(ISTEXT(H38),"",(B38*$B$7/100)+(C38*$C$7/100))</f>
        <v/>
      </c>
      <c r="Q38" s="206" t="str">
        <f aca="false">IF(OR(ISTEXT(H38),P38=0),"",IF(P38&lt;0.1,1,IF(P38&lt;1,2,IF(P38&lt;10,3,IF(P38&lt;50,4,IF(P38&gt;=50,5,""))))))</f>
        <v/>
      </c>
      <c r="R38" s="206" t="n">
        <f aca="false">IF(ISERROR(Q38*I38),0,Q38*I38)</f>
        <v>0</v>
      </c>
      <c r="S38" s="206" t="n">
        <f aca="false">IF(ISERROR(Q38*I38*J38),0,Q38*I38*J38)</f>
        <v>0</v>
      </c>
      <c r="T38" s="221" t="n">
        <f aca="false">IF(ISERROR(Q38*J38),0,Q38*J38)</f>
        <v>0</v>
      </c>
      <c r="U38" s="207" t="str">
        <f aca="false">IF(AND(A38="",F38=0),"",IF(F38=0,"Il manque le(s) % de rec. !",""))</f>
        <v/>
      </c>
      <c r="V38" s="208"/>
      <c r="W38" s="208"/>
      <c r="X38" s="206" t="str">
        <f aca="false">IF(A38="new.cod","NEW.COD",IF(AND((Y38=""),ISTEXT(A38)),A38,IF(Y38="","",INDEX(,Y38))))</f>
        <v/>
      </c>
      <c r="Y38" s="8" t="str">
        <f aca="false">IF(ISERROR(MATCH(A38,,0)),IF(ISERROR(MATCH(A38,,0)),"",(MATCH(A38,,0))),(MATCH(A38,,0)))</f>
        <v/>
      </c>
      <c r="Z38" s="209"/>
      <c r="AA38" s="210"/>
      <c r="BB38" s="8" t="str">
        <f aca="false">IF(A38="","",1)</f>
        <v/>
      </c>
    </row>
    <row r="39" customFormat="false" ht="12.75" hidden="false" customHeight="false" outlineLevel="0" collapsed="false">
      <c r="A39" s="211"/>
      <c r="B39" s="212"/>
      <c r="C39" s="213"/>
      <c r="D39" s="214" t="str">
        <f aca="false">IF(ISERROR(VLOOKUP($A39,,2,0)),IF(ISERROR(VLOOKUP($A39,,1,0)),"",VLOOKUP($A39,,1,0)),VLOOKUP($A39,,2,0))</f>
        <v/>
      </c>
      <c r="E39" s="215" t="n">
        <f aca="false">IF(D39="",0,VLOOKUP(D39,D$22:D38,1,0))</f>
        <v>0</v>
      </c>
      <c r="F39" s="225" t="n">
        <f aca="false">($B39*$B$7+$C39*$C$7)/100</f>
        <v>0</v>
      </c>
      <c r="G39" s="217" t="str">
        <f aca="false">IF(A39="","",IF(ISERROR(VLOOKUP($A39,,13,0)),IF(ISERROR(VLOOKUP($A39,,12,0)),"    -",VLOOKUP($A39,,12,0)),VLOOKUP($A39,,13,0)))</f>
        <v/>
      </c>
      <c r="H39" s="199" t="str">
        <f aca="false">IF(A39="","x",IF(ISERROR(VLOOKUP($A39,,14,0)),IF(ISERROR(VLOOKUP($A39,,13,0)),"x",VLOOKUP($A39,,13,0)),VLOOKUP($A39,,14,0)))</f>
        <v>x</v>
      </c>
      <c r="I39" s="218" t="str">
        <f aca="false">IF(ISNUMBER(H39),IF(ISERROR(VLOOKUP($A39,,3,0)),IF(ISERROR(VLOOKUP($A39,,2,0)),"",VLOOKUP($A39,,2,0)),VLOOKUP($A39,,3,0)),"")</f>
        <v/>
      </c>
      <c r="J39" s="201" t="str">
        <f aca="false">IF(ISNUMBER(H39),IF(ISERROR(VLOOKUP($A39,,4,0)),IF(ISERROR(VLOOKUP($A39,,3,0)),"",VLOOKUP($A39,,3,0)),VLOOKUP($A39,,4,0)),"")</f>
        <v/>
      </c>
      <c r="K39" s="219" t="str">
        <f aca="false">IF(A39="NEW.COD",AA39,IF(ISTEXT($E39),"DEJA SAISI !",IF(A39="","",IF(ISERROR(VLOOKUP($A39,,2,0)),IF(ISERROR(VLOOKUP($A39,,1,0)),"code non répertorié ou synonyme",VLOOKUP($A39,,1,0)),VLOOKUP(A39,,2,0)))))</f>
        <v/>
      </c>
      <c r="L39" s="220"/>
      <c r="M39" s="220"/>
      <c r="N39" s="220"/>
      <c r="O39" s="204"/>
      <c r="P39" s="205" t="str">
        <f aca="false">IF(ISTEXT(H39),"",(B39*$B$7/100)+(C39*$C$7/100))</f>
        <v/>
      </c>
      <c r="Q39" s="206" t="str">
        <f aca="false">IF(OR(ISTEXT(H39),P39=0),"",IF(P39&lt;0.1,1,IF(P39&lt;1,2,IF(P39&lt;10,3,IF(P39&lt;50,4,IF(P39&gt;=50,5,""))))))</f>
        <v/>
      </c>
      <c r="R39" s="206" t="n">
        <f aca="false">IF(ISERROR(Q39*I39),0,Q39*I39)</f>
        <v>0</v>
      </c>
      <c r="S39" s="206" t="n">
        <f aca="false">IF(ISERROR(Q39*I39*J39),0,Q39*I39*J39)</f>
        <v>0</v>
      </c>
      <c r="T39" s="221" t="n">
        <f aca="false">IF(ISERROR(Q39*J39),0,Q39*J39)</f>
        <v>0</v>
      </c>
      <c r="U39" s="207" t="str">
        <f aca="false">IF(AND(A39="",F39=0),"",IF(F39=0,"Il manque le(s) % de rec. !",""))</f>
        <v/>
      </c>
      <c r="V39" s="226"/>
      <c r="X39" s="206" t="str">
        <f aca="false">IF(A39="new.cod","NEW.COD",IF(AND((Y39=""),ISTEXT(A39)),A39,IF(Y39="","",INDEX(,Y39))))</f>
        <v/>
      </c>
      <c r="Y39" s="8" t="str">
        <f aca="false">IF(ISERROR(MATCH(A39,,0)),IF(ISERROR(MATCH(A39,,0)),"",(MATCH(A39,,0))),(MATCH(A39,,0)))</f>
        <v/>
      </c>
      <c r="Z39" s="209"/>
      <c r="AA39" s="210"/>
      <c r="BB39" s="8" t="str">
        <f aca="false">IF(A39="","",1)</f>
        <v/>
      </c>
    </row>
    <row r="40" customFormat="false" ht="12.75" hidden="false" customHeight="false" outlineLevel="0" collapsed="false">
      <c r="A40" s="211"/>
      <c r="B40" s="212"/>
      <c r="C40" s="213"/>
      <c r="D40" s="214" t="str">
        <f aca="false">IF(ISERROR(VLOOKUP($A40,,2,0)),IF(ISERROR(VLOOKUP($A40,,1,0)),"",VLOOKUP($A40,,1,0)),VLOOKUP($A40,,2,0))</f>
        <v/>
      </c>
      <c r="E40" s="215" t="n">
        <f aca="false">IF(D40="",0,VLOOKUP(D40,D$22:D39,1,0))</f>
        <v>0</v>
      </c>
      <c r="F40" s="225" t="n">
        <f aca="false">($B40*$B$7+$C40*$C$7)/100</f>
        <v>0</v>
      </c>
      <c r="G40" s="217" t="str">
        <f aca="false">IF(A40="","",IF(ISERROR(VLOOKUP($A40,,13,0)),IF(ISERROR(VLOOKUP($A40,,12,0)),"    -",VLOOKUP($A40,,12,0)),VLOOKUP($A40,,13,0)))</f>
        <v/>
      </c>
      <c r="H40" s="199" t="str">
        <f aca="false">IF(A40="","x",IF(ISERROR(VLOOKUP($A40,,14,0)),IF(ISERROR(VLOOKUP($A40,,13,0)),"x",VLOOKUP($A40,,13,0)),VLOOKUP($A40,,14,0)))</f>
        <v>x</v>
      </c>
      <c r="I40" s="218" t="str">
        <f aca="false">IF(ISNUMBER(H40),IF(ISERROR(VLOOKUP($A40,,3,0)),IF(ISERROR(VLOOKUP($A40,,2,0)),"",VLOOKUP($A40,,2,0)),VLOOKUP($A40,,3,0)),"")</f>
        <v/>
      </c>
      <c r="J40" s="201" t="str">
        <f aca="false">IF(ISNUMBER(H40),IF(ISERROR(VLOOKUP($A40,,4,0)),IF(ISERROR(VLOOKUP($A40,,3,0)),"",VLOOKUP($A40,,3,0)),VLOOKUP($A40,,4,0)),"")</f>
        <v/>
      </c>
      <c r="K40" s="219" t="str">
        <f aca="false">IF(A40="NEW.COD",AA40,IF(ISTEXT($E40),"DEJA SAISI !",IF(A40="","",IF(ISERROR(VLOOKUP($A40,,2,0)),IF(ISERROR(VLOOKUP($A40,,1,0)),"code non répertorié ou synonyme",VLOOKUP($A40,,1,0)),VLOOKUP(A40,,2,0)))))</f>
        <v/>
      </c>
      <c r="L40" s="220"/>
      <c r="M40" s="220"/>
      <c r="N40" s="220"/>
      <c r="O40" s="204"/>
      <c r="P40" s="205" t="str">
        <f aca="false">IF(ISTEXT(H40),"",(B40*$B$7/100)+(C40*$C$7/100))</f>
        <v/>
      </c>
      <c r="Q40" s="206" t="str">
        <f aca="false">IF(OR(ISTEXT(H40),P40=0),"",IF(P40&lt;0.1,1,IF(P40&lt;1,2,IF(P40&lt;10,3,IF(P40&lt;50,4,IF(P40&gt;=50,5,""))))))</f>
        <v/>
      </c>
      <c r="R40" s="206" t="n">
        <f aca="false">IF(ISERROR(Q40*I40),0,Q40*I40)</f>
        <v>0</v>
      </c>
      <c r="S40" s="206" t="n">
        <f aca="false">IF(ISERROR(Q40*I40*J40),0,Q40*I40*J40)</f>
        <v>0</v>
      </c>
      <c r="T40" s="221" t="n">
        <f aca="false">IF(ISERROR(Q40*J40),0,Q40*J40)</f>
        <v>0</v>
      </c>
      <c r="U40" s="207" t="str">
        <f aca="false">IF(AND(A40="",F40=0),"",IF(F40=0,"Il manque le(s) % de rec. !",""))</f>
        <v/>
      </c>
      <c r="V40" s="208"/>
      <c r="X40" s="206" t="str">
        <f aca="false">IF(A40="new.cod","NEW.COD",IF(AND((Y40=""),ISTEXT(A40)),A40,IF(Y40="","",INDEX(,Y40))))</f>
        <v/>
      </c>
      <c r="Y40" s="8" t="str">
        <f aca="false">IF(ISERROR(MATCH(A40,,0)),IF(ISERROR(MATCH(A40,,0)),"",(MATCH(A40,,0))),(MATCH(A40,,0)))</f>
        <v/>
      </c>
      <c r="Z40" s="209"/>
      <c r="AA40" s="210"/>
      <c r="BB40" s="8" t="str">
        <f aca="false">IF(A40="","",1)</f>
        <v/>
      </c>
    </row>
    <row r="41" customFormat="false" ht="12.75" hidden="false" customHeight="false" outlineLevel="0" collapsed="false">
      <c r="A41" s="211"/>
      <c r="B41" s="212"/>
      <c r="C41" s="213"/>
      <c r="D41" s="214" t="str">
        <f aca="false">IF(ISERROR(VLOOKUP($A41,,2,0)),IF(ISERROR(VLOOKUP($A41,,1,0)),"",VLOOKUP($A41,,1,0)),VLOOKUP($A41,,2,0))</f>
        <v/>
      </c>
      <c r="E41" s="215" t="n">
        <f aca="false">IF(D41="",0,VLOOKUP(D41,D$22:D40,1,0))</f>
        <v>0</v>
      </c>
      <c r="F41" s="225" t="n">
        <f aca="false">($B41*$B$7+$C41*$C$7)/100</f>
        <v>0</v>
      </c>
      <c r="G41" s="217" t="str">
        <f aca="false">IF(A41="","",IF(ISERROR(VLOOKUP($A41,,13,0)),IF(ISERROR(VLOOKUP($A41,,12,0)),"    -",VLOOKUP($A41,,12,0)),VLOOKUP($A41,,13,0)))</f>
        <v/>
      </c>
      <c r="H41" s="199" t="str">
        <f aca="false">IF(A41="","x",IF(ISERROR(VLOOKUP($A41,,14,0)),IF(ISERROR(VLOOKUP($A41,,13,0)),"x",VLOOKUP($A41,,13,0)),VLOOKUP($A41,,14,0)))</f>
        <v>x</v>
      </c>
      <c r="I41" s="218" t="str">
        <f aca="false">IF(ISNUMBER(H41),IF(ISERROR(VLOOKUP($A41,,3,0)),IF(ISERROR(VLOOKUP($A41,,2,0)),"",VLOOKUP($A41,,2,0)),VLOOKUP($A41,,3,0)),"")</f>
        <v/>
      </c>
      <c r="J41" s="201" t="str">
        <f aca="false">IF(ISNUMBER(H41),IF(ISERROR(VLOOKUP($A41,,4,0)),IF(ISERROR(VLOOKUP($A41,,3,0)),"",VLOOKUP($A41,,3,0)),VLOOKUP($A41,,4,0)),"")</f>
        <v/>
      </c>
      <c r="K41" s="219" t="str">
        <f aca="false">IF(A41="NEW.COD",AA41,IF(ISTEXT($E41),"DEJA SAISI !",IF(A41="","",IF(ISERROR(VLOOKUP($A41,,2,0)),IF(ISERROR(VLOOKUP($A41,,1,0)),"code non répertorié ou synonyme",VLOOKUP($A41,,1,0)),VLOOKUP(A41,,2,0)))))</f>
        <v/>
      </c>
      <c r="L41" s="220"/>
      <c r="M41" s="220"/>
      <c r="N41" s="220"/>
      <c r="O41" s="204"/>
      <c r="P41" s="205" t="str">
        <f aca="false">IF(ISTEXT(H41),"",(B41*$B$7/100)+(C41*$C$7/100))</f>
        <v/>
      </c>
      <c r="Q41" s="206" t="str">
        <f aca="false">IF(OR(ISTEXT(H41),P41=0),"",IF(P41&lt;0.1,1,IF(P41&lt;1,2,IF(P41&lt;10,3,IF(P41&lt;50,4,IF(P41&gt;=50,5,""))))))</f>
        <v/>
      </c>
      <c r="R41" s="206" t="n">
        <f aca="false">IF(ISERROR(Q41*I41),0,Q41*I41)</f>
        <v>0</v>
      </c>
      <c r="S41" s="206" t="n">
        <f aca="false">IF(ISERROR(Q41*I41*J41),0,Q41*I41*J41)</f>
        <v>0</v>
      </c>
      <c r="T41" s="221" t="n">
        <f aca="false">IF(ISERROR(Q41*J41),0,Q41*J41)</f>
        <v>0</v>
      </c>
      <c r="U41" s="207" t="str">
        <f aca="false">IF(AND(A41="",F41=0),"",IF(F41=0,"Il manque le(s) % de rec. !",""))</f>
        <v/>
      </c>
      <c r="V41" s="208"/>
      <c r="X41" s="206" t="str">
        <f aca="false">IF(A41="new.cod","NEW.COD",IF(AND((Y41=""),ISTEXT(A41)),A41,IF(Y41="","",INDEX(,Y41))))</f>
        <v/>
      </c>
      <c r="Y41" s="8" t="str">
        <f aca="false">IF(ISERROR(MATCH(A41,,0)),IF(ISERROR(MATCH(A41,,0)),"",(MATCH(A41,,0))),(MATCH(A41,,0)))</f>
        <v/>
      </c>
      <c r="Z41" s="209"/>
      <c r="AA41" s="210"/>
      <c r="BB41" s="8" t="str">
        <f aca="false">IF(A41="","",1)</f>
        <v/>
      </c>
    </row>
    <row r="42" customFormat="false" ht="12.75" hidden="false" customHeight="false" outlineLevel="0" collapsed="false">
      <c r="A42" s="211"/>
      <c r="B42" s="212"/>
      <c r="C42" s="213"/>
      <c r="D42" s="214" t="str">
        <f aca="false">IF(ISERROR(VLOOKUP($A42,,2,0)),IF(ISERROR(VLOOKUP($A42,,1,0)),"",VLOOKUP($A42,,1,0)),VLOOKUP($A42,,2,0))</f>
        <v/>
      </c>
      <c r="E42" s="215" t="n">
        <f aca="false">IF(D42="",0,VLOOKUP(D42,D$22:D41,1,0))</f>
        <v>0</v>
      </c>
      <c r="F42" s="225" t="n">
        <f aca="false">($B42*$B$7+$C42*$C$7)/100</f>
        <v>0</v>
      </c>
      <c r="G42" s="217" t="str">
        <f aca="false">IF(A42="","",IF(ISERROR(VLOOKUP($A42,,13,0)),IF(ISERROR(VLOOKUP($A42,,12,0)),"    -",VLOOKUP($A42,,12,0)),VLOOKUP($A42,,13,0)))</f>
        <v/>
      </c>
      <c r="H42" s="199" t="str">
        <f aca="false">IF(A42="","x",IF(ISERROR(VLOOKUP($A42,,14,0)),IF(ISERROR(VLOOKUP($A42,,13,0)),"x",VLOOKUP($A42,,13,0)),VLOOKUP($A42,,14,0)))</f>
        <v>x</v>
      </c>
      <c r="I42" s="218" t="str">
        <f aca="false">IF(ISNUMBER(H42),IF(ISERROR(VLOOKUP($A42,,3,0)),IF(ISERROR(VLOOKUP($A42,,2,0)),"",VLOOKUP($A42,,2,0)),VLOOKUP($A42,,3,0)),"")</f>
        <v/>
      </c>
      <c r="J42" s="201" t="str">
        <f aca="false">IF(ISNUMBER(H42),IF(ISERROR(VLOOKUP($A42,,4,0)),IF(ISERROR(VLOOKUP($A42,,3,0)),"",VLOOKUP($A42,,3,0)),VLOOKUP($A42,,4,0)),"")</f>
        <v/>
      </c>
      <c r="K42" s="219" t="str">
        <f aca="false">IF(A42="NEW.COD",AA42,IF(ISTEXT($E42),"DEJA SAISI !",IF(A42="","",IF(ISERROR(VLOOKUP($A42,,2,0)),IF(ISERROR(VLOOKUP($A42,,1,0)),"code non répertorié ou synonyme",VLOOKUP($A42,,1,0)),VLOOKUP(A42,,2,0)))))</f>
        <v/>
      </c>
      <c r="L42" s="220"/>
      <c r="M42" s="220"/>
      <c r="N42" s="220"/>
      <c r="O42" s="204"/>
      <c r="P42" s="205" t="str">
        <f aca="false">IF(ISTEXT(H42),"",(B42*$B$7/100)+(C42*$C$7/100))</f>
        <v/>
      </c>
      <c r="Q42" s="206" t="str">
        <f aca="false">IF(OR(ISTEXT(H42),P42=0),"",IF(P42&lt;0.1,1,IF(P42&lt;1,2,IF(P42&lt;10,3,IF(P42&lt;50,4,IF(P42&gt;=50,5,""))))))</f>
        <v/>
      </c>
      <c r="R42" s="206" t="n">
        <f aca="false">IF(ISERROR(Q42*I42),0,Q42*I42)</f>
        <v>0</v>
      </c>
      <c r="S42" s="206" t="n">
        <f aca="false">IF(ISERROR(Q42*I42*J42),0,Q42*I42*J42)</f>
        <v>0</v>
      </c>
      <c r="T42" s="221" t="n">
        <f aca="false">IF(ISERROR(Q42*J42),0,Q42*J42)</f>
        <v>0</v>
      </c>
      <c r="U42" s="207" t="str">
        <f aca="false">IF(AND(A42="",F42=0),"",IF(F42=0,"Il manque le(s) % de rec. !",""))</f>
        <v/>
      </c>
      <c r="V42" s="208"/>
      <c r="X42" s="206" t="str">
        <f aca="false">IF(A42="new.cod","NEW.COD",IF(AND((Y42=""),ISTEXT(A42)),A42,IF(Y42="","",INDEX(,Y42))))</f>
        <v/>
      </c>
      <c r="Y42" s="8" t="str">
        <f aca="false">IF(ISERROR(MATCH(A42,,0)),IF(ISERROR(MATCH(A42,,0)),"",(MATCH(A42,,0))),(MATCH(A42,,0)))</f>
        <v/>
      </c>
      <c r="Z42" s="209"/>
      <c r="AA42" s="210"/>
      <c r="BB42" s="8" t="str">
        <f aca="false">IF(A42="","",1)</f>
        <v/>
      </c>
    </row>
    <row r="43" customFormat="false" ht="12.75" hidden="false" customHeight="false" outlineLevel="0" collapsed="false">
      <c r="A43" s="211"/>
      <c r="B43" s="212"/>
      <c r="C43" s="213"/>
      <c r="D43" s="214" t="str">
        <f aca="false">IF(ISERROR(VLOOKUP($A43,,2,0)),IF(ISERROR(VLOOKUP($A43,,1,0)),"",VLOOKUP($A43,,1,0)),VLOOKUP($A43,,2,0))</f>
        <v/>
      </c>
      <c r="E43" s="215" t="n">
        <f aca="false">IF(D43="",0,VLOOKUP(D43,D$22:D42,1,0))</f>
        <v>0</v>
      </c>
      <c r="F43" s="225" t="n">
        <f aca="false">($B43*$B$7+$C43*$C$7)/100</f>
        <v>0</v>
      </c>
      <c r="G43" s="217" t="str">
        <f aca="false">IF(A43="","",IF(ISERROR(VLOOKUP($A43,,13,0)),IF(ISERROR(VLOOKUP($A43,,12,0)),"    -",VLOOKUP($A43,,12,0)),VLOOKUP($A43,,13,0)))</f>
        <v/>
      </c>
      <c r="H43" s="199" t="str">
        <f aca="false">IF(A43="","x",IF(ISERROR(VLOOKUP($A43,,14,0)),IF(ISERROR(VLOOKUP($A43,,13,0)),"x",VLOOKUP($A43,,13,0)),VLOOKUP($A43,,14,0)))</f>
        <v>x</v>
      </c>
      <c r="I43" s="218" t="str">
        <f aca="false">IF(ISNUMBER(H43),IF(ISERROR(VLOOKUP($A43,,3,0)),IF(ISERROR(VLOOKUP($A43,,2,0)),"",VLOOKUP($A43,,2,0)),VLOOKUP($A43,,3,0)),"")</f>
        <v/>
      </c>
      <c r="J43" s="201" t="str">
        <f aca="false">IF(ISNUMBER(H43),IF(ISERROR(VLOOKUP($A43,,4,0)),IF(ISERROR(VLOOKUP($A43,,3,0)),"",VLOOKUP($A43,,3,0)),VLOOKUP($A43,,4,0)),"")</f>
        <v/>
      </c>
      <c r="K43" s="219" t="str">
        <f aca="false">IF(A43="NEW.COD",AA43,IF(ISTEXT($E43),"DEJA SAISI !",IF(A43="","",IF(ISERROR(VLOOKUP($A43,,2,0)),IF(ISERROR(VLOOKUP($A43,,1,0)),"code non répertorié ou synonyme",VLOOKUP($A43,,1,0)),VLOOKUP(A43,,2,0)))))</f>
        <v/>
      </c>
      <c r="L43" s="220"/>
      <c r="M43" s="220"/>
      <c r="N43" s="220"/>
      <c r="O43" s="204"/>
      <c r="P43" s="205" t="str">
        <f aca="false">IF(ISTEXT(H43),"",(B43*$B$7/100)+(C43*$C$7/100))</f>
        <v/>
      </c>
      <c r="Q43" s="206" t="str">
        <f aca="false">IF(OR(ISTEXT(H43),P43=0),"",IF(P43&lt;0.1,1,IF(P43&lt;1,2,IF(P43&lt;10,3,IF(P43&lt;50,4,IF(P43&gt;=50,5,""))))))</f>
        <v/>
      </c>
      <c r="R43" s="206" t="n">
        <f aca="false">IF(ISERROR(Q43*I43),0,Q43*I43)</f>
        <v>0</v>
      </c>
      <c r="S43" s="206" t="n">
        <f aca="false">IF(ISERROR(Q43*I43*J43),0,Q43*I43*J43)</f>
        <v>0</v>
      </c>
      <c r="T43" s="221" t="n">
        <f aca="false">IF(ISERROR(Q43*J43),0,Q43*J43)</f>
        <v>0</v>
      </c>
      <c r="U43" s="207" t="str">
        <f aca="false">IF(AND(A43="",F43=0),"",IF(F43=0,"Il manque le(s) % de rec. !",""))</f>
        <v/>
      </c>
      <c r="V43" s="208"/>
      <c r="X43" s="206" t="str">
        <f aca="false">IF(A43="new.cod","NEW.COD",IF(AND((Y43=""),ISTEXT(A43)),A43,IF(Y43="","",INDEX(,Y43))))</f>
        <v/>
      </c>
      <c r="Y43" s="8" t="str">
        <f aca="false">IF(ISERROR(MATCH(A43,,0)),IF(ISERROR(MATCH(A43,,0)),"",(MATCH(A43,,0))),(MATCH(A43,,0)))</f>
        <v/>
      </c>
      <c r="Z43" s="209"/>
      <c r="AA43" s="210"/>
      <c r="BB43" s="8" t="str">
        <f aca="false">IF(A43="","",1)</f>
        <v/>
      </c>
    </row>
    <row r="44" customFormat="false" ht="12.75" hidden="false" customHeight="false" outlineLevel="0" collapsed="false">
      <c r="A44" s="211"/>
      <c r="B44" s="212"/>
      <c r="C44" s="213"/>
      <c r="D44" s="214" t="str">
        <f aca="false">IF(ISERROR(VLOOKUP($A44,,2,0)),IF(ISERROR(VLOOKUP($A44,,1,0)),"",VLOOKUP($A44,,1,0)),VLOOKUP($A44,,2,0))</f>
        <v/>
      </c>
      <c r="E44" s="215" t="n">
        <f aca="false">IF(D44="",0,VLOOKUP(D44,D$22:D43,1,0))</f>
        <v>0</v>
      </c>
      <c r="F44" s="225" t="n">
        <f aca="false">($B44*$B$7+$C44*$C$7)/100</f>
        <v>0</v>
      </c>
      <c r="G44" s="217" t="str">
        <f aca="false">IF(A44="","",IF(ISERROR(VLOOKUP($A44,,13,0)),IF(ISERROR(VLOOKUP($A44,,12,0)),"    -",VLOOKUP($A44,,12,0)),VLOOKUP($A44,,13,0)))</f>
        <v/>
      </c>
      <c r="H44" s="199" t="str">
        <f aca="false">IF(A44="","x",IF(ISERROR(VLOOKUP($A44,,14,0)),IF(ISERROR(VLOOKUP($A44,,13,0)),"x",VLOOKUP($A44,,13,0)),VLOOKUP($A44,,14,0)))</f>
        <v>x</v>
      </c>
      <c r="I44" s="218" t="str">
        <f aca="false">IF(ISNUMBER(H44),IF(ISERROR(VLOOKUP($A44,,3,0)),IF(ISERROR(VLOOKUP($A44,,2,0)),"",VLOOKUP($A44,,2,0)),VLOOKUP($A44,,3,0)),"")</f>
        <v/>
      </c>
      <c r="J44" s="201" t="str">
        <f aca="false">IF(ISNUMBER(H44),IF(ISERROR(VLOOKUP($A44,,4,0)),IF(ISERROR(VLOOKUP($A44,,3,0)),"",VLOOKUP($A44,,3,0)),VLOOKUP($A44,,4,0)),"")</f>
        <v/>
      </c>
      <c r="K44" s="219" t="str">
        <f aca="false">IF(A44="NEW.COD",AA44,IF(ISTEXT($E44),"DEJA SAISI !",IF(A44="","",IF(ISERROR(VLOOKUP($A44,,2,0)),IF(ISERROR(VLOOKUP($A44,,1,0)),"code non répertorié ou synonyme",VLOOKUP($A44,,1,0)),VLOOKUP(A44,,2,0)))))</f>
        <v/>
      </c>
      <c r="L44" s="220"/>
      <c r="M44" s="220"/>
      <c r="N44" s="220"/>
      <c r="O44" s="204"/>
      <c r="P44" s="205" t="str">
        <f aca="false">IF(ISTEXT(H44),"",(B44*$B$7/100)+(C44*$C$7/100))</f>
        <v/>
      </c>
      <c r="Q44" s="206" t="str">
        <f aca="false">IF(OR(ISTEXT(H44),P44=0),"",IF(P44&lt;0.1,1,IF(P44&lt;1,2,IF(P44&lt;10,3,IF(P44&lt;50,4,IF(P44&gt;=50,5,""))))))</f>
        <v/>
      </c>
      <c r="R44" s="206" t="n">
        <f aca="false">IF(ISERROR(Q44*I44),0,Q44*I44)</f>
        <v>0</v>
      </c>
      <c r="S44" s="206" t="n">
        <f aca="false">IF(ISERROR(Q44*I44*J44),0,Q44*I44*J44)</f>
        <v>0</v>
      </c>
      <c r="T44" s="221" t="n">
        <f aca="false">IF(ISERROR(Q44*J44),0,Q44*J44)</f>
        <v>0</v>
      </c>
      <c r="U44" s="207" t="str">
        <f aca="false">IF(AND(A44="",F44=0),"",IF(F44=0,"Il manque le(s) % de rec. !",""))</f>
        <v/>
      </c>
      <c r="V44" s="208"/>
      <c r="X44" s="206" t="str">
        <f aca="false">IF(A44="new.cod","NEW.COD",IF(AND((Y44=""),ISTEXT(A44)),A44,IF(Y44="","",INDEX(,Y44))))</f>
        <v/>
      </c>
      <c r="Y44" s="8" t="str">
        <f aca="false">IF(ISERROR(MATCH(A44,,0)),IF(ISERROR(MATCH(A44,,0)),"",(MATCH(A44,,0))),(MATCH(A44,,0)))</f>
        <v/>
      </c>
      <c r="Z44" s="209"/>
      <c r="AA44" s="210"/>
      <c r="BB44" s="8" t="str">
        <f aca="false">IF(A44="","",1)</f>
        <v/>
      </c>
    </row>
    <row r="45" customFormat="false" ht="12.75" hidden="false" customHeight="false" outlineLevel="0" collapsed="false">
      <c r="A45" s="211"/>
      <c r="B45" s="212"/>
      <c r="C45" s="213"/>
      <c r="D45" s="214" t="str">
        <f aca="false">IF(ISERROR(VLOOKUP($A45,,2,0)),IF(ISERROR(VLOOKUP($A45,,1,0)),"",VLOOKUP($A45,,1,0)),VLOOKUP($A45,,2,0))</f>
        <v/>
      </c>
      <c r="E45" s="215" t="n">
        <f aca="false">IF(D45="",0,VLOOKUP(D45,D$22:D44,1,0))</f>
        <v>0</v>
      </c>
      <c r="F45" s="225" t="n">
        <f aca="false">($B45*$B$7+$C45*$C$7)/100</f>
        <v>0</v>
      </c>
      <c r="G45" s="217" t="str">
        <f aca="false">IF(A45="","",IF(ISERROR(VLOOKUP($A45,,13,0)),IF(ISERROR(VLOOKUP($A45,,12,0)),"    -",VLOOKUP($A45,,12,0)),VLOOKUP($A45,,13,0)))</f>
        <v/>
      </c>
      <c r="H45" s="199" t="str">
        <f aca="false">IF(A45="","x",IF(ISERROR(VLOOKUP($A45,,14,0)),IF(ISERROR(VLOOKUP($A45,,13,0)),"x",VLOOKUP($A45,,13,0)),VLOOKUP($A45,,14,0)))</f>
        <v>x</v>
      </c>
      <c r="I45" s="218" t="str">
        <f aca="false">IF(ISNUMBER(H45),IF(ISERROR(VLOOKUP($A45,,3,0)),IF(ISERROR(VLOOKUP($A45,,2,0)),"",VLOOKUP($A45,,2,0)),VLOOKUP($A45,,3,0)),"")</f>
        <v/>
      </c>
      <c r="J45" s="201" t="str">
        <f aca="false">IF(ISNUMBER(H45),IF(ISERROR(VLOOKUP($A45,,4,0)),IF(ISERROR(VLOOKUP($A45,,3,0)),"",VLOOKUP($A45,,3,0)),VLOOKUP($A45,,4,0)),"")</f>
        <v/>
      </c>
      <c r="K45" s="219" t="str">
        <f aca="false">IF(A45="NEW.COD",AA45,IF(ISTEXT($E45),"DEJA SAISI !",IF(A45="","",IF(ISERROR(VLOOKUP($A45,,2,0)),IF(ISERROR(VLOOKUP($A45,,1,0)),"code non répertorié ou synonyme",VLOOKUP($A45,,1,0)),VLOOKUP(A45,,2,0)))))</f>
        <v/>
      </c>
      <c r="L45" s="220"/>
      <c r="M45" s="220"/>
      <c r="N45" s="220"/>
      <c r="O45" s="204"/>
      <c r="P45" s="205" t="str">
        <f aca="false">IF(ISTEXT(H45),"",(B45*$B$7/100)+(C45*$C$7/100))</f>
        <v/>
      </c>
      <c r="Q45" s="206" t="str">
        <f aca="false">IF(OR(ISTEXT(H45),P45=0),"",IF(P45&lt;0.1,1,IF(P45&lt;1,2,IF(P45&lt;10,3,IF(P45&lt;50,4,IF(P45&gt;=50,5,""))))))</f>
        <v/>
      </c>
      <c r="R45" s="206" t="n">
        <f aca="false">IF(ISERROR(Q45*I45),0,Q45*I45)</f>
        <v>0</v>
      </c>
      <c r="S45" s="206" t="n">
        <f aca="false">IF(ISERROR(Q45*I45*J45),0,Q45*I45*J45)</f>
        <v>0</v>
      </c>
      <c r="T45" s="221" t="n">
        <f aca="false">IF(ISERROR(Q45*J45),0,Q45*J45)</f>
        <v>0</v>
      </c>
      <c r="U45" s="207" t="str">
        <f aca="false">IF(AND(A45="",F45=0),"",IF(F45=0,"Il manque le(s) % de rec. !",""))</f>
        <v/>
      </c>
      <c r="V45" s="208"/>
      <c r="X45" s="206" t="str">
        <f aca="false">IF(A45="new.cod","NEW.COD",IF(AND((Y45=""),ISTEXT(A45)),A45,IF(Y45="","",INDEX(,Y45))))</f>
        <v/>
      </c>
      <c r="Y45" s="8" t="str">
        <f aca="false">IF(ISERROR(MATCH(A45,,0)),IF(ISERROR(MATCH(A45,,0)),"",(MATCH(A45,,0))),(MATCH(A45,,0)))</f>
        <v/>
      </c>
      <c r="Z45" s="209"/>
      <c r="AA45" s="210"/>
      <c r="BB45" s="8" t="str">
        <f aca="false">IF(A45="","",1)</f>
        <v/>
      </c>
    </row>
    <row r="46" customFormat="false" ht="12.75" hidden="false" customHeight="false" outlineLevel="0" collapsed="false">
      <c r="A46" s="211"/>
      <c r="B46" s="212"/>
      <c r="C46" s="213"/>
      <c r="D46" s="214" t="str">
        <f aca="false">IF(ISERROR(VLOOKUP($A46,,2,0)),IF(ISERROR(VLOOKUP($A46,,1,0)),"",VLOOKUP($A46,,1,0)),VLOOKUP($A46,,2,0))</f>
        <v/>
      </c>
      <c r="E46" s="215" t="n">
        <f aca="false">IF(D46="",0,VLOOKUP(D46,D$22:D45,1,0))</f>
        <v>0</v>
      </c>
      <c r="F46" s="225" t="n">
        <f aca="false">($B46*$B$7+$C46*$C$7)/100</f>
        <v>0</v>
      </c>
      <c r="G46" s="217" t="str">
        <f aca="false">IF(A46="","",IF(ISERROR(VLOOKUP($A46,,13,0)),IF(ISERROR(VLOOKUP($A46,,12,0)),"    -",VLOOKUP($A46,,12,0)),VLOOKUP($A46,,13,0)))</f>
        <v/>
      </c>
      <c r="H46" s="199" t="str">
        <f aca="false">IF(A46="","x",IF(ISERROR(VLOOKUP($A46,,14,0)),IF(ISERROR(VLOOKUP($A46,,13,0)),"x",VLOOKUP($A46,,13,0)),VLOOKUP($A46,,14,0)))</f>
        <v>x</v>
      </c>
      <c r="I46" s="218" t="str">
        <f aca="false">IF(ISNUMBER(H46),IF(ISERROR(VLOOKUP($A46,,3,0)),IF(ISERROR(VLOOKUP($A46,,2,0)),"",VLOOKUP($A46,,2,0)),VLOOKUP($A46,,3,0)),"")</f>
        <v/>
      </c>
      <c r="J46" s="201" t="str">
        <f aca="false">IF(ISNUMBER(H46),IF(ISERROR(VLOOKUP($A46,,4,0)),IF(ISERROR(VLOOKUP($A46,,3,0)),"",VLOOKUP($A46,,3,0)),VLOOKUP($A46,,4,0)),"")</f>
        <v/>
      </c>
      <c r="K46" s="219" t="str">
        <f aca="false">IF(A46="NEW.COD",AA46,IF(ISTEXT($E46),"DEJA SAISI !",IF(A46="","",IF(ISERROR(VLOOKUP($A46,,2,0)),IF(ISERROR(VLOOKUP($A46,,1,0)),"code non répertorié ou synonyme",VLOOKUP($A46,,1,0)),VLOOKUP(A46,,2,0)))))</f>
        <v/>
      </c>
      <c r="L46" s="220"/>
      <c r="M46" s="220"/>
      <c r="N46" s="220"/>
      <c r="O46" s="204"/>
      <c r="P46" s="205" t="str">
        <f aca="false">IF(ISTEXT(H46),"",(B46*$B$7/100)+(C46*$C$7/100))</f>
        <v/>
      </c>
      <c r="Q46" s="206" t="str">
        <f aca="false">IF(OR(ISTEXT(H46),P46=0),"",IF(P46&lt;0.1,1,IF(P46&lt;1,2,IF(P46&lt;10,3,IF(P46&lt;50,4,IF(P46&gt;=50,5,""))))))</f>
        <v/>
      </c>
      <c r="R46" s="206" t="n">
        <f aca="false">IF(ISERROR(Q46*I46),0,Q46*I46)</f>
        <v>0</v>
      </c>
      <c r="S46" s="206" t="n">
        <f aca="false">IF(ISERROR(Q46*I46*J46),0,Q46*I46*J46)</f>
        <v>0</v>
      </c>
      <c r="T46" s="221" t="n">
        <f aca="false">IF(ISERROR(Q46*J46),0,Q46*J46)</f>
        <v>0</v>
      </c>
      <c r="U46" s="207" t="str">
        <f aca="false">IF(AND(A46="",F46=0),"",IF(F46=0,"Il manque le(s) % de rec. !",""))</f>
        <v/>
      </c>
      <c r="V46" s="208"/>
      <c r="X46" s="206" t="str">
        <f aca="false">IF(A46="new.cod","NEW.COD",IF(AND((Y46=""),ISTEXT(A46)),A46,IF(Y46="","",INDEX(,Y46))))</f>
        <v/>
      </c>
      <c r="Y46" s="8" t="str">
        <f aca="false">IF(ISERROR(MATCH(A46,,0)),IF(ISERROR(MATCH(A46,,0)),"",(MATCH(A46,,0))),(MATCH(A46,,0)))</f>
        <v/>
      </c>
      <c r="Z46" s="209"/>
      <c r="AA46" s="210"/>
      <c r="BB46" s="8" t="str">
        <f aca="false">IF(A46="","",1)</f>
        <v/>
      </c>
    </row>
    <row r="47" customFormat="false" ht="12.75" hidden="false" customHeight="false" outlineLevel="0" collapsed="false">
      <c r="A47" s="211"/>
      <c r="B47" s="212"/>
      <c r="C47" s="213"/>
      <c r="D47" s="214" t="str">
        <f aca="false">IF(ISERROR(VLOOKUP($A47,,2,0)),IF(ISERROR(VLOOKUP($A47,,1,0)),"",VLOOKUP($A47,,1,0)),VLOOKUP($A47,,2,0))</f>
        <v/>
      </c>
      <c r="E47" s="215" t="n">
        <f aca="false">IF(D47="",0,VLOOKUP(D47,D$22:D46,1,0))</f>
        <v>0</v>
      </c>
      <c r="F47" s="225" t="n">
        <f aca="false">($B47*$B$7+$C47*$C$7)/100</f>
        <v>0</v>
      </c>
      <c r="G47" s="217" t="str">
        <f aca="false">IF(A47="","",IF(ISERROR(VLOOKUP($A47,,13,0)),IF(ISERROR(VLOOKUP($A47,,12,0)),"    -",VLOOKUP($A47,,12,0)),VLOOKUP($A47,,13,0)))</f>
        <v/>
      </c>
      <c r="H47" s="199" t="str">
        <f aca="false">IF(A47="","x",IF(ISERROR(VLOOKUP($A47,,14,0)),IF(ISERROR(VLOOKUP($A47,,13,0)),"x",VLOOKUP($A47,,13,0)),VLOOKUP($A47,,14,0)))</f>
        <v>x</v>
      </c>
      <c r="I47" s="218" t="str">
        <f aca="false">IF(ISNUMBER(H47),IF(ISERROR(VLOOKUP($A47,,3,0)),IF(ISERROR(VLOOKUP($A47,,2,0)),"",VLOOKUP($A47,,2,0)),VLOOKUP($A47,,3,0)),"")</f>
        <v/>
      </c>
      <c r="J47" s="201" t="str">
        <f aca="false">IF(ISNUMBER(H47),IF(ISERROR(VLOOKUP($A47,,4,0)),IF(ISERROR(VLOOKUP($A47,,3,0)),"",VLOOKUP($A47,,3,0)),VLOOKUP($A47,,4,0)),"")</f>
        <v/>
      </c>
      <c r="K47" s="219" t="str">
        <f aca="false">IF(A47="NEW.COD",AA47,IF(ISTEXT($E47),"DEJA SAISI !",IF(A47="","",IF(ISERROR(VLOOKUP($A47,,2,0)),IF(ISERROR(VLOOKUP($A47,,1,0)),"code non répertorié ou synonyme",VLOOKUP($A47,,1,0)),VLOOKUP(A47,,2,0)))))</f>
        <v/>
      </c>
      <c r="L47" s="220"/>
      <c r="M47" s="220"/>
      <c r="N47" s="220"/>
      <c r="O47" s="204"/>
      <c r="P47" s="205" t="str">
        <f aca="false">IF(ISTEXT(H47),"",(B47*$B$7/100)+(C47*$C$7/100))</f>
        <v/>
      </c>
      <c r="Q47" s="206" t="str">
        <f aca="false">IF(OR(ISTEXT(H47),P47=0),"",IF(P47&lt;0.1,1,IF(P47&lt;1,2,IF(P47&lt;10,3,IF(P47&lt;50,4,IF(P47&gt;=50,5,""))))))</f>
        <v/>
      </c>
      <c r="R47" s="206" t="n">
        <f aca="false">IF(ISERROR(Q47*I47),0,Q47*I47)</f>
        <v>0</v>
      </c>
      <c r="S47" s="206" t="n">
        <f aca="false">IF(ISERROR(Q47*I47*J47),0,Q47*I47*J47)</f>
        <v>0</v>
      </c>
      <c r="T47" s="221" t="n">
        <f aca="false">IF(ISERROR(Q47*J47),0,Q47*J47)</f>
        <v>0</v>
      </c>
      <c r="U47" s="207" t="str">
        <f aca="false">IF(AND(A47="",F47=0),"",IF(F47=0,"Il manque le(s) % de rec. !",""))</f>
        <v/>
      </c>
      <c r="V47" s="208"/>
      <c r="X47" s="206" t="str">
        <f aca="false">IF(A47="new.cod","NEW.COD",IF(AND((Y47=""),ISTEXT(A47)),A47,IF(Y47="","",INDEX(,Y47))))</f>
        <v/>
      </c>
      <c r="Y47" s="8" t="str">
        <f aca="false">IF(ISERROR(MATCH(A47,,0)),IF(ISERROR(MATCH(A47,,0)),"",(MATCH(A47,,0))),(MATCH(A47,,0)))</f>
        <v/>
      </c>
      <c r="Z47" s="209"/>
      <c r="AA47" s="210"/>
      <c r="BB47" s="8" t="str">
        <f aca="false">IF(A47="","",1)</f>
        <v/>
      </c>
    </row>
    <row r="48" customFormat="false" ht="12.75" hidden="false" customHeight="false" outlineLevel="0" collapsed="false">
      <c r="A48" s="211"/>
      <c r="B48" s="212"/>
      <c r="C48" s="213"/>
      <c r="D48" s="214" t="str">
        <f aca="false">IF(ISERROR(VLOOKUP($A48,,2,0)),IF(ISERROR(VLOOKUP($A48,,1,0)),"",VLOOKUP($A48,,1,0)),VLOOKUP($A48,,2,0))</f>
        <v/>
      </c>
      <c r="E48" s="215" t="n">
        <f aca="false">IF(D48="",0,VLOOKUP(D48,D$22:D47,1,0))</f>
        <v>0</v>
      </c>
      <c r="F48" s="225" t="n">
        <f aca="false">($B48*$B$7+$C48*$C$7)/100</f>
        <v>0</v>
      </c>
      <c r="G48" s="217" t="str">
        <f aca="false">IF(A48="","",IF(ISERROR(VLOOKUP($A48,,13,0)),IF(ISERROR(VLOOKUP($A48,,12,0)),"    -",VLOOKUP($A48,,12,0)),VLOOKUP($A48,,13,0)))</f>
        <v/>
      </c>
      <c r="H48" s="199" t="str">
        <f aca="false">IF(A48="","x",IF(ISERROR(VLOOKUP($A48,,14,0)),IF(ISERROR(VLOOKUP($A48,,13,0)),"x",VLOOKUP($A48,,13,0)),VLOOKUP($A48,,14,0)))</f>
        <v>x</v>
      </c>
      <c r="I48" s="218" t="str">
        <f aca="false">IF(ISNUMBER(H48),IF(ISERROR(VLOOKUP($A48,,3,0)),IF(ISERROR(VLOOKUP($A48,,2,0)),"",VLOOKUP($A48,,2,0)),VLOOKUP($A48,,3,0)),"")</f>
        <v/>
      </c>
      <c r="J48" s="201" t="str">
        <f aca="false">IF(ISNUMBER(H48),IF(ISERROR(VLOOKUP($A48,,4,0)),IF(ISERROR(VLOOKUP($A48,,3,0)),"",VLOOKUP($A48,,3,0)),VLOOKUP($A48,,4,0)),"")</f>
        <v/>
      </c>
      <c r="K48" s="219" t="str">
        <f aca="false">IF(A48="NEW.COD",AA48,IF(ISTEXT($E48),"DEJA SAISI !",IF(A48="","",IF(ISERROR(VLOOKUP($A48,,2,0)),IF(ISERROR(VLOOKUP($A48,,1,0)),"code non répertorié ou synonyme",VLOOKUP($A48,,1,0)),VLOOKUP(A48,,2,0)))))</f>
        <v/>
      </c>
      <c r="L48" s="220"/>
      <c r="M48" s="220"/>
      <c r="N48" s="220"/>
      <c r="O48" s="204"/>
      <c r="P48" s="205" t="str">
        <f aca="false">IF(ISTEXT(H48),"",(B48*$B$7/100)+(C48*$C$7/100))</f>
        <v/>
      </c>
      <c r="Q48" s="206" t="str">
        <f aca="false">IF(OR(ISTEXT(H48),P48=0),"",IF(P48&lt;0.1,1,IF(P48&lt;1,2,IF(P48&lt;10,3,IF(P48&lt;50,4,IF(P48&gt;=50,5,""))))))</f>
        <v/>
      </c>
      <c r="R48" s="206" t="n">
        <f aca="false">IF(ISERROR(Q48*I48),0,Q48*I48)</f>
        <v>0</v>
      </c>
      <c r="S48" s="206" t="n">
        <f aca="false">IF(ISERROR(Q48*I48*J48),0,Q48*I48*J48)</f>
        <v>0</v>
      </c>
      <c r="T48" s="221" t="n">
        <f aca="false">IF(ISERROR(Q48*J48),0,Q48*J48)</f>
        <v>0</v>
      </c>
      <c r="U48" s="207" t="str">
        <f aca="false">IF(AND(A48="",F48=0),"",IF(F48=0,"Il manque le(s) % de rec. !",""))</f>
        <v/>
      </c>
      <c r="V48" s="208"/>
      <c r="X48" s="206" t="str">
        <f aca="false">IF(A48="new.cod","NEW.COD",IF(AND((Y48=""),ISTEXT(A48)),A48,IF(Y48="","",INDEX(,Y48))))</f>
        <v/>
      </c>
      <c r="Y48" s="8" t="str">
        <f aca="false">IF(ISERROR(MATCH(A48,,0)),IF(ISERROR(MATCH(A48,,0)),"",(MATCH(A48,,0))),(MATCH(A48,,0)))</f>
        <v/>
      </c>
      <c r="Z48" s="209"/>
      <c r="AA48" s="210"/>
      <c r="BB48" s="8" t="str">
        <f aca="false">IF(A48="","",1)</f>
        <v/>
      </c>
    </row>
    <row r="49" customFormat="false" ht="12.75" hidden="false" customHeight="false" outlineLevel="0" collapsed="false">
      <c r="A49" s="211"/>
      <c r="B49" s="212"/>
      <c r="C49" s="213"/>
      <c r="D49" s="214" t="str">
        <f aca="false">IF(ISERROR(VLOOKUP($A49,,2,0)),IF(ISERROR(VLOOKUP($A49,,1,0)),"",VLOOKUP($A49,,1,0)),VLOOKUP($A49,,2,0))</f>
        <v/>
      </c>
      <c r="E49" s="215" t="n">
        <f aca="false">IF(D49="",0,VLOOKUP(D49,D$22:D48,1,0))</f>
        <v>0</v>
      </c>
      <c r="F49" s="225" t="n">
        <f aca="false">($B49*$B$7+$C49*$C$7)/100</f>
        <v>0</v>
      </c>
      <c r="G49" s="217" t="str">
        <f aca="false">IF(A49="","",IF(ISERROR(VLOOKUP($A49,,13,0)),IF(ISERROR(VLOOKUP($A49,,12,0)),"    -",VLOOKUP($A49,,12,0)),VLOOKUP($A49,,13,0)))</f>
        <v/>
      </c>
      <c r="H49" s="199" t="str">
        <f aca="false">IF(A49="","x",IF(ISERROR(VLOOKUP($A49,,14,0)),IF(ISERROR(VLOOKUP($A49,,13,0)),"x",VLOOKUP($A49,,13,0)),VLOOKUP($A49,,14,0)))</f>
        <v>x</v>
      </c>
      <c r="I49" s="218" t="str">
        <f aca="false">IF(ISNUMBER(H49),IF(ISERROR(VLOOKUP($A49,,3,0)),IF(ISERROR(VLOOKUP($A49,,2,0)),"",VLOOKUP($A49,,2,0)),VLOOKUP($A49,,3,0)),"")</f>
        <v/>
      </c>
      <c r="J49" s="201" t="str">
        <f aca="false">IF(ISNUMBER(H49),IF(ISERROR(VLOOKUP($A49,,4,0)),IF(ISERROR(VLOOKUP($A49,,3,0)),"",VLOOKUP($A49,,3,0)),VLOOKUP($A49,,4,0)),"")</f>
        <v/>
      </c>
      <c r="K49" s="219" t="str">
        <f aca="false">IF(A49="NEW.COD",AA49,IF(ISTEXT($E49),"DEJA SAISI !",IF(A49="","",IF(ISERROR(VLOOKUP($A49,,2,0)),IF(ISERROR(VLOOKUP($A49,,1,0)),"code non répertorié ou synonyme",VLOOKUP($A49,,1,0)),VLOOKUP(A49,,2,0)))))</f>
        <v/>
      </c>
      <c r="L49" s="220"/>
      <c r="M49" s="220"/>
      <c r="N49" s="220"/>
      <c r="O49" s="204"/>
      <c r="P49" s="205" t="str">
        <f aca="false">IF(ISTEXT(H49),"",(B49*$B$7/100)+(C49*$C$7/100))</f>
        <v/>
      </c>
      <c r="Q49" s="206" t="str">
        <f aca="false">IF(OR(ISTEXT(H49),P49=0),"",IF(P49&lt;0.1,1,IF(P49&lt;1,2,IF(P49&lt;10,3,IF(P49&lt;50,4,IF(P49&gt;=50,5,""))))))</f>
        <v/>
      </c>
      <c r="R49" s="206" t="n">
        <f aca="false">IF(ISERROR(Q49*I49),0,Q49*I49)</f>
        <v>0</v>
      </c>
      <c r="S49" s="206" t="n">
        <f aca="false">IF(ISERROR(Q49*I49*J49),0,Q49*I49*J49)</f>
        <v>0</v>
      </c>
      <c r="T49" s="221" t="n">
        <f aca="false">IF(ISERROR(Q49*J49),0,Q49*J49)</f>
        <v>0</v>
      </c>
      <c r="U49" s="207" t="str">
        <f aca="false">IF(AND(A49="",F49=0),"",IF(F49=0,"Il manque le(s) % de rec. !",""))</f>
        <v/>
      </c>
      <c r="V49" s="208"/>
      <c r="X49" s="206" t="str">
        <f aca="false">IF(A49="new.cod","NEW.COD",IF(AND((Y49=""),ISTEXT(A49)),A49,IF(Y49="","",INDEX(,Y49))))</f>
        <v/>
      </c>
      <c r="Y49" s="8" t="str">
        <f aca="false">IF(ISERROR(MATCH(A49,,0)),IF(ISERROR(MATCH(A49,,0)),"",(MATCH(A49,,0))),(MATCH(A49,,0)))</f>
        <v/>
      </c>
      <c r="Z49" s="209"/>
      <c r="AA49" s="210"/>
      <c r="BB49" s="8" t="str">
        <f aca="false">IF(A49="","",1)</f>
        <v/>
      </c>
    </row>
    <row r="50" customFormat="false" ht="12.75" hidden="false" customHeight="false" outlineLevel="0" collapsed="false">
      <c r="A50" s="211"/>
      <c r="B50" s="212"/>
      <c r="C50" s="213"/>
      <c r="D50" s="214" t="str">
        <f aca="false">IF(ISERROR(VLOOKUP($A50,,2,0)),IF(ISERROR(VLOOKUP($A50,,1,0)),"",VLOOKUP($A50,,1,0)),VLOOKUP($A50,,2,0))</f>
        <v/>
      </c>
      <c r="E50" s="215" t="n">
        <f aca="false">IF(D50="",0,VLOOKUP(D50,D$22:D49,1,0))</f>
        <v>0</v>
      </c>
      <c r="F50" s="225" t="n">
        <f aca="false">($B50*$B$7+$C50*$C$7)/100</f>
        <v>0</v>
      </c>
      <c r="G50" s="217" t="str">
        <f aca="false">IF(A50="","",IF(ISERROR(VLOOKUP($A50,,13,0)),IF(ISERROR(VLOOKUP($A50,,12,0)),"    -",VLOOKUP($A50,,12,0)),VLOOKUP($A50,,13,0)))</f>
        <v/>
      </c>
      <c r="H50" s="199" t="str">
        <f aca="false">IF(A50="","x",IF(ISERROR(VLOOKUP($A50,,14,0)),IF(ISERROR(VLOOKUP($A50,,13,0)),"x",VLOOKUP($A50,,13,0)),VLOOKUP($A50,,14,0)))</f>
        <v>x</v>
      </c>
      <c r="I50" s="218" t="str">
        <f aca="false">IF(ISNUMBER(H50),IF(ISERROR(VLOOKUP($A50,,3,0)),IF(ISERROR(VLOOKUP($A50,,2,0)),"",VLOOKUP($A50,,2,0)),VLOOKUP($A50,,3,0)),"")</f>
        <v/>
      </c>
      <c r="J50" s="201" t="str">
        <f aca="false">IF(ISNUMBER(H50),IF(ISERROR(VLOOKUP($A50,,4,0)),IF(ISERROR(VLOOKUP($A50,,3,0)),"",VLOOKUP($A50,,3,0)),VLOOKUP($A50,,4,0)),"")</f>
        <v/>
      </c>
      <c r="K50" s="219" t="str">
        <f aca="false">IF(A50="NEW.COD",AA50,IF(ISTEXT($E50),"DEJA SAISI !",IF(A50="","",IF(ISERROR(VLOOKUP($A50,,2,0)),IF(ISERROR(VLOOKUP($A50,,1,0)),"code non répertorié ou synonyme",VLOOKUP($A50,,1,0)),VLOOKUP(A50,,2,0)))))</f>
        <v/>
      </c>
      <c r="L50" s="220"/>
      <c r="M50" s="220"/>
      <c r="N50" s="220"/>
      <c r="O50" s="204"/>
      <c r="P50" s="205" t="str">
        <f aca="false">IF(ISTEXT(H50),"",(B50*$B$7/100)+(C50*$C$7/100))</f>
        <v/>
      </c>
      <c r="Q50" s="206" t="str">
        <f aca="false">IF(OR(ISTEXT(H50),P50=0),"",IF(P50&lt;0.1,1,IF(P50&lt;1,2,IF(P50&lt;10,3,IF(P50&lt;50,4,IF(P50&gt;=50,5,""))))))</f>
        <v/>
      </c>
      <c r="R50" s="206" t="n">
        <f aca="false">IF(ISERROR(Q50*I50),0,Q50*I50)</f>
        <v>0</v>
      </c>
      <c r="S50" s="206" t="n">
        <f aca="false">IF(ISERROR(Q50*I50*J50),0,Q50*I50*J50)</f>
        <v>0</v>
      </c>
      <c r="T50" s="221" t="n">
        <f aca="false">IF(ISERROR(Q50*J50),0,Q50*J50)</f>
        <v>0</v>
      </c>
      <c r="U50" s="207" t="str">
        <f aca="false">IF(AND(A50="",F50=0),"",IF(F50=0,"Il manque le(s) % de rec. !",""))</f>
        <v/>
      </c>
      <c r="V50" s="208"/>
      <c r="X50" s="206" t="str">
        <f aca="false">IF(A50="new.cod","NEW.COD",IF(AND((Y50=""),ISTEXT(A50)),A50,IF(Y50="","",INDEX(,Y50))))</f>
        <v/>
      </c>
      <c r="Y50" s="8" t="str">
        <f aca="false">IF(ISERROR(MATCH(A50,,0)),IF(ISERROR(MATCH(A50,,0)),"",(MATCH(A50,,0))),(MATCH(A50,,0)))</f>
        <v/>
      </c>
      <c r="Z50" s="209"/>
      <c r="AA50" s="210"/>
      <c r="BB50" s="8" t="str">
        <f aca="false">IF(A50="","",1)</f>
        <v/>
      </c>
    </row>
    <row r="51" customFormat="false" ht="12.75" hidden="false" customHeight="false" outlineLevel="0" collapsed="false">
      <c r="A51" s="211"/>
      <c r="B51" s="212"/>
      <c r="C51" s="213"/>
      <c r="D51" s="214" t="str">
        <f aca="false">IF(ISERROR(VLOOKUP($A51,,2,0)),IF(ISERROR(VLOOKUP($A51,,1,0)),"",VLOOKUP($A51,,1,0)),VLOOKUP($A51,,2,0))</f>
        <v/>
      </c>
      <c r="E51" s="215" t="n">
        <f aca="false">IF(D51="",0,VLOOKUP(D51,D$22:D50,1,0))</f>
        <v>0</v>
      </c>
      <c r="F51" s="225" t="n">
        <f aca="false">($B51*$B$7+$C51*$C$7)/100</f>
        <v>0</v>
      </c>
      <c r="G51" s="217" t="str">
        <f aca="false">IF(A51="","",IF(ISERROR(VLOOKUP($A51,,13,0)),IF(ISERROR(VLOOKUP($A51,,12,0)),"    -",VLOOKUP($A51,,12,0)),VLOOKUP($A51,,13,0)))</f>
        <v/>
      </c>
      <c r="H51" s="199" t="str">
        <f aca="false">IF(A51="","x",IF(ISERROR(VLOOKUP($A51,,14,0)),IF(ISERROR(VLOOKUP($A51,,13,0)),"x",VLOOKUP($A51,,13,0)),VLOOKUP($A51,,14,0)))</f>
        <v>x</v>
      </c>
      <c r="I51" s="218" t="str">
        <f aca="false">IF(ISNUMBER(H51),IF(ISERROR(VLOOKUP($A51,,3,0)),IF(ISERROR(VLOOKUP($A51,,2,0)),"",VLOOKUP($A51,,2,0)),VLOOKUP($A51,,3,0)),"")</f>
        <v/>
      </c>
      <c r="J51" s="201" t="str">
        <f aca="false">IF(ISNUMBER(H51),IF(ISERROR(VLOOKUP($A51,,4,0)),IF(ISERROR(VLOOKUP($A51,,3,0)),"",VLOOKUP($A51,,3,0)),VLOOKUP($A51,,4,0)),"")</f>
        <v/>
      </c>
      <c r="K51" s="219" t="str">
        <f aca="false">IF(A51="NEW.COD",AA51,IF(ISTEXT($E51),"DEJA SAISI !",IF(A51="","",IF(ISERROR(VLOOKUP($A51,,2,0)),IF(ISERROR(VLOOKUP($A51,,1,0)),"code non répertorié ou synonyme",VLOOKUP($A51,,1,0)),VLOOKUP(A51,,2,0)))))</f>
        <v/>
      </c>
      <c r="L51" s="220"/>
      <c r="M51" s="220"/>
      <c r="N51" s="220"/>
      <c r="O51" s="204"/>
      <c r="P51" s="205" t="str">
        <f aca="false">IF(ISTEXT(H51),"",(B51*$B$7/100)+(C51*$C$7/100))</f>
        <v/>
      </c>
      <c r="Q51" s="206" t="str">
        <f aca="false">IF(OR(ISTEXT(H51),P51=0),"",IF(P51&lt;0.1,1,IF(P51&lt;1,2,IF(P51&lt;10,3,IF(P51&lt;50,4,IF(P51&gt;=50,5,""))))))</f>
        <v/>
      </c>
      <c r="R51" s="206" t="n">
        <f aca="false">IF(ISERROR(Q51*I51),0,Q51*I51)</f>
        <v>0</v>
      </c>
      <c r="S51" s="206" t="n">
        <f aca="false">IF(ISERROR(Q51*I51*J51),0,Q51*I51*J51)</f>
        <v>0</v>
      </c>
      <c r="T51" s="221" t="n">
        <f aca="false">IF(ISERROR(Q51*J51),0,Q51*J51)</f>
        <v>0</v>
      </c>
      <c r="U51" s="207" t="str">
        <f aca="false">IF(AND(A51="",F51=0),"",IF(F51=0,"Il manque le(s) % de rec. !",""))</f>
        <v/>
      </c>
      <c r="V51" s="208"/>
      <c r="X51" s="206" t="str">
        <f aca="false">IF(A51="new.cod","NEW.COD",IF(AND((Y51=""),ISTEXT(A51)),A51,IF(Y51="","",INDEX(,Y51))))</f>
        <v/>
      </c>
      <c r="Y51" s="8" t="str">
        <f aca="false">IF(ISERROR(MATCH(A51,,0)),IF(ISERROR(MATCH(A51,,0)),"",(MATCH(A51,,0))),(MATCH(A51,,0)))</f>
        <v/>
      </c>
      <c r="Z51" s="209"/>
      <c r="AA51" s="210"/>
      <c r="BB51" s="8" t="str">
        <f aca="false">IF(A51="","",1)</f>
        <v/>
      </c>
    </row>
    <row r="52" customFormat="false" ht="12.75" hidden="false" customHeight="false" outlineLevel="0" collapsed="false">
      <c r="A52" s="211"/>
      <c r="B52" s="212"/>
      <c r="C52" s="213"/>
      <c r="D52" s="214" t="str">
        <f aca="false">IF(ISERROR(VLOOKUP($A52,,2,0)),IF(ISERROR(VLOOKUP($A52,,1,0)),"",VLOOKUP($A52,,1,0)),VLOOKUP($A52,,2,0))</f>
        <v/>
      </c>
      <c r="E52" s="215" t="n">
        <f aca="false">IF(D52="",0,VLOOKUP(D52,D$22:D51,1,0))</f>
        <v>0</v>
      </c>
      <c r="F52" s="225" t="n">
        <f aca="false">($B52*$B$7+$C52*$C$7)/100</f>
        <v>0</v>
      </c>
      <c r="G52" s="217" t="str">
        <f aca="false">IF(A52="","",IF(ISERROR(VLOOKUP($A52,,13,0)),IF(ISERROR(VLOOKUP($A52,,12,0)),"    -",VLOOKUP($A52,,12,0)),VLOOKUP($A52,,13,0)))</f>
        <v/>
      </c>
      <c r="H52" s="199" t="str">
        <f aca="false">IF(A52="","x",IF(ISERROR(VLOOKUP($A52,,14,0)),IF(ISERROR(VLOOKUP($A52,,13,0)),"x",VLOOKUP($A52,,13,0)),VLOOKUP($A52,,14,0)))</f>
        <v>x</v>
      </c>
      <c r="I52" s="218" t="str">
        <f aca="false">IF(ISNUMBER(H52),IF(ISERROR(VLOOKUP($A52,,3,0)),IF(ISERROR(VLOOKUP($A52,,2,0)),"",VLOOKUP($A52,,2,0)),VLOOKUP($A52,,3,0)),"")</f>
        <v/>
      </c>
      <c r="J52" s="201" t="str">
        <f aca="false">IF(ISNUMBER(H52),IF(ISERROR(VLOOKUP($A52,,4,0)),IF(ISERROR(VLOOKUP($A52,,3,0)),"",VLOOKUP($A52,,3,0)),VLOOKUP($A52,,4,0)),"")</f>
        <v/>
      </c>
      <c r="K52" s="219" t="str">
        <f aca="false">IF(A52="NEW.COD",AA52,IF(ISTEXT($E52),"DEJA SAISI !",IF(A52="","",IF(ISERROR(VLOOKUP($A52,,2,0)),IF(ISERROR(VLOOKUP($A52,,1,0)),"code non répertorié ou synonyme",VLOOKUP($A52,,1,0)),VLOOKUP(A52,,2,0)))))</f>
        <v/>
      </c>
      <c r="L52" s="220"/>
      <c r="M52" s="220"/>
      <c r="N52" s="220"/>
      <c r="O52" s="204"/>
      <c r="P52" s="205" t="str">
        <f aca="false">IF(ISTEXT(H52),"",(B52*$B$7/100)+(C52*$C$7/100))</f>
        <v/>
      </c>
      <c r="Q52" s="206" t="str">
        <f aca="false">IF(OR(ISTEXT(H52),P52=0),"",IF(P52&lt;0.1,1,IF(P52&lt;1,2,IF(P52&lt;10,3,IF(P52&lt;50,4,IF(P52&gt;=50,5,""))))))</f>
        <v/>
      </c>
      <c r="R52" s="206" t="n">
        <f aca="false">IF(ISERROR(Q52*I52),0,Q52*I52)</f>
        <v>0</v>
      </c>
      <c r="S52" s="206" t="n">
        <f aca="false">IF(ISERROR(Q52*I52*J52),0,Q52*I52*J52)</f>
        <v>0</v>
      </c>
      <c r="T52" s="221" t="n">
        <f aca="false">IF(ISERROR(Q52*J52),0,Q52*J52)</f>
        <v>0</v>
      </c>
      <c r="U52" s="207" t="str">
        <f aca="false">IF(AND(A52="",F52=0),"",IF(F52=0,"Il manque le(s) % de rec. !",""))</f>
        <v/>
      </c>
      <c r="V52" s="208"/>
      <c r="X52" s="206" t="str">
        <f aca="false">IF(A52="new.cod","NEW.COD",IF(AND((Y52=""),ISTEXT(A52)),A52,IF(Y52="","",INDEX(,Y52))))</f>
        <v/>
      </c>
      <c r="Y52" s="8" t="str">
        <f aca="false">IF(ISERROR(MATCH(A52,,0)),IF(ISERROR(MATCH(A52,,0)),"",(MATCH(A52,,0))),(MATCH(A52,,0)))</f>
        <v/>
      </c>
      <c r="Z52" s="209"/>
      <c r="AA52" s="210"/>
      <c r="BB52" s="8" t="str">
        <f aca="false">IF(A52="","",1)</f>
        <v/>
      </c>
    </row>
    <row r="53" customFormat="false" ht="12.75" hidden="false" customHeight="false" outlineLevel="0" collapsed="false">
      <c r="A53" s="211"/>
      <c r="B53" s="212"/>
      <c r="C53" s="213"/>
      <c r="D53" s="214" t="str">
        <f aca="false">IF(ISERROR(VLOOKUP($A53,,2,0)),IF(ISERROR(VLOOKUP($A53,,1,0)),"",VLOOKUP($A53,,1,0)),VLOOKUP($A53,,2,0))</f>
        <v/>
      </c>
      <c r="E53" s="215" t="n">
        <f aca="false">IF(D53="",0,VLOOKUP(D53,D$22:D52,1,0))</f>
        <v>0</v>
      </c>
      <c r="F53" s="225" t="n">
        <f aca="false">($B53*$B$7+$C53*$C$7)/100</f>
        <v>0</v>
      </c>
      <c r="G53" s="217" t="str">
        <f aca="false">IF(A53="","",IF(ISERROR(VLOOKUP($A53,,13,0)),IF(ISERROR(VLOOKUP($A53,,12,0)),"    -",VLOOKUP($A53,,12,0)),VLOOKUP($A53,,13,0)))</f>
        <v/>
      </c>
      <c r="H53" s="199" t="str">
        <f aca="false">IF(A53="","x",IF(ISERROR(VLOOKUP($A53,,14,0)),IF(ISERROR(VLOOKUP($A53,,13,0)),"x",VLOOKUP($A53,,13,0)),VLOOKUP($A53,,14,0)))</f>
        <v>x</v>
      </c>
      <c r="I53" s="218" t="str">
        <f aca="false">IF(ISNUMBER(H53),IF(ISERROR(VLOOKUP($A53,,3,0)),IF(ISERROR(VLOOKUP($A53,,2,0)),"",VLOOKUP($A53,,2,0)),VLOOKUP($A53,,3,0)),"")</f>
        <v/>
      </c>
      <c r="J53" s="201" t="str">
        <f aca="false">IF(ISNUMBER(H53),IF(ISERROR(VLOOKUP($A53,,4,0)),IF(ISERROR(VLOOKUP($A53,,3,0)),"",VLOOKUP($A53,,3,0)),VLOOKUP($A53,,4,0)),"")</f>
        <v/>
      </c>
      <c r="K53" s="219" t="str">
        <f aca="false">IF(A53="NEW.COD",AA53,IF(ISTEXT($E53),"DEJA SAISI !",IF(A53="","",IF(ISERROR(VLOOKUP($A53,,2,0)),IF(ISERROR(VLOOKUP($A53,,1,0)),"code non répertorié ou synonyme",VLOOKUP($A53,,1,0)),VLOOKUP(A53,,2,0)))))</f>
        <v/>
      </c>
      <c r="L53" s="220"/>
      <c r="M53" s="220"/>
      <c r="N53" s="220"/>
      <c r="O53" s="204"/>
      <c r="P53" s="205" t="str">
        <f aca="false">IF(ISTEXT(H53),"",(B53*$B$7/100)+(C53*$C$7/100))</f>
        <v/>
      </c>
      <c r="Q53" s="206" t="str">
        <f aca="false">IF(OR(ISTEXT(H53),P53=0),"",IF(P53&lt;0.1,1,IF(P53&lt;1,2,IF(P53&lt;10,3,IF(P53&lt;50,4,IF(P53&gt;=50,5,""))))))</f>
        <v/>
      </c>
      <c r="R53" s="206" t="n">
        <f aca="false">IF(ISERROR(Q53*I53),0,Q53*I53)</f>
        <v>0</v>
      </c>
      <c r="S53" s="206" t="n">
        <f aca="false">IF(ISERROR(Q53*I53*J53),0,Q53*I53*J53)</f>
        <v>0</v>
      </c>
      <c r="T53" s="221" t="n">
        <f aca="false">IF(ISERROR(Q53*J53),0,Q53*J53)</f>
        <v>0</v>
      </c>
      <c r="U53" s="207" t="str">
        <f aca="false">IF(AND(A53="",F53=0),"",IF(F53=0,"Il manque le(s) % de rec. !",""))</f>
        <v/>
      </c>
      <c r="V53" s="208"/>
      <c r="X53" s="206" t="str">
        <f aca="false">IF(A53="new.cod","NEW.COD",IF(AND((Y53=""),ISTEXT(A53)),A53,IF(Y53="","",INDEX(,Y53))))</f>
        <v/>
      </c>
      <c r="Y53" s="8" t="str">
        <f aca="false">IF(ISERROR(MATCH(A53,,0)),IF(ISERROR(MATCH(A53,,0)),"",(MATCH(A53,,0))),(MATCH(A53,,0)))</f>
        <v/>
      </c>
      <c r="Z53" s="209"/>
      <c r="AA53" s="210"/>
      <c r="BB53" s="8" t="str">
        <f aca="false">IF(A53="","",1)</f>
        <v/>
      </c>
    </row>
    <row r="54" customFormat="false" ht="12.75" hidden="false" customHeight="false" outlineLevel="0" collapsed="false">
      <c r="A54" s="211"/>
      <c r="B54" s="212"/>
      <c r="C54" s="213"/>
      <c r="D54" s="214" t="str">
        <f aca="false">IF(ISERROR(VLOOKUP($A54,,2,0)),IF(ISERROR(VLOOKUP($A54,,1,0)),"",VLOOKUP($A54,,1,0)),VLOOKUP($A54,,2,0))</f>
        <v/>
      </c>
      <c r="E54" s="215" t="n">
        <f aca="false">IF(D54="",0,VLOOKUP(D54,D$22:D53,1,0))</f>
        <v>0</v>
      </c>
      <c r="F54" s="225" t="n">
        <f aca="false">($B54*$B$7+$C54*$C$7)/100</f>
        <v>0</v>
      </c>
      <c r="G54" s="217" t="str">
        <f aca="false">IF(A54="","",IF(ISERROR(VLOOKUP($A54,,13,0)),IF(ISERROR(VLOOKUP($A54,,12,0)),"    -",VLOOKUP($A54,,12,0)),VLOOKUP($A54,,13,0)))</f>
        <v/>
      </c>
      <c r="H54" s="199" t="str">
        <f aca="false">IF(A54="","x",IF(ISERROR(VLOOKUP($A54,,14,0)),IF(ISERROR(VLOOKUP($A54,,13,0)),"x",VLOOKUP($A54,,13,0)),VLOOKUP($A54,,14,0)))</f>
        <v>x</v>
      </c>
      <c r="I54" s="218" t="str">
        <f aca="false">IF(ISNUMBER(H54),IF(ISERROR(VLOOKUP($A54,,3,0)),IF(ISERROR(VLOOKUP($A54,,2,0)),"",VLOOKUP($A54,,2,0)),VLOOKUP($A54,,3,0)),"")</f>
        <v/>
      </c>
      <c r="J54" s="201" t="str">
        <f aca="false">IF(ISNUMBER(H54),IF(ISERROR(VLOOKUP($A54,,4,0)),IF(ISERROR(VLOOKUP($A54,,3,0)),"",VLOOKUP($A54,,3,0)),VLOOKUP($A54,,4,0)),"")</f>
        <v/>
      </c>
      <c r="K54" s="219" t="str">
        <f aca="false">IF(A54="NEW.COD",AA54,IF(ISTEXT($E54),"DEJA SAISI !",IF(A54="","",IF(ISERROR(VLOOKUP($A54,,2,0)),IF(ISERROR(VLOOKUP($A54,,1,0)),"code non répertorié ou synonyme",VLOOKUP($A54,,1,0)),VLOOKUP(A54,,2,0)))))</f>
        <v/>
      </c>
      <c r="L54" s="220"/>
      <c r="M54" s="220"/>
      <c r="N54" s="220"/>
      <c r="O54" s="204"/>
      <c r="P54" s="205" t="str">
        <f aca="false">IF(ISTEXT(H54),"",(B54*$B$7/100)+(C54*$C$7/100))</f>
        <v/>
      </c>
      <c r="Q54" s="206" t="str">
        <f aca="false">IF(OR(ISTEXT(H54),P54=0),"",IF(P54&lt;0.1,1,IF(P54&lt;1,2,IF(P54&lt;10,3,IF(P54&lt;50,4,IF(P54&gt;=50,5,""))))))</f>
        <v/>
      </c>
      <c r="R54" s="206" t="n">
        <f aca="false">IF(ISERROR(Q54*I54),0,Q54*I54)</f>
        <v>0</v>
      </c>
      <c r="S54" s="206" t="n">
        <f aca="false">IF(ISERROR(Q54*I54*J54),0,Q54*I54*J54)</f>
        <v>0</v>
      </c>
      <c r="T54" s="221" t="n">
        <f aca="false">IF(ISERROR(Q54*J54),0,Q54*J54)</f>
        <v>0</v>
      </c>
      <c r="U54" s="207" t="str">
        <f aca="false">IF(AND(A54="",F54=0),"",IF(F54=0,"Il manque le(s) % de rec. !",""))</f>
        <v/>
      </c>
      <c r="V54" s="208"/>
      <c r="X54" s="206" t="str">
        <f aca="false">IF(A54="new.cod","NEW.COD",IF(AND((Y54=""),ISTEXT(A54)),A54,IF(Y54="","",INDEX(,Y54))))</f>
        <v/>
      </c>
      <c r="Y54" s="8" t="str">
        <f aca="false">IF(ISERROR(MATCH(A54,,0)),IF(ISERROR(MATCH(A54,,0)),"",(MATCH(A54,,0))),(MATCH(A54,,0)))</f>
        <v/>
      </c>
      <c r="Z54" s="209"/>
      <c r="AA54" s="210"/>
      <c r="BB54" s="8" t="str">
        <f aca="false">IF(A54="","",1)</f>
        <v/>
      </c>
    </row>
    <row r="55" customFormat="false" ht="12.75" hidden="false" customHeight="false" outlineLevel="0" collapsed="false">
      <c r="A55" s="211"/>
      <c r="B55" s="212"/>
      <c r="C55" s="213"/>
      <c r="D55" s="214" t="str">
        <f aca="false">IF(ISERROR(VLOOKUP($A55,,2,0)),IF(ISERROR(VLOOKUP($A55,,1,0)),"",VLOOKUP($A55,,1,0)),VLOOKUP($A55,,2,0))</f>
        <v/>
      </c>
      <c r="E55" s="215" t="n">
        <f aca="false">IF(D55="",0,VLOOKUP(D55,D$22:D54,1,0))</f>
        <v>0</v>
      </c>
      <c r="F55" s="225" t="n">
        <f aca="false">($B55*$B$7+$C55*$C$7)/100</f>
        <v>0</v>
      </c>
      <c r="G55" s="217" t="str">
        <f aca="false">IF(A55="","",IF(ISERROR(VLOOKUP($A55,,13,0)),IF(ISERROR(VLOOKUP($A55,,12,0)),"    -",VLOOKUP($A55,,12,0)),VLOOKUP($A55,,13,0)))</f>
        <v/>
      </c>
      <c r="H55" s="199" t="str">
        <f aca="false">IF(A55="","x",IF(ISERROR(VLOOKUP($A55,,14,0)),IF(ISERROR(VLOOKUP($A55,,13,0)),"x",VLOOKUP($A55,,13,0)),VLOOKUP($A55,,14,0)))</f>
        <v>x</v>
      </c>
      <c r="I55" s="218" t="str">
        <f aca="false">IF(ISNUMBER(H55),IF(ISERROR(VLOOKUP($A55,,3,0)),IF(ISERROR(VLOOKUP($A55,,2,0)),"",VLOOKUP($A55,,2,0)),VLOOKUP($A55,,3,0)),"")</f>
        <v/>
      </c>
      <c r="J55" s="201" t="str">
        <f aca="false">IF(ISNUMBER(H55),IF(ISERROR(VLOOKUP($A55,,4,0)),IF(ISERROR(VLOOKUP($A55,,3,0)),"",VLOOKUP($A55,,3,0)),VLOOKUP($A55,,4,0)),"")</f>
        <v/>
      </c>
      <c r="K55" s="219" t="str">
        <f aca="false">IF(A55="NEW.COD",AA55,IF(ISTEXT($E55),"DEJA SAISI !",IF(A55="","",IF(ISERROR(VLOOKUP($A55,,2,0)),IF(ISERROR(VLOOKUP($A55,,1,0)),"code non répertorié ou synonyme",VLOOKUP($A55,,1,0)),VLOOKUP(A55,,2,0)))))</f>
        <v/>
      </c>
      <c r="L55" s="220"/>
      <c r="M55" s="220"/>
      <c r="N55" s="220"/>
      <c r="O55" s="204"/>
      <c r="P55" s="205" t="str">
        <f aca="false">IF(ISTEXT(H55),"",(B55*$B$7/100)+(C55*$C$7/100))</f>
        <v/>
      </c>
      <c r="Q55" s="206" t="str">
        <f aca="false">IF(OR(ISTEXT(H55),P55=0),"",IF(P55&lt;0.1,1,IF(P55&lt;1,2,IF(P55&lt;10,3,IF(P55&lt;50,4,IF(P55&gt;=50,5,""))))))</f>
        <v/>
      </c>
      <c r="R55" s="206" t="n">
        <f aca="false">IF(ISERROR(Q55*I55),0,Q55*I55)</f>
        <v>0</v>
      </c>
      <c r="S55" s="206" t="n">
        <f aca="false">IF(ISERROR(Q55*I55*J55),0,Q55*I55*J55)</f>
        <v>0</v>
      </c>
      <c r="T55" s="221" t="n">
        <f aca="false">IF(ISERROR(Q55*J55),0,Q55*J55)</f>
        <v>0</v>
      </c>
      <c r="U55" s="207" t="str">
        <f aca="false">IF(AND(A55="",F55=0),"",IF(F55=0,"Il manque le(s) % de rec. !",""))</f>
        <v/>
      </c>
      <c r="V55" s="208"/>
      <c r="X55" s="206" t="str">
        <f aca="false">IF(A55="new.cod","NEW.COD",IF(AND((Y55=""),ISTEXT(A55)),A55,IF(Y55="","",INDEX(,Y55))))</f>
        <v/>
      </c>
      <c r="Y55" s="8" t="str">
        <f aca="false">IF(ISERROR(MATCH(A55,,0)),IF(ISERROR(MATCH(A55,,0)),"",(MATCH(A55,,0))),(MATCH(A55,,0)))</f>
        <v/>
      </c>
      <c r="Z55" s="209"/>
      <c r="AA55" s="210"/>
      <c r="BB55" s="8" t="str">
        <f aca="false">IF(A55="","",1)</f>
        <v/>
      </c>
    </row>
    <row r="56" customFormat="false" ht="12.75" hidden="false" customHeight="false" outlineLevel="0" collapsed="false">
      <c r="A56" s="211"/>
      <c r="B56" s="212"/>
      <c r="C56" s="213"/>
      <c r="D56" s="214" t="str">
        <f aca="false">IF(ISERROR(VLOOKUP($A56,,2,0)),IF(ISERROR(VLOOKUP($A56,,1,0)),"",VLOOKUP($A56,,1,0)),VLOOKUP($A56,,2,0))</f>
        <v/>
      </c>
      <c r="E56" s="215" t="n">
        <f aca="false">IF(D56="",0,VLOOKUP(D56,D$22:D55,1,0))</f>
        <v>0</v>
      </c>
      <c r="F56" s="225" t="n">
        <f aca="false">($B56*$B$7+$C56*$C$7)/100</f>
        <v>0</v>
      </c>
      <c r="G56" s="217" t="str">
        <f aca="false">IF(A56="","",IF(ISERROR(VLOOKUP($A56,,13,0)),IF(ISERROR(VLOOKUP($A56,,12,0)),"    -",VLOOKUP($A56,,12,0)),VLOOKUP($A56,,13,0)))</f>
        <v/>
      </c>
      <c r="H56" s="199" t="str">
        <f aca="false">IF(A56="","x",IF(ISERROR(VLOOKUP($A56,,14,0)),IF(ISERROR(VLOOKUP($A56,,13,0)),"x",VLOOKUP($A56,,13,0)),VLOOKUP($A56,,14,0)))</f>
        <v>x</v>
      </c>
      <c r="I56" s="218" t="str">
        <f aca="false">IF(ISNUMBER(H56),IF(ISERROR(VLOOKUP($A56,,3,0)),IF(ISERROR(VLOOKUP($A56,,2,0)),"",VLOOKUP($A56,,2,0)),VLOOKUP($A56,,3,0)),"")</f>
        <v/>
      </c>
      <c r="J56" s="201" t="str">
        <f aca="false">IF(ISNUMBER(H56),IF(ISERROR(VLOOKUP($A56,,4,0)),IF(ISERROR(VLOOKUP($A56,,3,0)),"",VLOOKUP($A56,,3,0)),VLOOKUP($A56,,4,0)),"")</f>
        <v/>
      </c>
      <c r="K56" s="219" t="str">
        <f aca="false">IF(A56="NEW.COD",AA56,IF(ISTEXT($E56),"DEJA SAISI !",IF(A56="","",IF(ISERROR(VLOOKUP($A56,,2,0)),IF(ISERROR(VLOOKUP($A56,,1,0)),"code non répertorié ou synonyme",VLOOKUP($A56,,1,0)),VLOOKUP(A56,,2,0)))))</f>
        <v/>
      </c>
      <c r="L56" s="220"/>
      <c r="M56" s="220"/>
      <c r="N56" s="220"/>
      <c r="O56" s="204"/>
      <c r="P56" s="205" t="str">
        <f aca="false">IF(ISTEXT(H56),"",(B56*$B$7/100)+(C56*$C$7/100))</f>
        <v/>
      </c>
      <c r="Q56" s="206" t="str">
        <f aca="false">IF(OR(ISTEXT(H56),P56=0),"",IF(P56&lt;0.1,1,IF(P56&lt;1,2,IF(P56&lt;10,3,IF(P56&lt;50,4,IF(P56&gt;=50,5,""))))))</f>
        <v/>
      </c>
      <c r="R56" s="206" t="n">
        <f aca="false">IF(ISERROR(Q56*I56),0,Q56*I56)</f>
        <v>0</v>
      </c>
      <c r="S56" s="206" t="n">
        <f aca="false">IF(ISERROR(Q56*I56*J56),0,Q56*I56*J56)</f>
        <v>0</v>
      </c>
      <c r="T56" s="221" t="n">
        <f aca="false">IF(ISERROR(Q56*J56),0,Q56*J56)</f>
        <v>0</v>
      </c>
      <c r="U56" s="207" t="str">
        <f aca="false">IF(AND(A56="",F56=0),"",IF(F56=0,"Il manque le(s) % de rec. !",""))</f>
        <v/>
      </c>
      <c r="V56" s="208"/>
      <c r="X56" s="206" t="str">
        <f aca="false">IF(A56="new.cod","NEW.COD",IF(AND((Y56=""),ISTEXT(A56)),A56,IF(Y56="","",INDEX(,Y56))))</f>
        <v/>
      </c>
      <c r="Y56" s="8" t="str">
        <f aca="false">IF(ISERROR(MATCH(A56,,0)),IF(ISERROR(MATCH(A56,,0)),"",(MATCH(A56,,0))),(MATCH(A56,,0)))</f>
        <v/>
      </c>
      <c r="Z56" s="209"/>
      <c r="AA56" s="210"/>
      <c r="BB56" s="8" t="str">
        <f aca="false">IF(A56="","",1)</f>
        <v/>
      </c>
    </row>
    <row r="57" customFormat="false" ht="12.75" hidden="false" customHeight="false" outlineLevel="0" collapsed="false">
      <c r="A57" s="211"/>
      <c r="B57" s="212"/>
      <c r="C57" s="213"/>
      <c r="D57" s="214" t="str">
        <f aca="false">IF(ISERROR(VLOOKUP($A57,,2,0)),IF(ISERROR(VLOOKUP($A57,,1,0)),"",VLOOKUP($A57,,1,0)),VLOOKUP($A57,,2,0))</f>
        <v/>
      </c>
      <c r="E57" s="215" t="n">
        <f aca="false">IF(D57="",0,VLOOKUP(D57,D$22:D56,1,0))</f>
        <v>0</v>
      </c>
      <c r="F57" s="225" t="n">
        <f aca="false">($B57*$B$7+$C57*$C$7)/100</f>
        <v>0</v>
      </c>
      <c r="G57" s="217" t="str">
        <f aca="false">IF(A57="","",IF(ISERROR(VLOOKUP($A57,,13,0)),IF(ISERROR(VLOOKUP($A57,,12,0)),"    -",VLOOKUP($A57,,12,0)),VLOOKUP($A57,,13,0)))</f>
        <v/>
      </c>
      <c r="H57" s="199" t="str">
        <f aca="false">IF(A57="","x",IF(ISERROR(VLOOKUP($A57,,14,0)),IF(ISERROR(VLOOKUP($A57,,13,0)),"x",VLOOKUP($A57,,13,0)),VLOOKUP($A57,,14,0)))</f>
        <v>x</v>
      </c>
      <c r="I57" s="218" t="str">
        <f aca="false">IF(ISNUMBER(H57),IF(ISERROR(VLOOKUP($A57,,3,0)),IF(ISERROR(VLOOKUP($A57,,2,0)),"",VLOOKUP($A57,,2,0)),VLOOKUP($A57,,3,0)),"")</f>
        <v/>
      </c>
      <c r="J57" s="201" t="str">
        <f aca="false">IF(ISNUMBER(H57),IF(ISERROR(VLOOKUP($A57,,4,0)),IF(ISERROR(VLOOKUP($A57,,3,0)),"",VLOOKUP($A57,,3,0)),VLOOKUP($A57,,4,0)),"")</f>
        <v/>
      </c>
      <c r="K57" s="219" t="str">
        <f aca="false">IF(A57="NEW.COD",AA57,IF(ISTEXT($E57),"DEJA SAISI !",IF(A57="","",IF(ISERROR(VLOOKUP($A57,,2,0)),IF(ISERROR(VLOOKUP($A57,,1,0)),"code non répertorié ou synonyme",VLOOKUP($A57,,1,0)),VLOOKUP(A57,,2,0)))))</f>
        <v/>
      </c>
      <c r="L57" s="220"/>
      <c r="M57" s="220"/>
      <c r="N57" s="220"/>
      <c r="O57" s="204"/>
      <c r="P57" s="205" t="str">
        <f aca="false">IF(ISTEXT(H57),"",(B57*$B$7/100)+(C57*$C$7/100))</f>
        <v/>
      </c>
      <c r="Q57" s="206" t="str">
        <f aca="false">IF(OR(ISTEXT(H57),P57=0),"",IF(P57&lt;0.1,1,IF(P57&lt;1,2,IF(P57&lt;10,3,IF(P57&lt;50,4,IF(P57&gt;=50,5,""))))))</f>
        <v/>
      </c>
      <c r="R57" s="206" t="n">
        <f aca="false">IF(ISERROR(Q57*I57),0,Q57*I57)</f>
        <v>0</v>
      </c>
      <c r="S57" s="206" t="n">
        <f aca="false">IF(ISERROR(Q57*I57*J57),0,Q57*I57*J57)</f>
        <v>0</v>
      </c>
      <c r="T57" s="221" t="n">
        <f aca="false">IF(ISERROR(Q57*J57),0,Q57*J57)</f>
        <v>0</v>
      </c>
      <c r="U57" s="207" t="str">
        <f aca="false">IF(AND(A57="",F57=0),"",IF(F57=0,"Il manque le(s) % de rec. !",""))</f>
        <v/>
      </c>
      <c r="V57" s="208"/>
      <c r="X57" s="206" t="str">
        <f aca="false">IF(A57="new.cod","NEW.COD",IF(AND((Y57=""),ISTEXT(A57)),A57,IF(Y57="","",INDEX(,Y57))))</f>
        <v/>
      </c>
      <c r="Y57" s="8" t="str">
        <f aca="false">IF(ISERROR(MATCH(A57,,0)),IF(ISERROR(MATCH(A57,,0)),"",(MATCH(A57,,0))),(MATCH(A57,,0)))</f>
        <v/>
      </c>
      <c r="Z57" s="209"/>
      <c r="AA57" s="210"/>
      <c r="BB57" s="8" t="str">
        <f aca="false">IF(A57="","",1)</f>
        <v/>
      </c>
    </row>
    <row r="58" customFormat="false" ht="12.75" hidden="false" customHeight="false" outlineLevel="0" collapsed="false">
      <c r="A58" s="211"/>
      <c r="B58" s="212"/>
      <c r="C58" s="213"/>
      <c r="D58" s="214" t="str">
        <f aca="false">IF(ISERROR(VLOOKUP($A58,,2,0)),IF(ISERROR(VLOOKUP($A58,,1,0)),"",VLOOKUP($A58,,1,0)),VLOOKUP($A58,,2,0))</f>
        <v/>
      </c>
      <c r="E58" s="215" t="n">
        <f aca="false">IF(D58="",0,VLOOKUP(D58,D$22:D57,1,0))</f>
        <v>0</v>
      </c>
      <c r="F58" s="225" t="n">
        <f aca="false">($B58*$B$7+$C58*$C$7)/100</f>
        <v>0</v>
      </c>
      <c r="G58" s="217" t="str">
        <f aca="false">IF(A58="","",IF(ISERROR(VLOOKUP($A58,,13,0)),IF(ISERROR(VLOOKUP($A58,,12,0)),"    -",VLOOKUP($A58,,12,0)),VLOOKUP($A58,,13,0)))</f>
        <v/>
      </c>
      <c r="H58" s="199" t="str">
        <f aca="false">IF(A58="","x",IF(ISERROR(VLOOKUP($A58,,14,0)),IF(ISERROR(VLOOKUP($A58,,13,0)),"x",VLOOKUP($A58,,13,0)),VLOOKUP($A58,,14,0)))</f>
        <v>x</v>
      </c>
      <c r="I58" s="218" t="str">
        <f aca="false">IF(ISNUMBER(H58),IF(ISERROR(VLOOKUP($A58,,3,0)),IF(ISERROR(VLOOKUP($A58,,2,0)),"",VLOOKUP($A58,,2,0)),VLOOKUP($A58,,3,0)),"")</f>
        <v/>
      </c>
      <c r="J58" s="201" t="str">
        <f aca="false">IF(ISNUMBER(H58),IF(ISERROR(VLOOKUP($A58,,4,0)),IF(ISERROR(VLOOKUP($A58,,3,0)),"",VLOOKUP($A58,,3,0)),VLOOKUP($A58,,4,0)),"")</f>
        <v/>
      </c>
      <c r="K58" s="219" t="str">
        <f aca="false">IF(A58="NEW.COD",AA58,IF(ISTEXT($E58),"DEJA SAISI !",IF(A58="","",IF(ISERROR(VLOOKUP($A58,,2,0)),IF(ISERROR(VLOOKUP($A58,,1,0)),"code non répertorié ou synonyme",VLOOKUP($A58,,1,0)),VLOOKUP(A58,,2,0)))))</f>
        <v/>
      </c>
      <c r="L58" s="220"/>
      <c r="M58" s="220"/>
      <c r="N58" s="220"/>
      <c r="O58" s="204"/>
      <c r="P58" s="205" t="str">
        <f aca="false">IF(ISTEXT(H58),"",(B58*$B$7/100)+(C58*$C$7/100))</f>
        <v/>
      </c>
      <c r="Q58" s="206" t="str">
        <f aca="false">IF(OR(ISTEXT(H58),P58=0),"",IF(P58&lt;0.1,1,IF(P58&lt;1,2,IF(P58&lt;10,3,IF(P58&lt;50,4,IF(P58&gt;=50,5,""))))))</f>
        <v/>
      </c>
      <c r="R58" s="206" t="n">
        <f aca="false">IF(ISERROR(Q58*I58),0,Q58*I58)</f>
        <v>0</v>
      </c>
      <c r="S58" s="206" t="n">
        <f aca="false">IF(ISERROR(Q58*I58*J58),0,Q58*I58*J58)</f>
        <v>0</v>
      </c>
      <c r="T58" s="221" t="n">
        <f aca="false">IF(ISERROR(Q58*J58),0,Q58*J58)</f>
        <v>0</v>
      </c>
      <c r="U58" s="207" t="str">
        <f aca="false">IF(AND(A58="",F58=0),"",IF(F58=0,"Il manque le(s) % de rec. !",""))</f>
        <v/>
      </c>
      <c r="V58" s="208"/>
      <c r="X58" s="206" t="str">
        <f aca="false">IF(A58="new.cod","NEW.COD",IF(AND((Y58=""),ISTEXT(A58)),A58,IF(Y58="","",INDEX(,Y58))))</f>
        <v/>
      </c>
      <c r="Y58" s="8" t="str">
        <f aca="false">IF(ISERROR(MATCH(A58,,0)),IF(ISERROR(MATCH(A58,,0)),"",(MATCH(A58,,0))),(MATCH(A58,,0)))</f>
        <v/>
      </c>
      <c r="Z58" s="209"/>
      <c r="AA58" s="210"/>
      <c r="BB58" s="8" t="str">
        <f aca="false">IF(A58="","",1)</f>
        <v/>
      </c>
    </row>
    <row r="59" customFormat="false" ht="12.75" hidden="false" customHeight="false" outlineLevel="0" collapsed="false">
      <c r="A59" s="211"/>
      <c r="B59" s="212"/>
      <c r="C59" s="213"/>
      <c r="D59" s="214" t="str">
        <f aca="false">IF(ISERROR(VLOOKUP($A59,,2,0)),IF(ISERROR(VLOOKUP($A59,,1,0)),"",VLOOKUP($A59,,1,0)),VLOOKUP($A59,,2,0))</f>
        <v/>
      </c>
      <c r="E59" s="215" t="n">
        <f aca="false">IF(D59="",0,VLOOKUP(D59,D$22:D58,1,0))</f>
        <v>0</v>
      </c>
      <c r="F59" s="225" t="n">
        <f aca="false">($B59*$B$7+$C59*$C$7)/100</f>
        <v>0</v>
      </c>
      <c r="G59" s="217" t="str">
        <f aca="false">IF(A59="","",IF(ISERROR(VLOOKUP($A59,,13,0)),IF(ISERROR(VLOOKUP($A59,,12,0)),"    -",VLOOKUP($A59,,12,0)),VLOOKUP($A59,,13,0)))</f>
        <v/>
      </c>
      <c r="H59" s="199" t="str">
        <f aca="false">IF(A59="","x",IF(ISERROR(VLOOKUP($A59,,14,0)),IF(ISERROR(VLOOKUP($A59,,13,0)),"x",VLOOKUP($A59,,13,0)),VLOOKUP($A59,,14,0)))</f>
        <v>x</v>
      </c>
      <c r="I59" s="218" t="str">
        <f aca="false">IF(ISNUMBER(H59),IF(ISERROR(VLOOKUP($A59,,3,0)),IF(ISERROR(VLOOKUP($A59,,2,0)),"",VLOOKUP($A59,,2,0)),VLOOKUP($A59,,3,0)),"")</f>
        <v/>
      </c>
      <c r="J59" s="201" t="str">
        <f aca="false">IF(ISNUMBER(H59),IF(ISERROR(VLOOKUP($A59,,4,0)),IF(ISERROR(VLOOKUP($A59,,3,0)),"",VLOOKUP($A59,,3,0)),VLOOKUP($A59,,4,0)),"")</f>
        <v/>
      </c>
      <c r="K59" s="219" t="str">
        <f aca="false">IF(A59="NEW.COD",AA59,IF(ISTEXT($E59),"DEJA SAISI !",IF(A59="","",IF(ISERROR(VLOOKUP($A59,,2,0)),IF(ISERROR(VLOOKUP($A59,,1,0)),"code non répertorié ou synonyme",VLOOKUP($A59,,1,0)),VLOOKUP(A59,,2,0)))))</f>
        <v/>
      </c>
      <c r="L59" s="220"/>
      <c r="M59" s="220"/>
      <c r="N59" s="220"/>
      <c r="O59" s="204"/>
      <c r="P59" s="205" t="str">
        <f aca="false">IF(ISTEXT(H59),"",(B59*$B$7/100)+(C59*$C$7/100))</f>
        <v/>
      </c>
      <c r="Q59" s="206" t="str">
        <f aca="false">IF(OR(ISTEXT(H59),P59=0),"",IF(P59&lt;0.1,1,IF(P59&lt;1,2,IF(P59&lt;10,3,IF(P59&lt;50,4,IF(P59&gt;=50,5,""))))))</f>
        <v/>
      </c>
      <c r="R59" s="206" t="n">
        <f aca="false">IF(ISERROR(Q59*I59),0,Q59*I59)</f>
        <v>0</v>
      </c>
      <c r="S59" s="206" t="n">
        <f aca="false">IF(ISERROR(Q59*I59*J59),0,Q59*I59*J59)</f>
        <v>0</v>
      </c>
      <c r="T59" s="221" t="n">
        <f aca="false">IF(ISERROR(Q59*J59),0,Q59*J59)</f>
        <v>0</v>
      </c>
      <c r="U59" s="207" t="str">
        <f aca="false">IF(AND(A59="",F59=0),"",IF(F59=0,"Il manque le(s) % de rec. !",""))</f>
        <v/>
      </c>
      <c r="V59" s="208"/>
      <c r="X59" s="206" t="str">
        <f aca="false">IF(A59="new.cod","NEW.COD",IF(AND((Y59=""),ISTEXT(A59)),A59,IF(Y59="","",INDEX(,Y59))))</f>
        <v/>
      </c>
      <c r="Y59" s="8" t="str">
        <f aca="false">IF(ISERROR(MATCH(A59,,0)),IF(ISERROR(MATCH(A59,,0)),"",(MATCH(A59,,0))),(MATCH(A59,,0)))</f>
        <v/>
      </c>
      <c r="Z59" s="209"/>
      <c r="AA59" s="210"/>
      <c r="BB59" s="8" t="str">
        <f aca="false">IF(A59="","",1)</f>
        <v/>
      </c>
    </row>
    <row r="60" customFormat="false" ht="12.75" hidden="false" customHeight="false" outlineLevel="0" collapsed="false">
      <c r="A60" s="211"/>
      <c r="B60" s="212"/>
      <c r="C60" s="213"/>
      <c r="D60" s="214" t="str">
        <f aca="false">IF(ISERROR(VLOOKUP($A60,,2,0)),IF(ISERROR(VLOOKUP($A60,,1,0)),"",VLOOKUP($A60,,1,0)),VLOOKUP($A60,,2,0))</f>
        <v/>
      </c>
      <c r="E60" s="215" t="n">
        <f aca="false">IF(D60="",0,VLOOKUP(D60,D$22:D59,1,0))</f>
        <v>0</v>
      </c>
      <c r="F60" s="225" t="n">
        <f aca="false">($B60*$B$7+$C60*$C$7)/100</f>
        <v>0</v>
      </c>
      <c r="G60" s="217" t="str">
        <f aca="false">IF(A60="","",IF(ISERROR(VLOOKUP($A60,,13,0)),IF(ISERROR(VLOOKUP($A60,,12,0)),"    -",VLOOKUP($A60,,12,0)),VLOOKUP($A60,,13,0)))</f>
        <v/>
      </c>
      <c r="H60" s="199" t="str">
        <f aca="false">IF(A60="","x",IF(ISERROR(VLOOKUP($A60,,14,0)),IF(ISERROR(VLOOKUP($A60,,13,0)),"x",VLOOKUP($A60,,13,0)),VLOOKUP($A60,,14,0)))</f>
        <v>x</v>
      </c>
      <c r="I60" s="218" t="str">
        <f aca="false">IF(ISNUMBER(H60),IF(ISERROR(VLOOKUP($A60,,3,0)),IF(ISERROR(VLOOKUP($A60,,2,0)),"",VLOOKUP($A60,,2,0)),VLOOKUP($A60,,3,0)),"")</f>
        <v/>
      </c>
      <c r="J60" s="201" t="str">
        <f aca="false">IF(ISNUMBER(H60),IF(ISERROR(VLOOKUP($A60,,4,0)),IF(ISERROR(VLOOKUP($A60,,3,0)),"",VLOOKUP($A60,,3,0)),VLOOKUP($A60,,4,0)),"")</f>
        <v/>
      </c>
      <c r="K60" s="219" t="str">
        <f aca="false">IF(A60="NEW.COD",AA60,IF(ISTEXT($E60),"DEJA SAISI !",IF(A60="","",IF(ISERROR(VLOOKUP($A60,,2,0)),IF(ISERROR(VLOOKUP($A60,,1,0)),"code non répertorié ou synonyme",VLOOKUP($A60,,1,0)),VLOOKUP(A60,,2,0)))))</f>
        <v/>
      </c>
      <c r="L60" s="220"/>
      <c r="M60" s="220"/>
      <c r="N60" s="220"/>
      <c r="O60" s="204"/>
      <c r="P60" s="205" t="str">
        <f aca="false">IF(ISTEXT(H60),"",(B60*$B$7/100)+(C60*$C$7/100))</f>
        <v/>
      </c>
      <c r="Q60" s="206" t="str">
        <f aca="false">IF(OR(ISTEXT(H60),P60=0),"",IF(P60&lt;0.1,1,IF(P60&lt;1,2,IF(P60&lt;10,3,IF(P60&lt;50,4,IF(P60&gt;=50,5,""))))))</f>
        <v/>
      </c>
      <c r="R60" s="206" t="n">
        <f aca="false">IF(ISERROR(Q60*I60),0,Q60*I60)</f>
        <v>0</v>
      </c>
      <c r="S60" s="206" t="n">
        <f aca="false">IF(ISERROR(Q60*I60*J60),0,Q60*I60*J60)</f>
        <v>0</v>
      </c>
      <c r="T60" s="221" t="n">
        <f aca="false">IF(ISERROR(Q60*J60),0,Q60*J60)</f>
        <v>0</v>
      </c>
      <c r="U60" s="207" t="str">
        <f aca="false">IF(AND(A60="",F60=0),"",IF(F60=0,"Il manque le(s) % de rec. !",""))</f>
        <v/>
      </c>
      <c r="V60" s="208"/>
      <c r="X60" s="206" t="str">
        <f aca="false">IF(A60="new.cod","NEW.COD",IF(AND((Y60=""),ISTEXT(A60)),A60,IF(Y60="","",INDEX(,Y60))))</f>
        <v/>
      </c>
      <c r="Y60" s="8" t="str">
        <f aca="false">IF(ISERROR(MATCH(A60,,0)),IF(ISERROR(MATCH(A60,,0)),"",(MATCH(A60,,0))),(MATCH(A60,,0)))</f>
        <v/>
      </c>
      <c r="Z60" s="209"/>
      <c r="AA60" s="210"/>
      <c r="BB60" s="8" t="str">
        <f aca="false">IF(A60="","",1)</f>
        <v/>
      </c>
    </row>
    <row r="61" customFormat="false" ht="12.75" hidden="false" customHeight="false" outlineLevel="0" collapsed="false">
      <c r="A61" s="211"/>
      <c r="B61" s="212"/>
      <c r="C61" s="213"/>
      <c r="D61" s="214" t="str">
        <f aca="false">IF(ISERROR(VLOOKUP($A61,,2,0)),IF(ISERROR(VLOOKUP($A61,,1,0)),"",VLOOKUP($A61,,1,0)),VLOOKUP($A61,,2,0))</f>
        <v/>
      </c>
      <c r="E61" s="215" t="n">
        <f aca="false">IF(D61="",0,VLOOKUP(D61,D$22:D54,1,0))</f>
        <v>0</v>
      </c>
      <c r="F61" s="225" t="n">
        <f aca="false">($B61*$B$7+$C61*$C$7)/100</f>
        <v>0</v>
      </c>
      <c r="G61" s="217" t="str">
        <f aca="false">IF(A61="","",IF(ISERROR(VLOOKUP($A61,,13,0)),IF(ISERROR(VLOOKUP($A61,,12,0)),"    -",VLOOKUP($A61,,12,0)),VLOOKUP($A61,,13,0)))</f>
        <v/>
      </c>
      <c r="H61" s="199" t="str">
        <f aca="false">IF(A61="","x",IF(ISERROR(VLOOKUP($A61,,14,0)),IF(ISERROR(VLOOKUP($A61,,13,0)),"x",VLOOKUP($A61,,13,0)),VLOOKUP($A61,,14,0)))</f>
        <v>x</v>
      </c>
      <c r="I61" s="218" t="str">
        <f aca="false">IF(ISNUMBER(H61),IF(ISERROR(VLOOKUP($A61,,3,0)),IF(ISERROR(VLOOKUP($A61,,2,0)),"",VLOOKUP($A61,,2,0)),VLOOKUP($A61,,3,0)),"")</f>
        <v/>
      </c>
      <c r="J61" s="201" t="str">
        <f aca="false">IF(ISNUMBER(H61),IF(ISERROR(VLOOKUP($A61,,4,0)),IF(ISERROR(VLOOKUP($A61,,3,0)),"",VLOOKUP($A61,,3,0)),VLOOKUP($A61,,4,0)),"")</f>
        <v/>
      </c>
      <c r="K61" s="219" t="str">
        <f aca="false">IF(A61="NEW.COD",AA61,IF(ISTEXT($E61),"DEJA SAISI !",IF(A61="","",IF(ISERROR(VLOOKUP($A61,,2,0)),IF(ISERROR(VLOOKUP($A61,,1,0)),"code non répertorié ou synonyme",VLOOKUP($A61,,1,0)),VLOOKUP(A61,,2,0)))))</f>
        <v/>
      </c>
      <c r="L61" s="220"/>
      <c r="M61" s="220"/>
      <c r="N61" s="220"/>
      <c r="O61" s="204"/>
      <c r="P61" s="205" t="str">
        <f aca="false">IF(ISTEXT(H61),"",(B61*$B$7/100)+(C61*$C$7/100))</f>
        <v/>
      </c>
      <c r="Q61" s="206" t="str">
        <f aca="false">IF(OR(ISTEXT(H61),P61=0),"",IF(P61&lt;0.1,1,IF(P61&lt;1,2,IF(P61&lt;10,3,IF(P61&lt;50,4,IF(P61&gt;=50,5,""))))))</f>
        <v/>
      </c>
      <c r="R61" s="206" t="n">
        <f aca="false">IF(ISERROR(Q61*I61),0,Q61*I61)</f>
        <v>0</v>
      </c>
      <c r="S61" s="206" t="n">
        <f aca="false">IF(ISERROR(Q61*I61*J61),0,Q61*I61*J61)</f>
        <v>0</v>
      </c>
      <c r="T61" s="221" t="n">
        <f aca="false">IF(ISERROR(Q61*J61),0,Q61*J61)</f>
        <v>0</v>
      </c>
      <c r="U61" s="207" t="str">
        <f aca="false">IF(AND(A61="",F61=0),"",IF(F61=0,"Il manque le(s) % de rec. !",""))</f>
        <v/>
      </c>
      <c r="V61" s="208"/>
      <c r="X61" s="206" t="str">
        <f aca="false">IF(A61="new.cod","NEW.COD",IF(AND((Y61=""),ISTEXT(A61)),A61,IF(Y61="","",INDEX(,Y61))))</f>
        <v/>
      </c>
      <c r="Y61" s="8" t="str">
        <f aca="false">IF(ISERROR(MATCH(A61,,0)),IF(ISERROR(MATCH(A61,,0)),"",(MATCH(A61,,0))),(MATCH(A61,,0)))</f>
        <v/>
      </c>
      <c r="Z61" s="209"/>
      <c r="AA61" s="210"/>
      <c r="BB61" s="8" t="str">
        <f aca="false">IF(A61="","",1)</f>
        <v/>
      </c>
    </row>
    <row r="62" customFormat="false" ht="12.75" hidden="false" customHeight="false" outlineLevel="0" collapsed="false">
      <c r="A62" s="211"/>
      <c r="B62" s="212"/>
      <c r="C62" s="213"/>
      <c r="D62" s="214" t="str">
        <f aca="false">IF(ISERROR(VLOOKUP($A62,,2,0)),IF(ISERROR(VLOOKUP($A62,,1,0)),"",VLOOKUP($A62,,1,0)),VLOOKUP($A62,,2,0))</f>
        <v/>
      </c>
      <c r="E62" s="215" t="n">
        <f aca="false">IF(D62="",0,VLOOKUP(D62,D$22:D54,1,0))</f>
        <v>0</v>
      </c>
      <c r="F62" s="225" t="n">
        <f aca="false">($B62*$B$7+$C62*$C$7)/100</f>
        <v>0</v>
      </c>
      <c r="G62" s="217" t="str">
        <f aca="false">IF(A62="","",IF(ISERROR(VLOOKUP($A62,,13,0)),IF(ISERROR(VLOOKUP($A62,,12,0)),"    -",VLOOKUP($A62,,12,0)),VLOOKUP($A62,,13,0)))</f>
        <v/>
      </c>
      <c r="H62" s="199" t="str">
        <f aca="false">IF(A62="","x",IF(ISERROR(VLOOKUP($A62,,14,0)),IF(ISERROR(VLOOKUP($A62,,13,0)),"x",VLOOKUP($A62,,13,0)),VLOOKUP($A62,,14,0)))</f>
        <v>x</v>
      </c>
      <c r="I62" s="218" t="str">
        <f aca="false">IF(ISNUMBER(H62),IF(ISERROR(VLOOKUP($A62,,3,0)),IF(ISERROR(VLOOKUP($A62,,2,0)),"",VLOOKUP($A62,,2,0)),VLOOKUP($A62,,3,0)),"")</f>
        <v/>
      </c>
      <c r="J62" s="201" t="str">
        <f aca="false">IF(ISNUMBER(H62),IF(ISERROR(VLOOKUP($A62,,4,0)),IF(ISERROR(VLOOKUP($A62,,3,0)),"",VLOOKUP($A62,,3,0)),VLOOKUP($A62,,4,0)),"")</f>
        <v/>
      </c>
      <c r="K62" s="219" t="str">
        <f aca="false">IF(A62="NEW.COD",AA62,IF(ISTEXT($E62),"DEJA SAISI !",IF(A62="","",IF(ISERROR(VLOOKUP($A62,,2,0)),IF(ISERROR(VLOOKUP($A62,,1,0)),"code non répertorié ou synonyme",VLOOKUP($A62,,1,0)),VLOOKUP(A62,,2,0)))))</f>
        <v/>
      </c>
      <c r="L62" s="220"/>
      <c r="M62" s="220"/>
      <c r="N62" s="220"/>
      <c r="O62" s="204"/>
      <c r="P62" s="205" t="str">
        <f aca="false">IF(ISTEXT(H62),"",(B62*$B$7/100)+(C62*$C$7/100))</f>
        <v/>
      </c>
      <c r="Q62" s="206" t="str">
        <f aca="false">IF(OR(ISTEXT(H62),P62=0),"",IF(P62&lt;0.1,1,IF(P62&lt;1,2,IF(P62&lt;10,3,IF(P62&lt;50,4,IF(P62&gt;=50,5,""))))))</f>
        <v/>
      </c>
      <c r="R62" s="206" t="n">
        <f aca="false">IF(ISERROR(Q62*I62),0,Q62*I62)</f>
        <v>0</v>
      </c>
      <c r="S62" s="206" t="n">
        <f aca="false">IF(ISERROR(Q62*I62*J62),0,Q62*I62*J62)</f>
        <v>0</v>
      </c>
      <c r="T62" s="221" t="n">
        <f aca="false">IF(ISERROR(Q62*J62),0,Q62*J62)</f>
        <v>0</v>
      </c>
      <c r="U62" s="207" t="str">
        <f aca="false">IF(AND(A62="",F62=0),"",IF(F62=0,"Il manque le(s) % de rec. !",""))</f>
        <v/>
      </c>
      <c r="V62" s="208"/>
      <c r="X62" s="206" t="str">
        <f aca="false">IF(A62="new.cod","NEW.COD",IF(AND((Y62=""),ISTEXT(A62)),A62,IF(Y62="","",INDEX(,Y62))))</f>
        <v/>
      </c>
      <c r="Y62" s="8" t="str">
        <f aca="false">IF(ISERROR(MATCH(A62,,0)),IF(ISERROR(MATCH(A62,,0)),"",(MATCH(A62,,0))),(MATCH(A62,,0)))</f>
        <v/>
      </c>
      <c r="Z62" s="209"/>
      <c r="AA62" s="210"/>
      <c r="BB62" s="8" t="str">
        <f aca="false">IF(A62="","",1)</f>
        <v/>
      </c>
    </row>
    <row r="63" customFormat="false" ht="12.75" hidden="false" customHeight="false" outlineLevel="0" collapsed="false">
      <c r="A63" s="211"/>
      <c r="B63" s="212"/>
      <c r="C63" s="213"/>
      <c r="D63" s="214" t="str">
        <f aca="false">IF(ISERROR(VLOOKUP($A63,,2,0)),IF(ISERROR(VLOOKUP($A63,,1,0)),"",VLOOKUP($A63,,1,0)),VLOOKUP($A63,,2,0))</f>
        <v/>
      </c>
      <c r="E63" s="215" t="n">
        <f aca="false">IF(D63="",0,VLOOKUP(D63,D$22:D55,1,0))</f>
        <v>0</v>
      </c>
      <c r="F63" s="225" t="n">
        <f aca="false">($B63*$B$7+$C63*$C$7)/100</f>
        <v>0</v>
      </c>
      <c r="G63" s="217" t="str">
        <f aca="false">IF(A63="","",IF(ISERROR(VLOOKUP($A63,,13,0)),IF(ISERROR(VLOOKUP($A63,,12,0)),"    -",VLOOKUP($A63,,12,0)),VLOOKUP($A63,,13,0)))</f>
        <v/>
      </c>
      <c r="H63" s="199" t="str">
        <f aca="false">IF(A63="","x",IF(ISERROR(VLOOKUP($A63,,14,0)),IF(ISERROR(VLOOKUP($A63,,13,0)),"x",VLOOKUP($A63,,13,0)),VLOOKUP($A63,,14,0)))</f>
        <v>x</v>
      </c>
      <c r="I63" s="218" t="str">
        <f aca="false">IF(ISNUMBER(H63),IF(ISERROR(VLOOKUP($A63,,3,0)),IF(ISERROR(VLOOKUP($A63,,2,0)),"",VLOOKUP($A63,,2,0)),VLOOKUP($A63,,3,0)),"")</f>
        <v/>
      </c>
      <c r="J63" s="201" t="str">
        <f aca="false">IF(ISNUMBER(H63),IF(ISERROR(VLOOKUP($A63,,4,0)),IF(ISERROR(VLOOKUP($A63,,3,0)),"",VLOOKUP($A63,,3,0)),VLOOKUP($A63,,4,0)),"")</f>
        <v/>
      </c>
      <c r="K63" s="219" t="str">
        <f aca="false">IF(A63="NEW.COD",AA63,IF(ISTEXT($E63),"DEJA SAISI !",IF(A63="","",IF(ISERROR(VLOOKUP($A63,,2,0)),IF(ISERROR(VLOOKUP($A63,,1,0)),"code non répertorié ou synonyme",VLOOKUP($A63,,1,0)),VLOOKUP(A63,,2,0)))))</f>
        <v/>
      </c>
      <c r="L63" s="220"/>
      <c r="M63" s="220"/>
      <c r="N63" s="220"/>
      <c r="O63" s="204"/>
      <c r="P63" s="205" t="str">
        <f aca="false">IF(ISTEXT(H63),"",(B63*$B$7/100)+(C63*$C$7/100))</f>
        <v/>
      </c>
      <c r="Q63" s="206" t="str">
        <f aca="false">IF(OR(ISTEXT(H63),P63=0),"",IF(P63&lt;0.1,1,IF(P63&lt;1,2,IF(P63&lt;10,3,IF(P63&lt;50,4,IF(P63&gt;=50,5,""))))))</f>
        <v/>
      </c>
      <c r="R63" s="206" t="n">
        <f aca="false">IF(ISERROR(Q63*I63),0,Q63*I63)</f>
        <v>0</v>
      </c>
      <c r="S63" s="206" t="n">
        <f aca="false">IF(ISERROR(Q63*I63*J63),0,Q63*I63*J63)</f>
        <v>0</v>
      </c>
      <c r="T63" s="221" t="n">
        <f aca="false">IF(ISERROR(Q63*J63),0,Q63*J63)</f>
        <v>0</v>
      </c>
      <c r="U63" s="207" t="str">
        <f aca="false">IF(AND(A63="",F63=0),"",IF(F63=0,"Il manque le(s) % de rec. !",""))</f>
        <v/>
      </c>
      <c r="V63" s="208"/>
      <c r="X63" s="206" t="str">
        <f aca="false">IF(A63="new.cod","NEW.COD",IF(AND((Y63=""),ISTEXT(A63)),A63,IF(Y63="","",INDEX(,Y63))))</f>
        <v/>
      </c>
      <c r="Y63" s="8" t="str">
        <f aca="false">IF(ISERROR(MATCH(A63,,0)),IF(ISERROR(MATCH(A63,,0)),"",(MATCH(A63,,0))),(MATCH(A63,,0)))</f>
        <v/>
      </c>
      <c r="Z63" s="209"/>
      <c r="AA63" s="210"/>
      <c r="BB63" s="8" t="str">
        <f aca="false">IF(A63="","",1)</f>
        <v/>
      </c>
    </row>
    <row r="64" customFormat="false" ht="12.75" hidden="true" customHeight="true" outlineLevel="0" collapsed="false">
      <c r="A64" s="211"/>
      <c r="B64" s="212"/>
      <c r="C64" s="213"/>
      <c r="D64" s="214" t="str">
        <f aca="false">IF(ISERROR(VLOOKUP($A64,,2,0)),IF(ISERROR(VLOOKUP($A64,,1,0)),"",VLOOKUP($A64,,1,0)),VLOOKUP($A64,,2,0))</f>
        <v/>
      </c>
      <c r="E64" s="215" t="n">
        <f aca="false">IF(D64="",0,VLOOKUP(D64,D$22:D52,1,0))</f>
        <v>0</v>
      </c>
      <c r="F64" s="225" t="n">
        <f aca="false">($B64*$B$7+$C64*$C$7)/100</f>
        <v>0</v>
      </c>
      <c r="G64" s="217" t="str">
        <f aca="false">IF(A64="","",IF(ISERROR(VLOOKUP($A64,,13,0)),IF(ISERROR(VLOOKUP($A64,,12,0)),"    -",VLOOKUP($A64,,12,0)),VLOOKUP($A64,,13,0)))</f>
        <v/>
      </c>
      <c r="H64" s="199" t="str">
        <f aca="false">IF(A64="","x",IF(ISERROR(VLOOKUP($A64,,14,0)),IF(ISERROR(VLOOKUP($A64,,13,0)),"x",VLOOKUP($A64,,13,0)),VLOOKUP($A64,,14,0)))</f>
        <v>x</v>
      </c>
      <c r="I64" s="218" t="str">
        <f aca="false">IF(ISNUMBER(H64),IF(ISERROR(VLOOKUP($A64,,3,0)),IF(ISERROR(VLOOKUP($A64,,2,0)),"",VLOOKUP($A64,,2,0)),VLOOKUP($A64,,3,0)),"")</f>
        <v/>
      </c>
      <c r="J64" s="201" t="str">
        <f aca="false">IF(ISNUMBER(H64),IF(ISERROR(VLOOKUP($A64,,4,0)),IF(ISERROR(VLOOKUP($A64,,3,0)),"",VLOOKUP($A64,,3,0)),VLOOKUP($A64,,4,0)),"")</f>
        <v/>
      </c>
      <c r="K64" s="219" t="str">
        <f aca="false">IF(A64="NEW.COD",AA64,IF(ISTEXT($E64),"DEJA SAISI !",IF(A64="","",IF(ISERROR(VLOOKUP($A64,,2,0)),IF(ISERROR(VLOOKUP($A64,,1,0)),"code non répertorié ou synonyme",VLOOKUP($A64,,1,0)),VLOOKUP(A64,,2,0)))))</f>
        <v/>
      </c>
      <c r="L64" s="220"/>
      <c r="M64" s="220"/>
      <c r="N64" s="220"/>
      <c r="O64" s="204"/>
      <c r="P64" s="205" t="str">
        <f aca="false">IF(ISTEXT(H64),"",(B64*$B$7/100)+(C64*$C$7/100))</f>
        <v/>
      </c>
      <c r="Q64" s="206" t="str">
        <f aca="false">IF(OR(ISTEXT(H64),P64=0),"",IF(P64&lt;0.1,1,IF(P64&lt;1,2,IF(P64&lt;10,3,IF(P64&lt;50,4,IF(P64&gt;=50,5,""))))))</f>
        <v/>
      </c>
      <c r="R64" s="206" t="n">
        <f aca="false">IF(ISERROR(Q64*I64),0,Q64*I64)</f>
        <v>0</v>
      </c>
      <c r="S64" s="206" t="n">
        <f aca="false">IF(ISERROR(Q64*I64*J64),0,Q64*I64*J64)</f>
        <v>0</v>
      </c>
      <c r="T64" s="221" t="n">
        <f aca="false">IF(ISERROR(Q64*J64),0,Q64*J64)</f>
        <v>0</v>
      </c>
      <c r="U64" s="207" t="str">
        <f aca="false">IF(AND(A64="",F64=0),"",IF(F64=0,"Il manque le(s) % de rec. !",""))</f>
        <v/>
      </c>
      <c r="V64" s="208"/>
      <c r="X64" s="206" t="str">
        <f aca="false">IF(A64="new.cod","NEW.COD",IF(AND((Y64=""),ISTEXT(A64)),A64,IF(Y64="","",INDEX(,Y64))))</f>
        <v/>
      </c>
      <c r="Y64" s="8" t="str">
        <f aca="false">IF(ISERROR(MATCH(A64,,0)),IF(ISERROR(MATCH(A64,,0)),"",(MATCH(A64,,0))),(MATCH(A64,,0)))</f>
        <v/>
      </c>
      <c r="Z64" s="209"/>
      <c r="AA64" s="210"/>
      <c r="BB64" s="8" t="str">
        <f aca="false">IF(A64="","",1)</f>
        <v/>
      </c>
    </row>
    <row r="65" customFormat="false" ht="12.75" hidden="true" customHeight="false" outlineLevel="0" collapsed="false">
      <c r="A65" s="211"/>
      <c r="B65" s="212"/>
      <c r="C65" s="213"/>
      <c r="D65" s="214" t="str">
        <f aca="false">IF(ISERROR(VLOOKUP($A65,,2,0)),IF(ISERROR(VLOOKUP($A65,,1,0)),"",VLOOKUP($A65,,1,0)),VLOOKUP($A65,,2,0))</f>
        <v/>
      </c>
      <c r="E65" s="215" t="n">
        <f aca="false">IF(D65="",0,VLOOKUP(D65,D$22:D53,1,0))</f>
        <v>0</v>
      </c>
      <c r="F65" s="225" t="n">
        <f aca="false">($B65*$B$7+$C65*$C$7)/100</f>
        <v>0</v>
      </c>
      <c r="G65" s="217" t="str">
        <f aca="false">IF(A65="","",IF(ISERROR(VLOOKUP($A65,,13,0)),IF(ISERROR(VLOOKUP($A65,,12,0)),"    -",VLOOKUP($A65,,12,0)),VLOOKUP($A65,,13,0)))</f>
        <v/>
      </c>
      <c r="H65" s="199" t="str">
        <f aca="false">IF(A65="","x",IF(ISERROR(VLOOKUP($A65,,14,0)),IF(ISERROR(VLOOKUP($A65,,13,0)),"x",VLOOKUP($A65,,13,0)),VLOOKUP($A65,,14,0)))</f>
        <v>x</v>
      </c>
      <c r="I65" s="218" t="str">
        <f aca="false">IF(ISNUMBER(H65),IF(ISERROR(VLOOKUP($A65,,3,0)),IF(ISERROR(VLOOKUP($A65,,2,0)),"",VLOOKUP($A65,,2,0)),VLOOKUP($A65,,3,0)),"")</f>
        <v/>
      </c>
      <c r="J65" s="201" t="str">
        <f aca="false">IF(ISNUMBER(H65),IF(ISERROR(VLOOKUP($A65,,4,0)),IF(ISERROR(VLOOKUP($A65,,3,0)),"",VLOOKUP($A65,,3,0)),VLOOKUP($A65,,4,0)),"")</f>
        <v/>
      </c>
      <c r="K65" s="219" t="str">
        <f aca="false">IF(A65="NEW.COD",AA65,IF(ISTEXT($E65),"DEJA SAISI !",IF(A65="","",IF(ISERROR(VLOOKUP($A65,,2,0)),IF(ISERROR(VLOOKUP($A65,,1,0)),"code non répertorié ou synonyme",VLOOKUP($A65,,1,0)),VLOOKUP(A65,,2,0)))))</f>
        <v/>
      </c>
      <c r="L65" s="220"/>
      <c r="M65" s="220"/>
      <c r="N65" s="220"/>
      <c r="O65" s="204"/>
      <c r="P65" s="205" t="str">
        <f aca="false">IF(ISTEXT(H65),"",(B65*$B$7/100)+(C65*$C$7/100))</f>
        <v/>
      </c>
      <c r="Q65" s="206" t="str">
        <f aca="false">IF(OR(ISTEXT(H65),P65=0),"",IF(P65&lt;0.1,1,IF(P65&lt;1,2,IF(P65&lt;10,3,IF(P65&lt;50,4,IF(P65&gt;=50,5,""))))))</f>
        <v/>
      </c>
      <c r="R65" s="206" t="n">
        <f aca="false">IF(ISERROR(Q65*I65),0,Q65*I65)</f>
        <v>0</v>
      </c>
      <c r="S65" s="206" t="n">
        <f aca="false">IF(ISERROR(Q65*I65*J65),0,Q65*I65*J65)</f>
        <v>0</v>
      </c>
      <c r="T65" s="221" t="n">
        <f aca="false">IF(ISERROR(Q65*J65),0,Q65*J65)</f>
        <v>0</v>
      </c>
      <c r="U65" s="207" t="str">
        <f aca="false">IF(AND(A65="",F65=0),"",IF(F65=0,"Il manque le(s) % de rec. !",""))</f>
        <v/>
      </c>
      <c r="V65" s="208"/>
      <c r="X65" s="206" t="str">
        <f aca="false">IF(A65="new.cod","NEW.COD",IF(AND((Y65=""),ISTEXT(A65)),A65,IF(Y65="","",INDEX(,Y65))))</f>
        <v/>
      </c>
      <c r="Y65" s="8" t="str">
        <f aca="false">IF(ISERROR(MATCH(A65,,0)),IF(ISERROR(MATCH(A65,,0)),"",(MATCH(A65,,0))),(MATCH(A65,,0)))</f>
        <v/>
      </c>
      <c r="Z65" s="209"/>
      <c r="AA65" s="210"/>
      <c r="BB65" s="8" t="str">
        <f aca="false">IF(A65="","",1)</f>
        <v/>
      </c>
    </row>
    <row r="66" customFormat="false" ht="12.75" hidden="true" customHeight="false" outlineLevel="0" collapsed="false">
      <c r="A66" s="211"/>
      <c r="B66" s="212"/>
      <c r="C66" s="213"/>
      <c r="D66" s="214" t="str">
        <f aca="false">IF(ISERROR(VLOOKUP($A66,,2,0)),IF(ISERROR(VLOOKUP($A66,,1,0)),"",VLOOKUP($A66,,1,0)),VLOOKUP($A66,,2,0))</f>
        <v/>
      </c>
      <c r="E66" s="215" t="n">
        <f aca="false">IF(D66="",0,VLOOKUP(D66,D$22:D51,1,0))</f>
        <v>0</v>
      </c>
      <c r="F66" s="225" t="n">
        <f aca="false">($B66*$B$7+$C66*$C$7)/100</f>
        <v>0</v>
      </c>
      <c r="G66" s="217" t="str">
        <f aca="false">IF(A66="","",IF(ISERROR(VLOOKUP($A66,,13,0)),IF(ISERROR(VLOOKUP($A66,,12,0)),"    -",VLOOKUP($A66,,12,0)),VLOOKUP($A66,,13,0)))</f>
        <v/>
      </c>
      <c r="H66" s="199" t="str">
        <f aca="false">IF(A66="","x",IF(ISERROR(VLOOKUP($A66,,14,0)),IF(ISERROR(VLOOKUP($A66,,13,0)),"x",VLOOKUP($A66,,13,0)),VLOOKUP($A66,,14,0)))</f>
        <v>x</v>
      </c>
      <c r="I66" s="218" t="str">
        <f aca="false">IF(ISNUMBER(H66),IF(ISERROR(VLOOKUP($A66,,3,0)),IF(ISERROR(VLOOKUP($A66,,2,0)),"",VLOOKUP($A66,,2,0)),VLOOKUP($A66,,3,0)),"")</f>
        <v/>
      </c>
      <c r="J66" s="201" t="str">
        <f aca="false">IF(ISNUMBER(H66),IF(ISERROR(VLOOKUP($A66,,4,0)),IF(ISERROR(VLOOKUP($A66,,3,0)),"",VLOOKUP($A66,,3,0)),VLOOKUP($A66,,4,0)),"")</f>
        <v/>
      </c>
      <c r="K66" s="219" t="str">
        <f aca="false">IF(A66="NEW.COD",AA66,IF(ISTEXT($E66),"DEJA SAISI !",IF(A66="","",IF(ISERROR(VLOOKUP($A66,,2,0)),IF(ISERROR(VLOOKUP($A66,,1,0)),"code non répertorié ou synonyme",VLOOKUP($A66,,1,0)),VLOOKUP(A66,,2,0)))))</f>
        <v/>
      </c>
      <c r="L66" s="220"/>
      <c r="M66" s="220"/>
      <c r="N66" s="220"/>
      <c r="O66" s="204"/>
      <c r="P66" s="205" t="str">
        <f aca="false">IF(ISTEXT(H66),"",(B66*$B$7/100)+(C66*$C$7/100))</f>
        <v/>
      </c>
      <c r="Q66" s="206" t="str">
        <f aca="false">IF(OR(ISTEXT(H66),P66=0),"",IF(P66&lt;0.1,1,IF(P66&lt;1,2,IF(P66&lt;10,3,IF(P66&lt;50,4,IF(P66&gt;=50,5,""))))))</f>
        <v/>
      </c>
      <c r="R66" s="206" t="n">
        <f aca="false">IF(ISERROR(Q66*I66),0,Q66*I66)</f>
        <v>0</v>
      </c>
      <c r="S66" s="206" t="n">
        <f aca="false">IF(ISERROR(Q66*I66*J66),0,Q66*I66*J66)</f>
        <v>0</v>
      </c>
      <c r="T66" s="221" t="n">
        <f aca="false">IF(ISERROR(Q66*J66),0,Q66*J66)</f>
        <v>0</v>
      </c>
      <c r="U66" s="207" t="str">
        <f aca="false">IF(AND(A66="",F66=0),"",IF(F66=0,"Il manque le(s) % de rec. !",""))</f>
        <v/>
      </c>
      <c r="V66" s="208"/>
      <c r="X66" s="206" t="str">
        <f aca="false">IF(A66="new.cod","NEW.COD",IF(AND((Y66=""),ISTEXT(A66)),A66,IF(Y66="","",INDEX(,Y66))))</f>
        <v/>
      </c>
      <c r="Y66" s="8" t="str">
        <f aca="false">IF(ISERROR(MATCH(A66,,0)),IF(ISERROR(MATCH(A66,,0)),"",(MATCH(A66,,0))),(MATCH(A66,,0)))</f>
        <v/>
      </c>
      <c r="Z66" s="209"/>
      <c r="AA66" s="210"/>
      <c r="BB66" s="8" t="str">
        <f aca="false">IF(A66="","",1)</f>
        <v/>
      </c>
    </row>
    <row r="67" customFormat="false" ht="12.75" hidden="true" customHeight="false" outlineLevel="0" collapsed="false">
      <c r="A67" s="211"/>
      <c r="B67" s="212"/>
      <c r="C67" s="213"/>
      <c r="D67" s="214" t="str">
        <f aca="false">IF(ISERROR(VLOOKUP($A67,,2,0)),IF(ISERROR(VLOOKUP($A67,,1,0)),"",VLOOKUP($A67,,1,0)),VLOOKUP($A67,,2,0))</f>
        <v/>
      </c>
      <c r="E67" s="215" t="n">
        <f aca="false">IF(D67="",0,VLOOKUP(D67,D$22:D52,1,0))</f>
        <v>0</v>
      </c>
      <c r="F67" s="225" t="n">
        <f aca="false">($B67*$B$7+$C67*$C$7)/100</f>
        <v>0</v>
      </c>
      <c r="G67" s="217" t="str">
        <f aca="false">IF(A67="","",IF(ISERROR(VLOOKUP($A67,,13,0)),IF(ISERROR(VLOOKUP($A67,,12,0)),"    -",VLOOKUP($A67,,12,0)),VLOOKUP($A67,,13,0)))</f>
        <v/>
      </c>
      <c r="H67" s="199" t="str">
        <f aca="false">IF(A67="","x",IF(ISERROR(VLOOKUP($A67,,14,0)),IF(ISERROR(VLOOKUP($A67,,13,0)),"x",VLOOKUP($A67,,13,0)),VLOOKUP($A67,,14,0)))</f>
        <v>x</v>
      </c>
      <c r="I67" s="218" t="str">
        <f aca="false">IF(ISNUMBER(H67),IF(ISERROR(VLOOKUP($A67,,3,0)),IF(ISERROR(VLOOKUP($A67,,2,0)),"",VLOOKUP($A67,,2,0)),VLOOKUP($A67,,3,0)),"")</f>
        <v/>
      </c>
      <c r="J67" s="201" t="str">
        <f aca="false">IF(ISNUMBER(H67),IF(ISERROR(VLOOKUP($A67,,4,0)),IF(ISERROR(VLOOKUP($A67,,3,0)),"",VLOOKUP($A67,,3,0)),VLOOKUP($A67,,4,0)),"")</f>
        <v/>
      </c>
      <c r="K67" s="219" t="str">
        <f aca="false">IF(A67="NEW.COD",AA67,IF(ISTEXT($E67),"DEJA SAISI !",IF(A67="","",IF(ISERROR(VLOOKUP($A67,,2,0)),IF(ISERROR(VLOOKUP($A67,,1,0)),"code non répertorié ou synonyme",VLOOKUP($A67,,1,0)),VLOOKUP(A67,,2,0)))))</f>
        <v/>
      </c>
      <c r="L67" s="220"/>
      <c r="M67" s="220"/>
      <c r="N67" s="220"/>
      <c r="O67" s="204"/>
      <c r="P67" s="205" t="str">
        <f aca="false">IF(ISTEXT(H67),"",(B67*$B$7/100)+(C67*$C$7/100))</f>
        <v/>
      </c>
      <c r="Q67" s="206" t="str">
        <f aca="false">IF(OR(ISTEXT(H67),P67=0),"",IF(P67&lt;0.1,1,IF(P67&lt;1,2,IF(P67&lt;10,3,IF(P67&lt;50,4,IF(P67&gt;=50,5,""))))))</f>
        <v/>
      </c>
      <c r="R67" s="206" t="n">
        <f aca="false">IF(ISERROR(Q67*I67),0,Q67*I67)</f>
        <v>0</v>
      </c>
      <c r="S67" s="206" t="n">
        <f aca="false">IF(ISERROR(Q67*I67*J67),0,Q67*I67*J67)</f>
        <v>0</v>
      </c>
      <c r="T67" s="221" t="n">
        <f aca="false">IF(ISERROR(Q67*J67),0,Q67*J67)</f>
        <v>0</v>
      </c>
      <c r="U67" s="207" t="str">
        <f aca="false">IF(AND(A67="",F67=0),"",IF(F67=0,"Il manque le(s) % de rec. !",""))</f>
        <v/>
      </c>
      <c r="V67" s="208"/>
      <c r="X67" s="206" t="str">
        <f aca="false">IF(A67="new.cod","NEW.COD",IF(AND((Y67=""),ISTEXT(A67)),A67,IF(Y67="","",INDEX(,Y67))))</f>
        <v/>
      </c>
      <c r="Y67" s="8" t="str">
        <f aca="false">IF(ISERROR(MATCH(A67,,0)),IF(ISERROR(MATCH(A67,,0)),"",(MATCH(A67,,0))),(MATCH(A67,,0)))</f>
        <v/>
      </c>
      <c r="Z67" s="209"/>
      <c r="AA67" s="210"/>
      <c r="BB67" s="8" t="str">
        <f aca="false">IF(A67="","",1)</f>
        <v/>
      </c>
    </row>
    <row r="68" customFormat="false" ht="12.75" hidden="true" customHeight="false" outlineLevel="0" collapsed="false">
      <c r="A68" s="211"/>
      <c r="B68" s="212"/>
      <c r="C68" s="213"/>
      <c r="D68" s="214" t="str">
        <f aca="false">IF(ISERROR(VLOOKUP($A68,,2,0)),IF(ISERROR(VLOOKUP($A68,,1,0)),"",VLOOKUP($A68,,1,0)),VLOOKUP($A68,,2,0))</f>
        <v/>
      </c>
      <c r="E68" s="215" t="n">
        <f aca="false">IF(D68="",0,VLOOKUP(D68,D$22:D53,1,0))</f>
        <v>0</v>
      </c>
      <c r="F68" s="225" t="n">
        <f aca="false">($B68*$B$7+$C68*$C$7)/100</f>
        <v>0</v>
      </c>
      <c r="G68" s="217" t="str">
        <f aca="false">IF(A68="","",IF(ISERROR(VLOOKUP($A68,,13,0)),IF(ISERROR(VLOOKUP($A68,,12,0)),"    -",VLOOKUP($A68,,12,0)),VLOOKUP($A68,,13,0)))</f>
        <v/>
      </c>
      <c r="H68" s="199" t="str">
        <f aca="false">IF(A68="","x",IF(ISERROR(VLOOKUP($A68,,14,0)),IF(ISERROR(VLOOKUP($A68,,13,0)),"x",VLOOKUP($A68,,13,0)),VLOOKUP($A68,,14,0)))</f>
        <v>x</v>
      </c>
      <c r="I68" s="218" t="str">
        <f aca="false">IF(ISNUMBER(H68),IF(ISERROR(VLOOKUP($A68,,3,0)),IF(ISERROR(VLOOKUP($A68,,2,0)),"",VLOOKUP($A68,,2,0)),VLOOKUP($A68,,3,0)),"")</f>
        <v/>
      </c>
      <c r="J68" s="201" t="str">
        <f aca="false">IF(ISNUMBER(H68),IF(ISERROR(VLOOKUP($A68,,4,0)),IF(ISERROR(VLOOKUP($A68,,3,0)),"",VLOOKUP($A68,,3,0)),VLOOKUP($A68,,4,0)),"")</f>
        <v/>
      </c>
      <c r="K68" s="219" t="str">
        <f aca="false">IF(A68="NEW.COD",AA68,IF(ISTEXT($E68),"DEJA SAISI !",IF(A68="","",IF(ISERROR(VLOOKUP($A68,,2,0)),IF(ISERROR(VLOOKUP($A68,,1,0)),"code non répertorié ou synonyme",VLOOKUP($A68,,1,0)),VLOOKUP(A68,,2,0)))))</f>
        <v/>
      </c>
      <c r="L68" s="220"/>
      <c r="M68" s="220"/>
      <c r="N68" s="220"/>
      <c r="O68" s="204"/>
      <c r="P68" s="205" t="str">
        <f aca="false">IF(ISTEXT(H68),"",(B68*$B$7/100)+(C68*$C$7/100))</f>
        <v/>
      </c>
      <c r="Q68" s="206" t="str">
        <f aca="false">IF(OR(ISTEXT(H68),P68=0),"",IF(P68&lt;0.1,1,IF(P68&lt;1,2,IF(P68&lt;10,3,IF(P68&lt;50,4,IF(P68&gt;=50,5,""))))))</f>
        <v/>
      </c>
      <c r="R68" s="206" t="n">
        <f aca="false">IF(ISERROR(Q68*I68),0,Q68*I68)</f>
        <v>0</v>
      </c>
      <c r="S68" s="206" t="n">
        <f aca="false">IF(ISERROR(Q68*I68*J68),0,Q68*I68*J68)</f>
        <v>0</v>
      </c>
      <c r="T68" s="221" t="n">
        <f aca="false">IF(ISERROR(Q68*J68),0,Q68*J68)</f>
        <v>0</v>
      </c>
      <c r="U68" s="207" t="str">
        <f aca="false">IF(AND(A68="",F68=0),"",IF(F68=0,"Il manque le(s) % de rec. !",""))</f>
        <v/>
      </c>
      <c r="V68" s="208"/>
      <c r="X68" s="206" t="str">
        <f aca="false">IF(A68="new.cod","NEW.COD",IF(AND((Y68=""),ISTEXT(A68)),A68,IF(Y68="","",INDEX(,Y68))))</f>
        <v/>
      </c>
      <c r="Y68" s="8" t="str">
        <f aca="false">IF(ISERROR(MATCH(A68,,0)),IF(ISERROR(MATCH(A68,,0)),"",(MATCH(A68,,0))),(MATCH(A68,,0)))</f>
        <v/>
      </c>
      <c r="Z68" s="209"/>
      <c r="AA68" s="210"/>
      <c r="BB68" s="8" t="str">
        <f aca="false">IF(A68="","",1)</f>
        <v/>
      </c>
    </row>
    <row r="69" customFormat="false" ht="12.75" hidden="true" customHeight="false" outlineLevel="0" collapsed="false">
      <c r="A69" s="211"/>
      <c r="B69" s="212"/>
      <c r="C69" s="213"/>
      <c r="D69" s="214" t="str">
        <f aca="false">IF(ISERROR(VLOOKUP($A69,,2,0)),IF(ISERROR(VLOOKUP($A69,,1,0)),"",VLOOKUP($A69,,1,0)),VLOOKUP($A69,,2,0))</f>
        <v/>
      </c>
      <c r="E69" s="215" t="n">
        <f aca="false">IF(D69="",0,VLOOKUP(D69,D$22:D54,1,0))</f>
        <v>0</v>
      </c>
      <c r="F69" s="225" t="n">
        <f aca="false">($B69*$B$7+$C69*$C$7)/100</f>
        <v>0</v>
      </c>
      <c r="G69" s="217" t="str">
        <f aca="false">IF(A69="","",IF(ISERROR(VLOOKUP($A69,,13,0)),IF(ISERROR(VLOOKUP($A69,,12,0)),"    -",VLOOKUP($A69,,12,0)),VLOOKUP($A69,,13,0)))</f>
        <v/>
      </c>
      <c r="H69" s="199" t="str">
        <f aca="false">IF(A69="","x",IF(ISERROR(VLOOKUP($A69,,14,0)),IF(ISERROR(VLOOKUP($A69,,13,0)),"x",VLOOKUP($A69,,13,0)),VLOOKUP($A69,,14,0)))</f>
        <v>x</v>
      </c>
      <c r="I69" s="218" t="str">
        <f aca="false">IF(ISNUMBER(H69),IF(ISERROR(VLOOKUP($A69,,3,0)),IF(ISERROR(VLOOKUP($A69,,2,0)),"",VLOOKUP($A69,,2,0)),VLOOKUP($A69,,3,0)),"")</f>
        <v/>
      </c>
      <c r="J69" s="201" t="str">
        <f aca="false">IF(ISNUMBER(H69),IF(ISERROR(VLOOKUP($A69,,4,0)),IF(ISERROR(VLOOKUP($A69,,3,0)),"",VLOOKUP($A69,,3,0)),VLOOKUP($A69,,4,0)),"")</f>
        <v/>
      </c>
      <c r="K69" s="219" t="str">
        <f aca="false">IF(A69="NEW.COD",AA69,IF(ISTEXT($E69),"DEJA SAISI !",IF(A69="","",IF(ISERROR(VLOOKUP($A69,,2,0)),IF(ISERROR(VLOOKUP($A69,,1,0)),"code non répertorié ou synonyme",VLOOKUP($A69,,1,0)),VLOOKUP(A69,,2,0)))))</f>
        <v/>
      </c>
      <c r="L69" s="220"/>
      <c r="M69" s="220"/>
      <c r="N69" s="220"/>
      <c r="O69" s="204"/>
      <c r="P69" s="205" t="str">
        <f aca="false">IF(ISTEXT(H69),"",(B69*$B$7/100)+(C69*$C$7/100))</f>
        <v/>
      </c>
      <c r="Q69" s="206" t="str">
        <f aca="false">IF(OR(ISTEXT(H69),P69=0),"",IF(P69&lt;0.1,1,IF(P69&lt;1,2,IF(P69&lt;10,3,IF(P69&lt;50,4,IF(P69&gt;=50,5,""))))))</f>
        <v/>
      </c>
      <c r="R69" s="206" t="n">
        <f aca="false">IF(ISERROR(Q69*I69),0,Q69*I69)</f>
        <v>0</v>
      </c>
      <c r="S69" s="206" t="n">
        <f aca="false">IF(ISERROR(Q69*I69*J69),0,Q69*I69*J69)</f>
        <v>0</v>
      </c>
      <c r="T69" s="221" t="n">
        <f aca="false">IF(ISERROR(Q69*J69),0,Q69*J69)</f>
        <v>0</v>
      </c>
      <c r="U69" s="207" t="str">
        <f aca="false">IF(AND(A69="",F69=0),"",IF(F69=0,"Il manque le(s) % de rec. !",""))</f>
        <v/>
      </c>
      <c r="V69" s="208"/>
      <c r="X69" s="206" t="str">
        <f aca="false">IF(A69="new.cod","NEW.COD",IF(AND((Y69=""),ISTEXT(A69)),A69,IF(Y69="","",INDEX(,Y69))))</f>
        <v/>
      </c>
      <c r="Y69" s="8" t="str">
        <f aca="false">IF(ISERROR(MATCH(A69,,0)),IF(ISERROR(MATCH(A69,,0)),"",(MATCH(A69,,0))),(MATCH(A69,,0)))</f>
        <v/>
      </c>
      <c r="Z69" s="209"/>
      <c r="AA69" s="210"/>
      <c r="BB69" s="8" t="str">
        <f aca="false">IF(A69="","",1)</f>
        <v/>
      </c>
    </row>
    <row r="70" customFormat="false" ht="12.75" hidden="true" customHeight="false" outlineLevel="0" collapsed="false">
      <c r="A70" s="211"/>
      <c r="B70" s="212"/>
      <c r="C70" s="213"/>
      <c r="D70" s="214" t="str">
        <f aca="false">IF(ISERROR(VLOOKUP($A70,,2,0)),IF(ISERROR(VLOOKUP($A70,,1,0)),"",VLOOKUP($A70,,1,0)),VLOOKUP($A70,,2,0))</f>
        <v/>
      </c>
      <c r="E70" s="215" t="n">
        <f aca="false">IF(D70="",0,VLOOKUP(D70,D$22:D55,1,0))</f>
        <v>0</v>
      </c>
      <c r="F70" s="225" t="n">
        <f aca="false">($B70*$B$7+$C70*$C$7)/100</f>
        <v>0</v>
      </c>
      <c r="G70" s="217" t="str">
        <f aca="false">IF(A70="","",IF(ISERROR(VLOOKUP($A70,,13,0)),IF(ISERROR(VLOOKUP($A70,,12,0)),"    -",VLOOKUP($A70,,12,0)),VLOOKUP($A70,,13,0)))</f>
        <v/>
      </c>
      <c r="H70" s="199" t="str">
        <f aca="false">IF(A70="","x",IF(ISERROR(VLOOKUP($A70,,14,0)),IF(ISERROR(VLOOKUP($A70,,13,0)),"x",VLOOKUP($A70,,13,0)),VLOOKUP($A70,,14,0)))</f>
        <v>x</v>
      </c>
      <c r="I70" s="218" t="str">
        <f aca="false">IF(ISNUMBER(H70),IF(ISERROR(VLOOKUP($A70,,3,0)),IF(ISERROR(VLOOKUP($A70,,2,0)),"",VLOOKUP($A70,,2,0)),VLOOKUP($A70,,3,0)),"")</f>
        <v/>
      </c>
      <c r="J70" s="201" t="str">
        <f aca="false">IF(ISNUMBER(H70),IF(ISERROR(VLOOKUP($A70,,4,0)),IF(ISERROR(VLOOKUP($A70,,3,0)),"",VLOOKUP($A70,,3,0)),VLOOKUP($A70,,4,0)),"")</f>
        <v/>
      </c>
      <c r="K70" s="219" t="str">
        <f aca="false">IF(A70="NEW.COD",AA70,IF(ISTEXT($E70),"DEJA SAISI !",IF(A70="","",IF(ISERROR(VLOOKUP($A70,,2,0)),IF(ISERROR(VLOOKUP($A70,,1,0)),"code non répertorié ou synonyme",VLOOKUP($A70,,1,0)),VLOOKUP(A70,,2,0)))))</f>
        <v/>
      </c>
      <c r="L70" s="220"/>
      <c r="M70" s="220"/>
      <c r="N70" s="220"/>
      <c r="O70" s="204"/>
      <c r="P70" s="205" t="str">
        <f aca="false">IF(ISTEXT(H70),"",(B70*$B$7/100)+(C70*$C$7/100))</f>
        <v/>
      </c>
      <c r="Q70" s="206" t="str">
        <f aca="false">IF(OR(ISTEXT(H70),P70=0),"",IF(P70&lt;0.1,1,IF(P70&lt;1,2,IF(P70&lt;10,3,IF(P70&lt;50,4,IF(P70&gt;=50,5,""))))))</f>
        <v/>
      </c>
      <c r="R70" s="206" t="n">
        <f aca="false">IF(ISERROR(Q70*I70),0,Q70*I70)</f>
        <v>0</v>
      </c>
      <c r="S70" s="206" t="n">
        <f aca="false">IF(ISERROR(Q70*I70*J70),0,Q70*I70*J70)</f>
        <v>0</v>
      </c>
      <c r="T70" s="221" t="n">
        <f aca="false">IF(ISERROR(Q70*J70),0,Q70*J70)</f>
        <v>0</v>
      </c>
      <c r="U70" s="207" t="str">
        <f aca="false">IF(AND(A70="",F70=0),"",IF(F70=0,"Il manque le(s) % de rec. !",""))</f>
        <v/>
      </c>
      <c r="V70" s="208"/>
      <c r="X70" s="206" t="str">
        <f aca="false">IF(A70="new.cod","NEW.COD",IF(AND((Y70=""),ISTEXT(A70)),A70,IF(Y70="","",INDEX(,Y70))))</f>
        <v/>
      </c>
      <c r="Y70" s="8" t="str">
        <f aca="false">IF(ISERROR(MATCH(A70,,0)),IF(ISERROR(MATCH(A70,,0)),"",(MATCH(A70,,0))),(MATCH(A70,,0)))</f>
        <v/>
      </c>
      <c r="Z70" s="209"/>
      <c r="AA70" s="210"/>
      <c r="BB70" s="8" t="str">
        <f aca="false">IF(A70="","",1)</f>
        <v/>
      </c>
    </row>
    <row r="71" customFormat="false" ht="12.75" hidden="true" customHeight="false" outlineLevel="0" collapsed="false">
      <c r="A71" s="211"/>
      <c r="B71" s="212"/>
      <c r="C71" s="213"/>
      <c r="D71" s="214" t="str">
        <f aca="false">IF(ISERROR(VLOOKUP($A71,,2,0)),IF(ISERROR(VLOOKUP($A71,,1,0)),"",VLOOKUP($A71,,1,0)),VLOOKUP($A71,,2,0))</f>
        <v/>
      </c>
      <c r="E71" s="215" t="n">
        <f aca="false">IF(D71="",0,VLOOKUP(D71,D$22:D56,1,0))</f>
        <v>0</v>
      </c>
      <c r="F71" s="225" t="n">
        <f aca="false">($B71*$B$7+$C71*$C$7)/100</f>
        <v>0</v>
      </c>
      <c r="G71" s="217" t="str">
        <f aca="false">IF(A71="","",IF(ISERROR(VLOOKUP($A71,,13,0)),IF(ISERROR(VLOOKUP($A71,,12,0)),"    -",VLOOKUP($A71,,12,0)),VLOOKUP($A71,,13,0)))</f>
        <v/>
      </c>
      <c r="H71" s="199" t="str">
        <f aca="false">IF(A71="","x",IF(ISERROR(VLOOKUP($A71,,14,0)),IF(ISERROR(VLOOKUP($A71,,13,0)),"x",VLOOKUP($A71,,13,0)),VLOOKUP($A71,,14,0)))</f>
        <v>x</v>
      </c>
      <c r="I71" s="218" t="str">
        <f aca="false">IF(ISNUMBER(H71),IF(ISERROR(VLOOKUP($A71,,3,0)),IF(ISERROR(VLOOKUP($A71,,2,0)),"",VLOOKUP($A71,,2,0)),VLOOKUP($A71,,3,0)),"")</f>
        <v/>
      </c>
      <c r="J71" s="201" t="str">
        <f aca="false">IF(ISNUMBER(H71),IF(ISERROR(VLOOKUP($A71,,4,0)),IF(ISERROR(VLOOKUP($A71,,3,0)),"",VLOOKUP($A71,,3,0)),VLOOKUP($A71,,4,0)),"")</f>
        <v/>
      </c>
      <c r="K71" s="219" t="str">
        <f aca="false">IF(A71="NEW.COD",AA71,IF(ISTEXT($E71),"DEJA SAISI !",IF(A71="","",IF(ISERROR(VLOOKUP($A71,,2,0)),IF(ISERROR(VLOOKUP($A71,,1,0)),"code non répertorié ou synonyme",VLOOKUP($A71,,1,0)),VLOOKUP(A71,,2,0)))))</f>
        <v/>
      </c>
      <c r="L71" s="220"/>
      <c r="M71" s="220"/>
      <c r="N71" s="220"/>
      <c r="O71" s="204"/>
      <c r="P71" s="205" t="str">
        <f aca="false">IF(ISTEXT(H71),"",(B71*$B$7/100)+(C71*$C$7/100))</f>
        <v/>
      </c>
      <c r="Q71" s="206" t="str">
        <f aca="false">IF(OR(ISTEXT(H71),P71=0),"",IF(P71&lt;0.1,1,IF(P71&lt;1,2,IF(P71&lt;10,3,IF(P71&lt;50,4,IF(P71&gt;=50,5,""))))))</f>
        <v/>
      </c>
      <c r="R71" s="206" t="n">
        <f aca="false">IF(ISERROR(Q71*I71),0,Q71*I71)</f>
        <v>0</v>
      </c>
      <c r="S71" s="206" t="n">
        <f aca="false">IF(ISERROR(Q71*I71*J71),0,Q71*I71*J71)</f>
        <v>0</v>
      </c>
      <c r="T71" s="221" t="n">
        <f aca="false">IF(ISERROR(Q71*J71),0,Q71*J71)</f>
        <v>0</v>
      </c>
      <c r="U71" s="207" t="str">
        <f aca="false">IF(AND(A71="",F71=0),"",IF(F71=0,"Il manque le(s) % de rec. !",""))</f>
        <v/>
      </c>
      <c r="V71" s="208"/>
      <c r="X71" s="206" t="str">
        <f aca="false">IF(A71="new.cod","NEW.COD",IF(AND((Y71=""),ISTEXT(A71)),A71,IF(Y71="","",INDEX(,Y71))))</f>
        <v/>
      </c>
      <c r="Y71" s="8" t="str">
        <f aca="false">IF(ISERROR(MATCH(A71,,0)),IF(ISERROR(MATCH(A71,,0)),"",(MATCH(A71,,0))),(MATCH(A71,,0)))</f>
        <v/>
      </c>
      <c r="Z71" s="209"/>
      <c r="AA71" s="210"/>
      <c r="BB71" s="8" t="str">
        <f aca="false">IF(A71="","",1)</f>
        <v/>
      </c>
    </row>
    <row r="72" customFormat="false" ht="12.75" hidden="true" customHeight="false" outlineLevel="0" collapsed="false">
      <c r="A72" s="211"/>
      <c r="B72" s="212"/>
      <c r="C72" s="213"/>
      <c r="D72" s="214" t="str">
        <f aca="false">IF(ISERROR(VLOOKUP($A72,,2,0)),IF(ISERROR(VLOOKUP($A72,,1,0)),"",VLOOKUP($A72,,1,0)),VLOOKUP($A72,,2,0))</f>
        <v/>
      </c>
      <c r="E72" s="215" t="n">
        <f aca="false">IF(D72="",0,VLOOKUP(D72,D$22:D57,1,0))</f>
        <v>0</v>
      </c>
      <c r="F72" s="225" t="n">
        <f aca="false">($B72*$B$7+$C72*$C$7)/100</f>
        <v>0</v>
      </c>
      <c r="G72" s="217" t="str">
        <f aca="false">IF(A72="","",IF(ISERROR(VLOOKUP($A72,,13,0)),IF(ISERROR(VLOOKUP($A72,,12,0)),"    -",VLOOKUP($A72,,12,0)),VLOOKUP($A72,,13,0)))</f>
        <v/>
      </c>
      <c r="H72" s="199" t="str">
        <f aca="false">IF(A72="","x",IF(ISERROR(VLOOKUP($A72,,14,0)),IF(ISERROR(VLOOKUP($A72,,13,0)),"x",VLOOKUP($A72,,13,0)),VLOOKUP($A72,,14,0)))</f>
        <v>x</v>
      </c>
      <c r="I72" s="218" t="str">
        <f aca="false">IF(ISNUMBER(H72),IF(ISERROR(VLOOKUP($A72,,3,0)),IF(ISERROR(VLOOKUP($A72,,2,0)),"",VLOOKUP($A72,,2,0)),VLOOKUP($A72,,3,0)),"")</f>
        <v/>
      </c>
      <c r="J72" s="201" t="str">
        <f aca="false">IF(ISNUMBER(H72),IF(ISERROR(VLOOKUP($A72,,4,0)),IF(ISERROR(VLOOKUP($A72,,3,0)),"",VLOOKUP($A72,,3,0)),VLOOKUP($A72,,4,0)),"")</f>
        <v/>
      </c>
      <c r="K72" s="219" t="str">
        <f aca="false">IF(A72="NEW.COD",AA72,IF(ISTEXT($E72),"DEJA SAISI !",IF(A72="","",IF(ISERROR(VLOOKUP($A72,,2,0)),IF(ISERROR(VLOOKUP($A72,,1,0)),"code non répertorié ou synonyme",VLOOKUP($A72,,1,0)),VLOOKUP(A72,,2,0)))))</f>
        <v/>
      </c>
      <c r="L72" s="220"/>
      <c r="M72" s="220"/>
      <c r="N72" s="220"/>
      <c r="O72" s="204"/>
      <c r="P72" s="205" t="str">
        <f aca="false">IF(ISTEXT(H72),"",(B72*$B$7/100)+(C72*$C$7/100))</f>
        <v/>
      </c>
      <c r="Q72" s="206" t="str">
        <f aca="false">IF(OR(ISTEXT(H72),P72=0),"",IF(P72&lt;0.1,1,IF(P72&lt;1,2,IF(P72&lt;10,3,IF(P72&lt;50,4,IF(P72&gt;=50,5,""))))))</f>
        <v/>
      </c>
      <c r="R72" s="206" t="n">
        <f aca="false">IF(ISERROR(Q72*I72),0,Q72*I72)</f>
        <v>0</v>
      </c>
      <c r="S72" s="206" t="n">
        <f aca="false">IF(ISERROR(Q72*I72*J72),0,Q72*I72*J72)</f>
        <v>0</v>
      </c>
      <c r="T72" s="221" t="n">
        <f aca="false">IF(ISERROR(Q72*J72),0,Q72*J72)</f>
        <v>0</v>
      </c>
      <c r="U72" s="207" t="str">
        <f aca="false">IF(AND(A72="",F72=0),"",IF(F72=0,"Il manque le(s) % de rec. !",""))</f>
        <v/>
      </c>
      <c r="V72" s="208"/>
      <c r="X72" s="206" t="str">
        <f aca="false">IF(A72="new.cod","NEW.COD",IF(AND((Y72=""),ISTEXT(A72)),A72,IF(Y72="","",INDEX(,Y72))))</f>
        <v/>
      </c>
      <c r="Y72" s="8" t="str">
        <f aca="false">IF(ISERROR(MATCH(A72,,0)),IF(ISERROR(MATCH(A72,,0)),"",(MATCH(A72,,0))),(MATCH(A72,,0)))</f>
        <v/>
      </c>
      <c r="Z72" s="209"/>
      <c r="AA72" s="210"/>
      <c r="BB72" s="8" t="str">
        <f aca="false">IF(A72="","",1)</f>
        <v/>
      </c>
    </row>
    <row r="73" customFormat="false" ht="12.75" hidden="true" customHeight="false" outlineLevel="0" collapsed="false">
      <c r="A73" s="211"/>
      <c r="B73" s="212"/>
      <c r="C73" s="213"/>
      <c r="D73" s="214" t="str">
        <f aca="false">IF(ISERROR(VLOOKUP($A73,,2,0)),IF(ISERROR(VLOOKUP($A73,,1,0)),"",VLOOKUP($A73,,1,0)),VLOOKUP($A73,,2,0))</f>
        <v/>
      </c>
      <c r="E73" s="215" t="n">
        <f aca="false">IF(D73="",0,VLOOKUP(D73,D$22:D57,1,0))</f>
        <v>0</v>
      </c>
      <c r="F73" s="225" t="n">
        <f aca="false">($B73*$B$7+$C73*$C$7)/100</f>
        <v>0</v>
      </c>
      <c r="G73" s="217" t="str">
        <f aca="false">IF(A73="","",IF(ISERROR(VLOOKUP($A73,,13,0)),IF(ISERROR(VLOOKUP($A73,,12,0)),"    -",VLOOKUP($A73,,12,0)),VLOOKUP($A73,,13,0)))</f>
        <v/>
      </c>
      <c r="H73" s="199" t="str">
        <f aca="false">IF(A73="","x",IF(ISERROR(VLOOKUP($A73,,14,0)),IF(ISERROR(VLOOKUP($A73,,13,0)),"x",VLOOKUP($A73,,13,0)),VLOOKUP($A73,,14,0)))</f>
        <v>x</v>
      </c>
      <c r="I73" s="218" t="str">
        <f aca="false">IF(ISNUMBER(H73),IF(ISERROR(VLOOKUP($A73,,3,0)),IF(ISERROR(VLOOKUP($A73,,2,0)),"",VLOOKUP($A73,,2,0)),VLOOKUP($A73,,3,0)),"")</f>
        <v/>
      </c>
      <c r="J73" s="201" t="str">
        <f aca="false">IF(ISNUMBER(H73),IF(ISERROR(VLOOKUP($A73,,4,0)),IF(ISERROR(VLOOKUP($A73,,3,0)),"",VLOOKUP($A73,,3,0)),VLOOKUP($A73,,4,0)),"")</f>
        <v/>
      </c>
      <c r="K73" s="219" t="str">
        <f aca="false">IF(A73="NEW.COD",AA73,IF(ISTEXT($E73),"DEJA SAISI !",IF(A73="","",IF(ISERROR(VLOOKUP($A73,,2,0)),IF(ISERROR(VLOOKUP($A73,,1,0)),"code non répertorié ou synonyme",VLOOKUP($A73,,1,0)),VLOOKUP(A73,,2,0)))))</f>
        <v/>
      </c>
      <c r="L73" s="220"/>
      <c r="M73" s="220"/>
      <c r="N73" s="220"/>
      <c r="O73" s="204"/>
      <c r="P73" s="205" t="str">
        <f aca="false">IF(ISTEXT(H73),"",(B73*$B$7/100)+(C73*$C$7/100))</f>
        <v/>
      </c>
      <c r="Q73" s="206" t="str">
        <f aca="false">IF(OR(ISTEXT(H73),P73=0),"",IF(P73&lt;0.1,1,IF(P73&lt;1,2,IF(P73&lt;10,3,IF(P73&lt;50,4,IF(P73&gt;=50,5,""))))))</f>
        <v/>
      </c>
      <c r="R73" s="206" t="n">
        <f aca="false">IF(ISERROR(Q73*I73),0,Q73*I73)</f>
        <v>0</v>
      </c>
      <c r="S73" s="206" t="n">
        <f aca="false">IF(ISERROR(Q73*I73*J73),0,Q73*I73*J73)</f>
        <v>0</v>
      </c>
      <c r="T73" s="221" t="n">
        <f aca="false">IF(ISERROR(Q73*J73),0,Q73*J73)</f>
        <v>0</v>
      </c>
      <c r="U73" s="207" t="str">
        <f aca="false">IF(AND(A73="",F73=0),"",IF(F73=0,"Il manque le(s) % de rec. !",""))</f>
        <v/>
      </c>
      <c r="V73" s="208"/>
      <c r="X73" s="206" t="str">
        <f aca="false">IF(A73="new.cod","NEW.COD",IF(AND((Y73=""),ISTEXT(A73)),A73,IF(Y73="","",INDEX(,Y73))))</f>
        <v/>
      </c>
      <c r="Y73" s="8" t="str">
        <f aca="false">IF(ISERROR(MATCH(A73,,0)),IF(ISERROR(MATCH(A73,,0)),"",(MATCH(A73,,0))),(MATCH(A73,,0)))</f>
        <v/>
      </c>
      <c r="Z73" s="209"/>
      <c r="AA73" s="210"/>
      <c r="BB73" s="8" t="str">
        <f aca="false">IF(A73="","",1)</f>
        <v/>
      </c>
    </row>
    <row r="74" customFormat="false" ht="12.75" hidden="true" customHeight="false" outlineLevel="0" collapsed="false">
      <c r="A74" s="211"/>
      <c r="B74" s="212"/>
      <c r="C74" s="213"/>
      <c r="D74" s="214" t="str">
        <f aca="false">IF(ISERROR(VLOOKUP($A74,,2,0)),IF(ISERROR(VLOOKUP($A74,,1,0)),"",VLOOKUP($A74,,1,0)),VLOOKUP($A74,,2,0))</f>
        <v/>
      </c>
      <c r="E74" s="215" t="n">
        <f aca="false">IF(D74="",0,VLOOKUP(D74,D$22:D58,1,0))</f>
        <v>0</v>
      </c>
      <c r="F74" s="225" t="n">
        <f aca="false">($B74*$B$7+$C74*$C$7)/100</f>
        <v>0</v>
      </c>
      <c r="G74" s="217" t="str">
        <f aca="false">IF(A74="","",IF(ISERROR(VLOOKUP($A74,,13,0)),IF(ISERROR(VLOOKUP($A74,,12,0)),"    -",VLOOKUP($A74,,12,0)),VLOOKUP($A74,,13,0)))</f>
        <v/>
      </c>
      <c r="H74" s="199" t="str">
        <f aca="false">IF(A74="","x",IF(ISERROR(VLOOKUP($A74,,14,0)),IF(ISERROR(VLOOKUP($A74,,13,0)),"x",VLOOKUP($A74,,13,0)),VLOOKUP($A74,,14,0)))</f>
        <v>x</v>
      </c>
      <c r="I74" s="218" t="str">
        <f aca="false">IF(ISNUMBER(H74),IF(ISERROR(VLOOKUP($A74,,3,0)),IF(ISERROR(VLOOKUP($A74,,2,0)),"",VLOOKUP($A74,,2,0)),VLOOKUP($A74,,3,0)),"")</f>
        <v/>
      </c>
      <c r="J74" s="201" t="str">
        <f aca="false">IF(ISNUMBER(H74),IF(ISERROR(VLOOKUP($A74,,4,0)),IF(ISERROR(VLOOKUP($A74,,3,0)),"",VLOOKUP($A74,,3,0)),VLOOKUP($A74,,4,0)),"")</f>
        <v/>
      </c>
      <c r="K74" s="219" t="str">
        <f aca="false">IF(A74="NEW.COD",AA74,IF(ISTEXT($E74),"DEJA SAISI !",IF(A74="","",IF(ISERROR(VLOOKUP($A74,,2,0)),IF(ISERROR(VLOOKUP($A74,,1,0)),"code non répertorié ou synonyme",VLOOKUP($A74,,1,0)),VLOOKUP(A74,,2,0)))))</f>
        <v/>
      </c>
      <c r="L74" s="220"/>
      <c r="M74" s="220"/>
      <c r="N74" s="220"/>
      <c r="O74" s="204"/>
      <c r="P74" s="205" t="str">
        <f aca="false">IF(ISTEXT(H74),"",(B74*$B$7/100)+(C74*$C$7/100))</f>
        <v/>
      </c>
      <c r="Q74" s="206" t="str">
        <f aca="false">IF(OR(ISTEXT(H74),P74=0),"",IF(P74&lt;0.1,1,IF(P74&lt;1,2,IF(P74&lt;10,3,IF(P74&lt;50,4,IF(P74&gt;=50,5,""))))))</f>
        <v/>
      </c>
      <c r="R74" s="206" t="n">
        <f aca="false">IF(ISERROR(Q74*I74),0,Q74*I74)</f>
        <v>0</v>
      </c>
      <c r="S74" s="206" t="n">
        <f aca="false">IF(ISERROR(Q74*I74*J74),0,Q74*I74*J74)</f>
        <v>0</v>
      </c>
      <c r="T74" s="221" t="n">
        <f aca="false">IF(ISERROR(Q74*J74),0,Q74*J74)</f>
        <v>0</v>
      </c>
      <c r="U74" s="207" t="str">
        <f aca="false">IF(AND(A74="",F74=0),"",IF(F74=0,"Il manque le(s) % de rec. !",""))</f>
        <v/>
      </c>
      <c r="V74" s="208"/>
      <c r="X74" s="206" t="str">
        <f aca="false">IF(A74="new.cod","NEW.COD",IF(AND((Y74=""),ISTEXT(A74)),A74,IF(Y74="","",INDEX(,Y74))))</f>
        <v/>
      </c>
      <c r="Y74" s="8" t="str">
        <f aca="false">IF(ISERROR(MATCH(A74,,0)),IF(ISERROR(MATCH(A74,,0)),"",(MATCH(A74,,0))),(MATCH(A74,,0)))</f>
        <v/>
      </c>
      <c r="Z74" s="209"/>
      <c r="AA74" s="210"/>
      <c r="BB74" s="8" t="str">
        <f aca="false">IF(A74="","",1)</f>
        <v/>
      </c>
    </row>
    <row r="75" customFormat="false" ht="12.75" hidden="true" customHeight="false" outlineLevel="0" collapsed="false">
      <c r="A75" s="211"/>
      <c r="B75" s="212"/>
      <c r="C75" s="213"/>
      <c r="D75" s="214" t="str">
        <f aca="false">IF(ISERROR(VLOOKUP($A75,,2,0)),IF(ISERROR(VLOOKUP($A75,,1,0)),"",VLOOKUP($A75,,1,0)),VLOOKUP($A75,,2,0))</f>
        <v/>
      </c>
      <c r="E75" s="215" t="n">
        <f aca="false">IF(D75="",0,VLOOKUP(D75,D$22:D59,1,0))</f>
        <v>0</v>
      </c>
      <c r="F75" s="225" t="n">
        <f aca="false">($B75*$B$7+$C75*$C$7)/100</f>
        <v>0</v>
      </c>
      <c r="G75" s="217" t="str">
        <f aca="false">IF(A75="","",IF(ISERROR(VLOOKUP($A75,,13,0)),IF(ISERROR(VLOOKUP($A75,,12,0)),"    -",VLOOKUP($A75,,12,0)),VLOOKUP($A75,,13,0)))</f>
        <v/>
      </c>
      <c r="H75" s="199" t="str">
        <f aca="false">IF(A75="","x",IF(ISERROR(VLOOKUP($A75,,14,0)),IF(ISERROR(VLOOKUP($A75,,13,0)),"x",VLOOKUP($A75,,13,0)),VLOOKUP($A75,,14,0)))</f>
        <v>x</v>
      </c>
      <c r="I75" s="218" t="str">
        <f aca="false">IF(ISNUMBER(H75),IF(ISERROR(VLOOKUP($A75,,3,0)),IF(ISERROR(VLOOKUP($A75,,2,0)),"",VLOOKUP($A75,,2,0)),VLOOKUP($A75,,3,0)),"")</f>
        <v/>
      </c>
      <c r="J75" s="201" t="str">
        <f aca="false">IF(ISNUMBER(H75),IF(ISERROR(VLOOKUP($A75,,4,0)),IF(ISERROR(VLOOKUP($A75,,3,0)),"",VLOOKUP($A75,,3,0)),VLOOKUP($A75,,4,0)),"")</f>
        <v/>
      </c>
      <c r="K75" s="219" t="str">
        <f aca="false">IF(A75="NEW.COD",AA75,IF(ISTEXT($E75),"DEJA SAISI !",IF(A75="","",IF(ISERROR(VLOOKUP($A75,,2,0)),IF(ISERROR(VLOOKUP($A75,,1,0)),"code non répertorié ou synonyme",VLOOKUP($A75,,1,0)),VLOOKUP(A75,,2,0)))))</f>
        <v/>
      </c>
      <c r="L75" s="220"/>
      <c r="M75" s="220"/>
      <c r="N75" s="220"/>
      <c r="O75" s="204"/>
      <c r="P75" s="205" t="str">
        <f aca="false">IF(ISTEXT(H75),"",(B75*$B$7/100)+(C75*$C$7/100))</f>
        <v/>
      </c>
      <c r="Q75" s="206" t="str">
        <f aca="false">IF(OR(ISTEXT(H75),P75=0),"",IF(P75&lt;0.1,1,IF(P75&lt;1,2,IF(P75&lt;10,3,IF(P75&lt;50,4,IF(P75&gt;=50,5,""))))))</f>
        <v/>
      </c>
      <c r="R75" s="206" t="n">
        <f aca="false">IF(ISERROR(Q75*I75),0,Q75*I75)</f>
        <v>0</v>
      </c>
      <c r="S75" s="206" t="n">
        <f aca="false">IF(ISERROR(Q75*I75*J75),0,Q75*I75*J75)</f>
        <v>0</v>
      </c>
      <c r="T75" s="221" t="n">
        <f aca="false">IF(ISERROR(Q75*J75),0,Q75*J75)</f>
        <v>0</v>
      </c>
      <c r="U75" s="207" t="str">
        <f aca="false">IF(AND(A75="",F75=0),"",IF(F75=0,"Il manque le(s) % de rec. !",""))</f>
        <v/>
      </c>
      <c r="V75" s="208"/>
      <c r="X75" s="206" t="str">
        <f aca="false">IF(A75="new.cod","NEW.COD",IF(AND((Y75=""),ISTEXT(A75)),A75,IF(Y75="","",INDEX(,Y75))))</f>
        <v/>
      </c>
      <c r="Y75" s="8" t="str">
        <f aca="false">IF(ISERROR(MATCH(A75,,0)),IF(ISERROR(MATCH(A75,,0)),"",(MATCH(A75,,0))),(MATCH(A75,,0)))</f>
        <v/>
      </c>
      <c r="Z75" s="209"/>
      <c r="AA75" s="210"/>
      <c r="BB75" s="8" t="str">
        <f aca="false">IF(A75="","",1)</f>
        <v/>
      </c>
    </row>
    <row r="76" customFormat="false" ht="12.75" hidden="true" customHeight="false" outlineLevel="0" collapsed="false">
      <c r="A76" s="211"/>
      <c r="B76" s="212"/>
      <c r="C76" s="213"/>
      <c r="D76" s="214" t="str">
        <f aca="false">IF(ISERROR(VLOOKUP($A76,,2,0)),IF(ISERROR(VLOOKUP($A76,,1,0)),"",VLOOKUP($A76,,1,0)),VLOOKUP($A76,,2,0))</f>
        <v/>
      </c>
      <c r="E76" s="215" t="n">
        <f aca="false">IF(D76="",0,VLOOKUP(D76,D$22:D59,1,0))</f>
        <v>0</v>
      </c>
      <c r="F76" s="225" t="n">
        <f aca="false">($B76*$B$7+$C76*$C$7)/100</f>
        <v>0</v>
      </c>
      <c r="G76" s="217" t="str">
        <f aca="false">IF(A76="","",IF(ISERROR(VLOOKUP($A76,,13,0)),IF(ISERROR(VLOOKUP($A76,,12,0)),"    -",VLOOKUP($A76,,12,0)),VLOOKUP($A76,,13,0)))</f>
        <v/>
      </c>
      <c r="H76" s="199" t="str">
        <f aca="false">IF(A76="","x",IF(ISERROR(VLOOKUP($A76,,14,0)),IF(ISERROR(VLOOKUP($A76,,13,0)),"x",VLOOKUP($A76,,13,0)),VLOOKUP($A76,,14,0)))</f>
        <v>x</v>
      </c>
      <c r="I76" s="218" t="str">
        <f aca="false">IF(ISNUMBER(H76),IF(ISERROR(VLOOKUP($A76,,3,0)),IF(ISERROR(VLOOKUP($A76,,2,0)),"",VLOOKUP($A76,,2,0)),VLOOKUP($A76,,3,0)),"")</f>
        <v/>
      </c>
      <c r="J76" s="201" t="str">
        <f aca="false">IF(ISNUMBER(H76),IF(ISERROR(VLOOKUP($A76,,4,0)),IF(ISERROR(VLOOKUP($A76,,3,0)),"",VLOOKUP($A76,,3,0)),VLOOKUP($A76,,4,0)),"")</f>
        <v/>
      </c>
      <c r="K76" s="219" t="str">
        <f aca="false">IF(A76="NEW.COD",AA76,IF(ISTEXT($E76),"DEJA SAISI !",IF(A76="","",IF(ISERROR(VLOOKUP($A76,,2,0)),IF(ISERROR(VLOOKUP($A76,,1,0)),"code non répertorié ou synonyme",VLOOKUP($A76,,1,0)),VLOOKUP(A76,,2,0)))))</f>
        <v/>
      </c>
      <c r="L76" s="220"/>
      <c r="M76" s="220"/>
      <c r="N76" s="220"/>
      <c r="O76" s="204"/>
      <c r="P76" s="205" t="str">
        <f aca="false">IF(ISTEXT(H76),"",(B76*$B$7/100)+(C76*$C$7/100))</f>
        <v/>
      </c>
      <c r="Q76" s="206" t="str">
        <f aca="false">IF(OR(ISTEXT(H76),P76=0),"",IF(P76&lt;0.1,1,IF(P76&lt;1,2,IF(P76&lt;10,3,IF(P76&lt;50,4,IF(P76&gt;=50,5,""))))))</f>
        <v/>
      </c>
      <c r="R76" s="206" t="n">
        <f aca="false">IF(ISERROR(Q76*I76),0,Q76*I76)</f>
        <v>0</v>
      </c>
      <c r="S76" s="206" t="n">
        <f aca="false">IF(ISERROR(Q76*I76*J76),0,Q76*I76*J76)</f>
        <v>0</v>
      </c>
      <c r="T76" s="221" t="n">
        <f aca="false">IF(ISERROR(Q76*J76),0,Q76*J76)</f>
        <v>0</v>
      </c>
      <c r="U76" s="207" t="str">
        <f aca="false">IF(AND(A76="",F76=0),"",IF(F76=0,"Il manque le(s) % de rec. !",""))</f>
        <v/>
      </c>
      <c r="V76" s="208"/>
      <c r="X76" s="206" t="str">
        <f aca="false">IF(A76="new.cod","NEW.COD",IF(AND((Y76=""),ISTEXT(A76)),A76,IF(Y76="","",INDEX(,Y76))))</f>
        <v/>
      </c>
      <c r="Y76" s="8" t="str">
        <f aca="false">IF(ISERROR(MATCH(A76,,0)),IF(ISERROR(MATCH(A76,,0)),"",(MATCH(A76,,0))),(MATCH(A76,,0)))</f>
        <v/>
      </c>
      <c r="Z76" s="209"/>
      <c r="AA76" s="210"/>
      <c r="BB76" s="8" t="str">
        <f aca="false">IF(A76="","",1)</f>
        <v/>
      </c>
    </row>
    <row r="77" customFormat="false" ht="12.75" hidden="true" customHeight="false" outlineLevel="0" collapsed="false">
      <c r="A77" s="211"/>
      <c r="B77" s="212"/>
      <c r="C77" s="213"/>
      <c r="D77" s="214" t="str">
        <f aca="false">IF(ISERROR(VLOOKUP($A77,,2,0)),IF(ISERROR(VLOOKUP($A77,,1,0)),"",VLOOKUP($A77,,1,0)),VLOOKUP($A77,,2,0))</f>
        <v/>
      </c>
      <c r="E77" s="215" t="n">
        <f aca="false">IF(D77="",0,VLOOKUP(D77,D$22:D75,1,0))</f>
        <v>0</v>
      </c>
      <c r="F77" s="225" t="n">
        <f aca="false">($B77*$B$7+$C77*$C$7)/100</f>
        <v>0</v>
      </c>
      <c r="G77" s="217" t="str">
        <f aca="false">IF(A77="","",IF(ISERROR(VLOOKUP($A77,,13,0)),IF(ISERROR(VLOOKUP($A77,,12,0)),"    -",VLOOKUP($A77,,12,0)),VLOOKUP($A77,,13,0)))</f>
        <v/>
      </c>
      <c r="H77" s="199" t="str">
        <f aca="false">IF(A77="","x",IF(ISERROR(VLOOKUP($A77,,14,0)),IF(ISERROR(VLOOKUP($A77,,13,0)),"x",VLOOKUP($A77,,13,0)),VLOOKUP($A77,,14,0)))</f>
        <v>x</v>
      </c>
      <c r="I77" s="218" t="str">
        <f aca="false">IF(ISNUMBER(H77),IF(ISERROR(VLOOKUP($A77,,3,0)),IF(ISERROR(VLOOKUP($A77,,2,0)),"",VLOOKUP($A77,,2,0)),VLOOKUP($A77,,3,0)),"")</f>
        <v/>
      </c>
      <c r="J77" s="201" t="str">
        <f aca="false">IF(ISNUMBER(H77),IF(ISERROR(VLOOKUP($A77,,4,0)),IF(ISERROR(VLOOKUP($A77,,3,0)),"",VLOOKUP($A77,,3,0)),VLOOKUP($A77,,4,0)),"")</f>
        <v/>
      </c>
      <c r="K77" s="219" t="str">
        <f aca="false">IF(A77="NEW.COD",AA77,IF(ISTEXT($E77),"DEJA SAISI !",IF(A77="","",IF(ISERROR(VLOOKUP($A77,,2,0)),IF(ISERROR(VLOOKUP($A77,,1,0)),"code non répertorié ou synonyme",VLOOKUP($A77,,1,0)),VLOOKUP(A77,,2,0)))))</f>
        <v/>
      </c>
      <c r="L77" s="220"/>
      <c r="M77" s="220"/>
      <c r="N77" s="220"/>
      <c r="O77" s="204"/>
      <c r="P77" s="205" t="str">
        <f aca="false">IF(ISTEXT(H77),"",(B77*$B$7/100)+(C77*$C$7/100))</f>
        <v/>
      </c>
      <c r="Q77" s="206" t="str">
        <f aca="false">IF(OR(ISTEXT(H77),P77=0),"",IF(P77&lt;0.1,1,IF(P77&lt;1,2,IF(P77&lt;10,3,IF(P77&lt;50,4,IF(P77&gt;=50,5,""))))))</f>
        <v/>
      </c>
      <c r="R77" s="206" t="n">
        <f aca="false">IF(ISERROR(Q77*I77),0,Q77*I77)</f>
        <v>0</v>
      </c>
      <c r="S77" s="206" t="n">
        <f aca="false">IF(ISERROR(Q77*I77*J77),0,Q77*I77*J77)</f>
        <v>0</v>
      </c>
      <c r="T77" s="221" t="n">
        <f aca="false">IF(ISERROR(Q77*J77),0,Q77*J77)</f>
        <v>0</v>
      </c>
      <c r="U77" s="207" t="str">
        <f aca="false">IF(AND(A77="",F77=0),"",IF(F77=0,"Il manque le(s) % de rec. !",""))</f>
        <v/>
      </c>
      <c r="V77" s="208"/>
      <c r="X77" s="206" t="str">
        <f aca="false">IF(A77="new.cod","NEW.COD",IF(AND((Y77=""),ISTEXT(A77)),A77,IF(Y77="","",INDEX(,Y77))))</f>
        <v/>
      </c>
      <c r="Y77" s="8" t="str">
        <f aca="false">IF(ISERROR(MATCH(A77,,0)),IF(ISERROR(MATCH(A77,,0)),"",(MATCH(A77,,0))),(MATCH(A77,,0)))</f>
        <v/>
      </c>
      <c r="Z77" s="209"/>
      <c r="AA77" s="210"/>
      <c r="BB77" s="8" t="str">
        <f aca="false">IF(A77="","",1)</f>
        <v/>
      </c>
    </row>
    <row r="78" customFormat="false" ht="12.75" hidden="true" customHeight="false" outlineLevel="0" collapsed="false">
      <c r="A78" s="211"/>
      <c r="B78" s="212"/>
      <c r="C78" s="213"/>
      <c r="D78" s="214" t="str">
        <f aca="false">IF(ISERROR(VLOOKUP($A78,,2,0)),IF(ISERROR(VLOOKUP($A78,,1,0)),"",VLOOKUP($A78,,1,0)),VLOOKUP($A78,,2,0))</f>
        <v/>
      </c>
      <c r="E78" s="215" t="n">
        <f aca="false">IF(D78="",0,VLOOKUP(D78,D$22:D75,1,0))</f>
        <v>0</v>
      </c>
      <c r="F78" s="225" t="n">
        <f aca="false">($B78*$B$7+$C78*$C$7)/100</f>
        <v>0</v>
      </c>
      <c r="G78" s="217" t="str">
        <f aca="false">IF(A78="","",IF(ISERROR(VLOOKUP($A78,,13,0)),IF(ISERROR(VLOOKUP($A78,,12,0)),"    -",VLOOKUP($A78,,12,0)),VLOOKUP($A78,,13,0)))</f>
        <v/>
      </c>
      <c r="H78" s="199" t="str">
        <f aca="false">IF(A78="","x",IF(ISERROR(VLOOKUP($A78,,14,0)),IF(ISERROR(VLOOKUP($A78,,13,0)),"x",VLOOKUP($A78,,13,0)),VLOOKUP($A78,,14,0)))</f>
        <v>x</v>
      </c>
      <c r="I78" s="218" t="str">
        <f aca="false">IF(ISNUMBER(H78),IF(ISERROR(VLOOKUP($A78,,3,0)),IF(ISERROR(VLOOKUP($A78,,2,0)),"",VLOOKUP($A78,,2,0)),VLOOKUP($A78,,3,0)),"")</f>
        <v/>
      </c>
      <c r="J78" s="201" t="str">
        <f aca="false">IF(ISNUMBER(H78),IF(ISERROR(VLOOKUP($A78,,4,0)),IF(ISERROR(VLOOKUP($A78,,3,0)),"",VLOOKUP($A78,,3,0)),VLOOKUP($A78,,4,0)),"")</f>
        <v/>
      </c>
      <c r="K78" s="219" t="str">
        <f aca="false">IF(A78="NEW.COD",AA78,IF(ISTEXT($E78),"DEJA SAISI !",IF(A78="","",IF(ISERROR(VLOOKUP($A78,,2,0)),IF(ISERROR(VLOOKUP($A78,,1,0)),"code non répertorié ou synonyme",VLOOKUP($A78,,1,0)),VLOOKUP(A78,,2,0)))))</f>
        <v/>
      </c>
      <c r="L78" s="220"/>
      <c r="M78" s="220"/>
      <c r="N78" s="220"/>
      <c r="O78" s="204"/>
      <c r="P78" s="205" t="str">
        <f aca="false">IF(ISTEXT(H78),"",(B78*$B$7/100)+(C78*$C$7/100))</f>
        <v/>
      </c>
      <c r="Q78" s="206" t="str">
        <f aca="false">IF(OR(ISTEXT(H78),P78=0),"",IF(P78&lt;0.1,1,IF(P78&lt;1,2,IF(P78&lt;10,3,IF(P78&lt;50,4,IF(P78&gt;=50,5,""))))))</f>
        <v/>
      </c>
      <c r="R78" s="206" t="n">
        <f aca="false">IF(ISERROR(Q78*I78),0,Q78*I78)</f>
        <v>0</v>
      </c>
      <c r="S78" s="206" t="n">
        <f aca="false">IF(ISERROR(Q78*I78*J78),0,Q78*I78*J78)</f>
        <v>0</v>
      </c>
      <c r="T78" s="221" t="n">
        <f aca="false">IF(ISERROR(Q78*J78),0,Q78*J78)</f>
        <v>0</v>
      </c>
      <c r="U78" s="207" t="str">
        <f aca="false">IF(AND(A78="",F78=0),"",IF(F78=0,"Il manque le(s) % de rec. !",""))</f>
        <v/>
      </c>
      <c r="V78" s="208"/>
      <c r="X78" s="206" t="str">
        <f aca="false">IF(A78="new.cod","NEW.COD",IF(AND((Y78=""),ISTEXT(A78)),A78,IF(Y78="","",INDEX(,Y78))))</f>
        <v/>
      </c>
      <c r="Y78" s="8" t="str">
        <f aca="false">IF(ISERROR(MATCH(A78,,0)),IF(ISERROR(MATCH(A78,,0)),"",(MATCH(A78,,0))),(MATCH(A78,,0)))</f>
        <v/>
      </c>
      <c r="Z78" s="209"/>
      <c r="AA78" s="210"/>
      <c r="BB78" s="8" t="str">
        <f aca="false">IF(A78="","",1)</f>
        <v/>
      </c>
    </row>
    <row r="79" customFormat="false" ht="12.75" hidden="true" customHeight="false" outlineLevel="0" collapsed="false">
      <c r="A79" s="211"/>
      <c r="B79" s="212"/>
      <c r="C79" s="213"/>
      <c r="D79" s="214" t="str">
        <f aca="false">IF(ISERROR(VLOOKUP($A79,,2,0)),IF(ISERROR(VLOOKUP($A79,,1,0)),"",VLOOKUP($A79,,1,0)),VLOOKUP($A79,,2,0))</f>
        <v/>
      </c>
      <c r="E79" s="215" t="n">
        <f aca="false">IF(D79="",0,VLOOKUP(D79,D$22:D75,1,0))</f>
        <v>0</v>
      </c>
      <c r="F79" s="225" t="n">
        <f aca="false">($B79*$B$7+$C79*$C$7)/100</f>
        <v>0</v>
      </c>
      <c r="G79" s="217" t="str">
        <f aca="false">IF(A79="","",IF(ISERROR(VLOOKUP($A79,,13,0)),IF(ISERROR(VLOOKUP($A79,,12,0)),"    -",VLOOKUP($A79,,12,0)),VLOOKUP($A79,,13,0)))</f>
        <v/>
      </c>
      <c r="H79" s="199" t="str">
        <f aca="false">IF(A79="","x",IF(ISERROR(VLOOKUP($A79,,14,0)),IF(ISERROR(VLOOKUP($A79,,13,0)),"x",VLOOKUP($A79,,13,0)),VLOOKUP($A79,,14,0)))</f>
        <v>x</v>
      </c>
      <c r="I79" s="218" t="str">
        <f aca="false">IF(ISNUMBER(H79),IF(ISERROR(VLOOKUP($A79,,3,0)),IF(ISERROR(VLOOKUP($A79,,2,0)),"",VLOOKUP($A79,,2,0)),VLOOKUP($A79,,3,0)),"")</f>
        <v/>
      </c>
      <c r="J79" s="201" t="str">
        <f aca="false">IF(ISNUMBER(H79),IF(ISERROR(VLOOKUP($A79,,4,0)),IF(ISERROR(VLOOKUP($A79,,3,0)),"",VLOOKUP($A79,,3,0)),VLOOKUP($A79,,4,0)),"")</f>
        <v/>
      </c>
      <c r="K79" s="219" t="str">
        <f aca="false">IF(A79="NEW.COD",AA79,IF(ISTEXT($E79),"DEJA SAISI !",IF(A79="","",IF(ISERROR(VLOOKUP($A79,,2,0)),IF(ISERROR(VLOOKUP($A79,,1,0)),"code non répertorié ou synonyme",VLOOKUP($A79,,1,0)),VLOOKUP(A79,,2,0)))))</f>
        <v/>
      </c>
      <c r="L79" s="220"/>
      <c r="M79" s="220"/>
      <c r="N79" s="220"/>
      <c r="O79" s="204"/>
      <c r="P79" s="205" t="str">
        <f aca="false">IF(ISTEXT(H79),"",(B79*$B$7/100)+(C79*$C$7/100))</f>
        <v/>
      </c>
      <c r="Q79" s="206" t="str">
        <f aca="false">IF(OR(ISTEXT(H79),P79=0),"",IF(P79&lt;0.1,1,IF(P79&lt;1,2,IF(P79&lt;10,3,IF(P79&lt;50,4,IF(P79&gt;=50,5,""))))))</f>
        <v/>
      </c>
      <c r="R79" s="206" t="n">
        <f aca="false">IF(ISERROR(Q79*I79),0,Q79*I79)</f>
        <v>0</v>
      </c>
      <c r="S79" s="206" t="n">
        <f aca="false">IF(ISERROR(Q79*I79*J79),0,Q79*I79*J79)</f>
        <v>0</v>
      </c>
      <c r="T79" s="221" t="n">
        <f aca="false">IF(ISERROR(Q79*J79),0,Q79*J79)</f>
        <v>0</v>
      </c>
      <c r="U79" s="207" t="str">
        <f aca="false">IF(AND(A79="",F79=0),"",IF(F79=0,"Il manque le(s) % de rec. !",""))</f>
        <v/>
      </c>
      <c r="V79" s="208"/>
      <c r="X79" s="206" t="str">
        <f aca="false">IF(A79="new.cod","NEW.COD",IF(AND((Y79=""),ISTEXT(A79)),A79,IF(Y79="","",INDEX(,Y79))))</f>
        <v/>
      </c>
      <c r="Y79" s="8" t="str">
        <f aca="false">IF(ISERROR(MATCH(A79,,0)),IF(ISERROR(MATCH(A79,,0)),"",(MATCH(A79,,0))),(MATCH(A79,,0)))</f>
        <v/>
      </c>
      <c r="Z79" s="209"/>
      <c r="AA79" s="210"/>
      <c r="BB79" s="8" t="str">
        <f aca="false">IF(A79="","",1)</f>
        <v/>
      </c>
    </row>
    <row r="80" customFormat="false" ht="12.75" hidden="true" customHeight="false" outlineLevel="0" collapsed="false">
      <c r="A80" s="211"/>
      <c r="B80" s="212"/>
      <c r="C80" s="213"/>
      <c r="D80" s="214" t="str">
        <f aca="false">IF(ISERROR(VLOOKUP($A80,,2,0)),IF(ISERROR(VLOOKUP($A80,,1,0)),"",VLOOKUP($A80,,1,0)),VLOOKUP($A80,,2,0))</f>
        <v/>
      </c>
      <c r="E80" s="215" t="n">
        <f aca="false">IF(D80="",0,VLOOKUP(D80,D$22:D79,1,0))</f>
        <v>0</v>
      </c>
      <c r="F80" s="225" t="n">
        <f aca="false">($B80*$B$7+$C80*$C$7)/100</f>
        <v>0</v>
      </c>
      <c r="G80" s="217" t="str">
        <f aca="false">IF(A80="","",IF(ISERROR(VLOOKUP($A80,,13,0)),IF(ISERROR(VLOOKUP($A80,,12,0)),"    -",VLOOKUP($A80,,12,0)),VLOOKUP($A80,,13,0)))</f>
        <v/>
      </c>
      <c r="H80" s="199" t="str">
        <f aca="false">IF(A80="","x",IF(ISERROR(VLOOKUP($A80,,14,0)),IF(ISERROR(VLOOKUP($A80,,13,0)),"x",VLOOKUP($A80,,13,0)),VLOOKUP($A80,,14,0)))</f>
        <v>x</v>
      </c>
      <c r="I80" s="218" t="str">
        <f aca="false">IF(ISNUMBER(H80),IF(ISERROR(VLOOKUP($A80,,3,0)),IF(ISERROR(VLOOKUP($A80,,2,0)),"",VLOOKUP($A80,,2,0)),VLOOKUP($A80,,3,0)),"")</f>
        <v/>
      </c>
      <c r="J80" s="201" t="str">
        <f aca="false">IF(ISNUMBER(H80),IF(ISERROR(VLOOKUP($A80,,4,0)),IF(ISERROR(VLOOKUP($A80,,3,0)),"",VLOOKUP($A80,,3,0)),VLOOKUP($A80,,4,0)),"")</f>
        <v/>
      </c>
      <c r="K80" s="219" t="str">
        <f aca="false">IF(A80="NEW.COD",AA80,IF(ISTEXT($E80),"DEJA SAISI !",IF(A80="","",IF(ISERROR(VLOOKUP($A80,,2,0)),IF(ISERROR(VLOOKUP($A80,,1,0)),"code non répertorié ou synonyme",VLOOKUP($A80,,1,0)),VLOOKUP(A80,,2,0)))))</f>
        <v/>
      </c>
      <c r="L80" s="220"/>
      <c r="M80" s="220"/>
      <c r="N80" s="220"/>
      <c r="O80" s="204"/>
      <c r="P80" s="205" t="str">
        <f aca="false">IF(ISTEXT(H80),"",(B80*$B$7/100)+(C80*$C$7/100))</f>
        <v/>
      </c>
      <c r="Q80" s="206" t="str">
        <f aca="false">IF(OR(ISTEXT(H80),P80=0),"",IF(P80&lt;0.1,1,IF(P80&lt;1,2,IF(P80&lt;10,3,IF(P80&lt;50,4,IF(P80&gt;=50,5,""))))))</f>
        <v/>
      </c>
      <c r="R80" s="206" t="n">
        <f aca="false">IF(ISERROR(Q80*I80),0,Q80*I80)</f>
        <v>0</v>
      </c>
      <c r="S80" s="206" t="n">
        <f aca="false">IF(ISERROR(Q80*I80*J80),0,Q80*I80*J80)</f>
        <v>0</v>
      </c>
      <c r="T80" s="221" t="n">
        <f aca="false">IF(ISERROR(Q80*J80),0,Q80*J80)</f>
        <v>0</v>
      </c>
      <c r="U80" s="207" t="str">
        <f aca="false">IF(AND(A80="",F80=0),"",IF(F80=0,"Il manque le(s) % de rec. !",""))</f>
        <v/>
      </c>
      <c r="V80" s="208"/>
      <c r="X80" s="206" t="str">
        <f aca="false">IF(A80="new.cod","NEW.COD",IF(AND((Y80=""),ISTEXT(A80)),A80,IF(Y80="","",INDEX(,Y80))))</f>
        <v/>
      </c>
      <c r="Y80" s="8" t="str">
        <f aca="false">IF(ISERROR(MATCH(A80,,0)),IF(ISERROR(MATCH(A80,,0)),"",(MATCH(A80,,0))),(MATCH(A80,,0)))</f>
        <v/>
      </c>
      <c r="Z80" s="209"/>
      <c r="AA80" s="210"/>
      <c r="BB80" s="8" t="str">
        <f aca="false">IF(A80="","",1)</f>
        <v/>
      </c>
    </row>
    <row r="81" customFormat="false" ht="12.75" hidden="true" customHeight="false" outlineLevel="0" collapsed="false">
      <c r="A81" s="211"/>
      <c r="B81" s="212"/>
      <c r="C81" s="213"/>
      <c r="D81" s="214" t="str">
        <f aca="false">IF(ISERROR(VLOOKUP($A81,,2,0)),IF(ISERROR(VLOOKUP($A81,,1,0)),"",VLOOKUP($A81,,1,0)),VLOOKUP($A81,,2,0))</f>
        <v/>
      </c>
      <c r="E81" s="215" t="n">
        <f aca="false">IF(D81="",0,VLOOKUP(D81,D$21:D80,1,0))</f>
        <v>0</v>
      </c>
      <c r="F81" s="225" t="n">
        <f aca="false">($B81*$B$7+$C81*$C$7)/100</f>
        <v>0</v>
      </c>
      <c r="G81" s="217" t="str">
        <f aca="false">IF(A81="","",IF(ISERROR(VLOOKUP($A81,,13,0)),IF(ISERROR(VLOOKUP($A81,,12,0)),"    -",VLOOKUP($A81,,12,0)),VLOOKUP($A81,,13,0)))</f>
        <v/>
      </c>
      <c r="H81" s="199" t="str">
        <f aca="false">IF(A81="","x",IF(ISERROR(VLOOKUP($A81,,14,0)),IF(ISERROR(VLOOKUP($A81,,13,0)),"x",VLOOKUP($A81,,13,0)),VLOOKUP($A81,,14,0)))</f>
        <v>x</v>
      </c>
      <c r="I81" s="218" t="str">
        <f aca="false">IF(ISNUMBER(H81),IF(ISERROR(VLOOKUP($A81,,3,0)),IF(ISERROR(VLOOKUP($A81,,2,0)),"",VLOOKUP($A81,,2,0)),VLOOKUP($A81,,3,0)),"")</f>
        <v/>
      </c>
      <c r="J81" s="201" t="str">
        <f aca="false">IF(ISNUMBER(H81),IF(ISERROR(VLOOKUP($A81,,4,0)),IF(ISERROR(VLOOKUP($A81,,3,0)),"",VLOOKUP($A81,,3,0)),VLOOKUP($A81,,4,0)),"")</f>
        <v/>
      </c>
      <c r="K81" s="219" t="str">
        <f aca="false">IF(A81="NEW.COD",AA81,IF(ISTEXT($E81),"DEJA SAISI !",IF(A81="","",IF(ISERROR(VLOOKUP($A81,,2,0)),IF(ISERROR(VLOOKUP($A81,,1,0)),"code non répertorié ou synonyme",VLOOKUP($A81,,1,0)),VLOOKUP(A81,,2,0)))))</f>
        <v/>
      </c>
      <c r="L81" s="223"/>
      <c r="M81" s="223"/>
      <c r="N81" s="223"/>
      <c r="O81" s="204"/>
      <c r="P81" s="205" t="str">
        <f aca="false">IF(ISTEXT(H81),"",(B81*$B$7/100)+(C81*$C$7/100))</f>
        <v/>
      </c>
      <c r="Q81" s="206" t="str">
        <f aca="false">IF(OR(ISTEXT(H81),P81=0),"",IF(P81&lt;0.1,1,IF(P81&lt;1,2,IF(P81&lt;10,3,IF(P81&lt;50,4,IF(P81&gt;=50,5,""))))))</f>
        <v/>
      </c>
      <c r="R81" s="206" t="n">
        <f aca="false">IF(ISERROR(Q81*I81),0,Q81*I81)</f>
        <v>0</v>
      </c>
      <c r="S81" s="206" t="n">
        <f aca="false">IF(ISERROR(Q81*I81*J81),0,Q81*I81*J81)</f>
        <v>0</v>
      </c>
      <c r="T81" s="221" t="n">
        <f aca="false">IF(ISERROR(Q81*J81),0,Q81*J81)</f>
        <v>0</v>
      </c>
      <c r="U81" s="207" t="str">
        <f aca="false">IF(AND(A81="",F81=0),"",IF(F81=0,"Il manque le(s) % de rec. !",""))</f>
        <v/>
      </c>
      <c r="V81" s="208"/>
      <c r="W81" s="227"/>
      <c r="X81" s="206" t="str">
        <f aca="false">IF(A81="new.cod","NEW.COD",IF(AND((Y81=""),ISTEXT(A81)),A81,IF(Y81="","",INDEX(,Y81))))</f>
        <v/>
      </c>
      <c r="Y81" s="8" t="str">
        <f aca="false">IF(ISERROR(MATCH(A81,,0)),IF(ISERROR(MATCH(A81,,0)),"",(MATCH(A81,,0))),(MATCH(A81,,0)))</f>
        <v/>
      </c>
      <c r="Z81" s="209"/>
      <c r="AA81" s="210"/>
      <c r="BB81" s="8" t="str">
        <f aca="false">IF(A81="","",1)</f>
        <v/>
      </c>
    </row>
    <row r="82" customFormat="false" ht="12.75" hidden="true" customHeight="false" outlineLevel="0" collapsed="false">
      <c r="A82" s="228"/>
      <c r="B82" s="229"/>
      <c r="C82" s="230"/>
      <c r="D82" s="231" t="str">
        <f aca="false">IF(ISERROR(VLOOKUP($A82,,2,0)),IF(ISERROR(VLOOKUP($A82,,1,0)),"",VLOOKUP($A82,,1,0)),VLOOKUP($A82,,2,0))</f>
        <v/>
      </c>
      <c r="E82" s="232" t="n">
        <f aca="false">IF(D82="",0,VLOOKUP(D82,D$20:D80,1,0))</f>
        <v>0</v>
      </c>
      <c r="F82" s="233" t="n">
        <f aca="false">($B82*$B$7+$C82*$C$7)/100</f>
        <v>0</v>
      </c>
      <c r="G82" s="234" t="str">
        <f aca="false">IF(A82="","",IF(ISERROR(VLOOKUP($A82,,13,0)),IF(ISERROR(VLOOKUP($A82,,12,0)),"    -",VLOOKUP($A82,,12,0)),VLOOKUP($A82,,13,0)))</f>
        <v/>
      </c>
      <c r="H82" s="199" t="str">
        <f aca="false">IF(A82="","x",IF(ISERROR(VLOOKUP($A82,,14,0)),IF(ISERROR(VLOOKUP($A82,,13,0)),"x",VLOOKUP($A82,,13,0)),VLOOKUP($A82,,14,0)))</f>
        <v>x</v>
      </c>
      <c r="I82" s="235" t="str">
        <f aca="false">IF(ISNUMBER(H82),IF(ISERROR(VLOOKUP($A82,,3,0)),IF(ISERROR(VLOOKUP($A82,,2,0)),"",VLOOKUP($A82,,2,0)),VLOOKUP($A82,,3,0)),"")</f>
        <v/>
      </c>
      <c r="J82" s="235" t="str">
        <f aca="false">IF(ISNUMBER(H82),IF(ISERROR(VLOOKUP($A82,,4,0)),IF(ISERROR(VLOOKUP($A82,,3,0)),"",VLOOKUP($A82,,3,0)),VLOOKUP($A82,,4,0)),"")</f>
        <v/>
      </c>
      <c r="K82" s="236" t="str">
        <f aca="false">IF(A82="NEW.COD",AA82,IF(ISTEXT($E82),"DEJA SAISI !",IF(A82="","",IF(ISERROR(VLOOKUP($A82,,2,0)),IF(ISERROR(VLOOKUP($A82,,1,0)),"code non répertorié ou synonyme",VLOOKUP($A82,,1,0)),VLOOKUP(A82,,2,0)))))</f>
        <v/>
      </c>
      <c r="L82" s="237"/>
      <c r="M82" s="237"/>
      <c r="N82" s="237"/>
      <c r="O82" s="238"/>
      <c r="P82" s="205" t="str">
        <f aca="false">IF(ISTEXT(H82),"",(B82*$B$7/100)+(C82*$C$7/100))</f>
        <v/>
      </c>
      <c r="Q82" s="206" t="str">
        <f aca="false">IF(OR(ISTEXT(H82),P82=0),"",IF(P82&lt;0.1,1,IF(P82&lt;1,2,IF(P82&lt;10,3,IF(P82&lt;50,4,IF(P82&gt;=50,5,""))))))</f>
        <v/>
      </c>
      <c r="R82" s="206" t="n">
        <f aca="false">IF(ISERROR(Q82*I82),0,Q82*I82)</f>
        <v>0</v>
      </c>
      <c r="S82" s="206" t="n">
        <f aca="false">IF(ISERROR(Q82*I82*J82),0,Q82*I82*J82)</f>
        <v>0</v>
      </c>
      <c r="T82" s="221" t="n">
        <f aca="false">IF(ISERROR(Q82*J82),0,Q82*J82)</f>
        <v>0</v>
      </c>
      <c r="U82" s="207" t="str">
        <f aca="false">IF(AND(A82="",F82=0),"",IF(F82=0,"Il manque le(s) % de rec. !",""))</f>
        <v/>
      </c>
      <c r="V82" s="239"/>
      <c r="W82" s="240"/>
      <c r="X82" s="206" t="str">
        <f aca="false">IF(A82="new.cod","NEW.COD",IF(AND((Y82=""),ISTEXT(A82)),A82,IF(Y82="","",INDEX(,Y82))))</f>
        <v/>
      </c>
      <c r="Y82" s="8" t="str">
        <f aca="false">IF(ISERROR(MATCH(A82,,0)),IF(ISERROR(MATCH(A82,,0)),"",(MATCH(A82,,0))),(MATCH(A82,,0)))</f>
        <v/>
      </c>
      <c r="Z82" s="209"/>
      <c r="AA82" s="210"/>
      <c r="BB82" s="8" t="str">
        <f aca="false">IF(A82="","",1)</f>
        <v/>
      </c>
    </row>
    <row r="83" customFormat="false" ht="13.8" hidden="true" customHeight="false" outlineLevel="0" collapsed="false">
      <c r="A83" s="241" t="s">
        <v>82</v>
      </c>
      <c r="B83" s="150"/>
      <c r="C83" s="150"/>
      <c r="D83" s="150"/>
      <c r="E83" s="150"/>
      <c r="F83" s="150"/>
      <c r="G83" s="150"/>
      <c r="H83" s="150"/>
      <c r="I83" s="150"/>
      <c r="J83" s="150"/>
      <c r="K83" s="150"/>
      <c r="L83" s="150"/>
      <c r="M83" s="206"/>
      <c r="N83" s="206"/>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LA CHARPASSONE</v>
      </c>
      <c r="B84" s="246" t="str">
        <f aca="false">C3</f>
        <v>CHARPASSONNE à PANISSIERES</v>
      </c>
      <c r="C84" s="247" t="n">
        <f aca="false">A4</f>
        <v>40761</v>
      </c>
      <c r="D84" s="248" t="str">
        <f aca="false">IF(ISERROR(SUM($S$23:$S$82)/SUM($T$23:$T$82)),"",SUM($S$23:$S$82)/SUM($T$23:$T$82))</f>
        <v/>
      </c>
      <c r="E84" s="249" t="n">
        <f aca="false">N13</f>
        <v>6</v>
      </c>
      <c r="F84" s="246" t="n">
        <f aca="false">N14</f>
        <v>0</v>
      </c>
      <c r="G84" s="246" t="n">
        <f aca="false">N15</f>
        <v>0</v>
      </c>
      <c r="H84" s="246" t="n">
        <f aca="false">N16</f>
        <v>0</v>
      </c>
      <c r="I84" s="246" t="n">
        <f aca="false">N17</f>
        <v>0</v>
      </c>
      <c r="J84" s="250" t="e">
        <f aca="false">N8</f>
        <v>#DIV/0!</v>
      </c>
      <c r="K84" s="248" t="e">
        <f aca="false">N9</f>
        <v>#DIV/0!</v>
      </c>
      <c r="L84" s="249" t="n">
        <f aca="false">N10</f>
        <v>0</v>
      </c>
      <c r="M84" s="249" t="n">
        <f aca="false">N11</f>
        <v>0</v>
      </c>
      <c r="N84" s="248" t="e">
        <f aca="false">O8</f>
        <v>#DIV/0!</v>
      </c>
      <c r="O84" s="248" t="e">
        <f aca="false">O9</f>
        <v>#DIV/0!</v>
      </c>
      <c r="P84" s="249" t="n">
        <f aca="false">O10</f>
        <v>0</v>
      </c>
      <c r="Q84" s="249" t="n">
        <f aca="false">O11</f>
        <v>0</v>
      </c>
      <c r="R84" s="251" t="n">
        <f aca="false">F21</f>
        <v>0.0339999992400408</v>
      </c>
      <c r="S84" s="249" t="n">
        <f aca="false">K11</f>
        <v>0</v>
      </c>
      <c r="T84" s="249" t="n">
        <f aca="false">K12</f>
        <v>0</v>
      </c>
      <c r="U84" s="249" t="n">
        <f aca="false">K13</f>
        <v>0</v>
      </c>
      <c r="V84" s="252" t="n">
        <f aca="false">K14</f>
        <v>0</v>
      </c>
      <c r="W84" s="253" t="n">
        <f aca="false">K15</f>
        <v>0</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83</v>
      </c>
      <c r="Q86" s="8"/>
      <c r="R86" s="207"/>
      <c r="S86" s="8"/>
      <c r="T86" s="8"/>
      <c r="U86" s="8"/>
    </row>
    <row r="87" customFormat="false" ht="12.75" hidden="true" customHeight="false" outlineLevel="0" collapsed="false">
      <c r="P87" s="8" t="s">
        <v>84</v>
      </c>
      <c r="Q87" s="8"/>
      <c r="R87" s="207" t="n">
        <f aca="false">VLOOKUP(MAX($R$23:$R$82),($R$23:$T$82),1,0)</f>
        <v>0</v>
      </c>
      <c r="S87" s="8"/>
      <c r="T87" s="8"/>
      <c r="U87" s="8"/>
    </row>
    <row r="88" customFormat="false" ht="12.75" hidden="true" customHeight="false" outlineLevel="0" collapsed="false">
      <c r="P88" s="8" t="s">
        <v>85</v>
      </c>
      <c r="Q88" s="8"/>
      <c r="R88" s="207" t="n">
        <f aca="false">VLOOKUP((R87),($R$23:$T$82),2,0)</f>
        <v>0</v>
      </c>
      <c r="S88" s="8"/>
      <c r="T88" s="8"/>
      <c r="U88" s="8"/>
    </row>
    <row r="89" customFormat="false" ht="12.75" hidden="true" customHeight="false" outlineLevel="0" collapsed="false">
      <c r="P89" s="8" t="s">
        <v>86</v>
      </c>
      <c r="Q89" s="8"/>
      <c r="R89" s="207" t="n">
        <f aca="false">VLOOKUP((R87),($R$23:$T$82),3,0)</f>
        <v>0</v>
      </c>
      <c r="S89" s="8"/>
    </row>
    <row r="90" customFormat="false" ht="12.75" hidden="true" customHeight="false" outlineLevel="0" collapsed="false">
      <c r="P90" s="8" t="s">
        <v>87</v>
      </c>
      <c r="Q90" s="8"/>
      <c r="R90" s="255" t="str">
        <f aca="false">IF(ISERROR(SUM($S$23:$S$82)/SUM($T$23:$T$82)),"",(SUM($S$23:$S$82)-R88)/(SUM($T$23:$T$82)-R89))</f>
        <v/>
      </c>
      <c r="S90" s="8"/>
    </row>
    <row r="91" customFormat="false" ht="12.75" hidden="true" customHeight="false" outlineLevel="0" collapsed="false">
      <c r="P91" s="206" t="s">
        <v>88</v>
      </c>
      <c r="Q91" s="206"/>
      <c r="R91" s="206" t="e">
        <f aca="false">INDEX(,$S$91)</f>
        <v>#VALUE!</v>
      </c>
      <c r="S91" s="8" t="e">
        <f aca="false">IF(ISERROR(MATCH($R$93,,0)),MATCH($R$93,,0),(MATCH($R$93,,0)))</f>
        <v>#VALUE!</v>
      </c>
      <c r="T91" s="244"/>
    </row>
    <row r="92" customFormat="false" ht="12.75" hidden="true" customHeight="false" outlineLevel="0" collapsed="false">
      <c r="P92" s="8" t="s">
        <v>89</v>
      </c>
      <c r="Q92" s="8"/>
      <c r="R92" s="8" t="n">
        <f aca="false">MATCH(R87,$R$23:$R$82,0)</f>
        <v>1</v>
      </c>
      <c r="S92" s="8"/>
    </row>
    <row r="93" customFormat="false" ht="12.75" hidden="true" customHeight="false" outlineLevel="0" collapsed="false">
      <c r="P93" s="206" t="s">
        <v>90</v>
      </c>
      <c r="Q93" s="8"/>
      <c r="R93" s="206" t="str">
        <f aca="false">INDEX($A$23:$A$82,$R$92)</f>
        <v>FONANT</v>
      </c>
      <c r="S93" s="8"/>
    </row>
    <row r="94" customFormat="false" ht="12.75" hidden="false" customHeight="false" outlineLevel="0" collapsed="false">
      <c r="R94" s="24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8">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2024-03-14T19:21:23Z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