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25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'04010250'!$A$1:$O$82</definedName>
    <definedName function="false" hidden="false" localSheetId="0" name="Excel_BuiltIn__FilterDatabase" vbProcedure="false">'04010250'!$A$23:$J$84</definedName>
    <definedName function="false" hidden="false" localSheetId="0" name="NOM" vbProcedure="false">'04010250'!$H$1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<sst xmlns="http://schemas.openxmlformats.org/spreadsheetml/2006/main" count="112" uniqueCount="107">
  <si>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</si>
  <si>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</si>
  <si>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</si>
  <si>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</si>
  <si>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</si>
  <si>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le Lignon</t>
  </si>
  <si>
    <t xml:space="preserve">LIGNON à JEANSAGNIERE</t>
  </si>
  <si>
    <t xml:space="preserve">04010250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</si>
  <si>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</si>
  <si>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</si>
  <si>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</si>
  <si>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</si>
  <si>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</si>
  <si>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</si>
  <si>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</si>
  <si>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</si>
  <si>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BRARIV</t>
  </si>
  <si>
    <t xml:space="preserve">Faciès dominant</t>
  </si>
  <si>
    <t xml:space="preserve">rapide</t>
  </si>
  <si>
    <t xml:space="preserve">pl. courant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</si>
  <si>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</si>
  <si>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</si>
  <si>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</si>
  <si>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</si>
  <si>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</si>
  <si>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</si>
  <si>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</si>
  <si>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</si>
  <si>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</si>
  <si>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</si>
  <si>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</si>
  <si>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</si>
  <si>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</si>
  <si>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</si>
  <si>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</si>
  <si>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</si>
  <si>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</si>
  <si>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</si>
  <si>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</si>
  <si>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</si>
  <si>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</si>
  <si>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</si>
  <si>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</si>
  <si>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</si>
  <si>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</si>
  <si>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</si>
  <si>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</si>
  <si>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</si>
  <si>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</si>
  <si>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</si>
  <si>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</si>
  <si>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</si>
  <si>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</si>
  <si>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</si>
  <si>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</si>
  <si>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</si>
  <si>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</si>
  <si>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</si>
  <si>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</si>
  <si>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(48,6699999775737 %)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</si>
  <si>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</si>
  <si>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</si>
  <si>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</si>
  <si>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</si>
  <si>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</si>
  <si>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</si>
  <si>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</si>
  <si>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</si>
  <si>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</si>
  <si>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</si>
  <si>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</si>
  <si>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</si>
  <si>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</si>
  <si>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</si>
  <si>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</si>
  <si>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</si>
  <si>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</si>
  <si>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</si>
  <si>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</si>
  <si>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Newcod</t>
  </si>
  <si>
    <t xml:space="preserve">Chaerophyllum hirsutum</t>
  </si>
  <si>
    <t xml:space="preserve">GLEHED</t>
  </si>
  <si>
    <t xml:space="preserve">GLYFLU</t>
  </si>
  <si>
    <t xml:space="preserve">MICSPX</t>
  </si>
  <si>
    <t xml:space="preserve">CHROPP</t>
  </si>
  <si>
    <t xml:space="preserve">MYOPAL</t>
  </si>
  <si>
    <t xml:space="preserve">Cardamine sylvatica</t>
  </si>
  <si>
    <t xml:space="preserve">RANREP</t>
  </si>
  <si>
    <t xml:space="preserve">FISCRA</t>
  </si>
  <si>
    <t xml:space="preserve">CALPLA</t>
  </si>
  <si>
    <t xml:space="preserve">AUDSPX</t>
  </si>
  <si>
    <t xml:space="preserve">LEASPX</t>
  </si>
  <si>
    <t xml:space="preserve">HYUSPX</t>
  </si>
  <si>
    <t xml:space="preserve">SCAUND</t>
  </si>
  <si>
    <t xml:space="preserve">CHIPOL</t>
  </si>
  <si>
    <t xml:space="preserve">PHOSPX</t>
  </si>
  <si>
    <t xml:space="preserve">HILSPX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</si>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</sst>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41814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14.25</v>
      </c>
      <c r="M5" s="52"/>
      <c r="N5" s="53" t="s">
        <v>16</v>
      </c>
      <c r="O5" s="54" t="n">
        <v>14.1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75</v>
      </c>
      <c r="C7" s="66" t="n">
        <v>25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55</v>
      </c>
      <c r="C9" s="86" t="n">
        <v>10</v>
      </c>
      <c r="D9" s="87"/>
      <c r="E9" s="87"/>
      <c r="F9" s="88" t="n">
        <f aca="false">($B9*$B$7+$C9*$C$7)/100</f>
        <v>43.75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19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61.2099999729544</v>
      </c>
      <c r="C20" s="165" t="n">
        <f aca="false">SUM(C23:C82)</f>
        <v>11.0499999914318</v>
      </c>
      <c r="D20" s="166"/>
      <c r="E20" s="167" t="s">
        <v>53</v>
      </c>
      <c r="F20" s="168" t="n">
        <f aca="false">($B20*$B$7+$C20*$C$7)/100</f>
        <v>48.6699999775738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45.9074999797158</v>
      </c>
      <c r="C21" s="178" t="n">
        <f aca="false">C20*C7/100</f>
        <v>2.76249999785796</v>
      </c>
      <c r="D21" s="110" t="str">
        <f aca="false">IF(F21=0,"",IF((ABS(F21-F19))&gt;(0.2*F21),CONCATENATE(" rec. par taxa (",F21," %) supérieur à 20 % !"),""))</f>
        <v> rec. par taxa (48,6699999775738 %)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48.6699999775738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0.00249999994412065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>No</v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Newcod</v>
      </c>
      <c r="Z23" s="9" t="str">
        <f aca="false">IF(ISERROR(MATCH(A23,,0)),IF(ISERROR(MATCH(A23,,0)),"",(MATCH(A23,,0))),(MATCH(A23,,0)))</f>
        <v/>
      </c>
      <c r="AA23" s="218"/>
      <c r="AB23" s="202" t="s">
        <v>80</v>
      </c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81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0.00249999994412065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GLEHED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82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0.00749999983236194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GLYFLU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83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0.00749999983236194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MICSPX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84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0.00749999983236194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CHROPP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0.00749999983236194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MYOPAL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79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0.00749999983236194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>No</v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Newcod</v>
      </c>
      <c r="Z29" s="9" t="str">
        <f aca="false">IF(ISERROR(MATCH(A29,,0)),IF(ISERROR(MATCH(A29,,0)),"",(MATCH(A29,,0))),(MATCH(A29,,0)))</f>
        <v/>
      </c>
      <c r="AA29" s="218"/>
      <c r="AB29" s="220" t="s">
        <v>86</v>
      </c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0.00999999977648258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RANREP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0.00749999983236194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FISCRA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0.0199999995529652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0.0174999996088445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CALPLA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90</v>
      </c>
      <c r="B33" s="221" t="n">
        <v>0.0375000014901161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0.0281250011175871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AUDSPX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0.0625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0.046875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LEASPX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0.100000001490116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0.0750000011175871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HYUSPX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93</v>
      </c>
      <c r="B36" s="221" t="n">
        <v>0.200000002980232</v>
      </c>
      <c r="C36" s="222" t="n">
        <v>0.100000001490116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0.175000002607703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SCAUND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94</v>
      </c>
      <c r="B37" s="221" t="n">
        <v>0.709999978542328</v>
      </c>
      <c r="C37" s="222" t="n">
        <v>0.200000002980232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0.582499984651804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CHIPOL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95</v>
      </c>
      <c r="B38" s="221" t="n">
        <v>3.00999999046326</v>
      </c>
      <c r="C38" s="222" t="n">
        <v>0.00999999977648258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2.25999999279156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PHOSPX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96</v>
      </c>
      <c r="B39" s="221" t="n">
        <v>12</v>
      </c>
      <c r="C39" s="222" t="n">
        <v>0.699999988079071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9.17499999701977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HILSPX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97</v>
      </c>
      <c r="B40" s="221" t="n">
        <v>17</v>
      </c>
      <c r="C40" s="222" t="n">
        <v>6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14.25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RHYRIP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16</v>
      </c>
      <c r="B41" s="221" t="n">
        <v>28</v>
      </c>
      <c r="C41" s="222" t="n">
        <v>4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22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BRARIV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Lignon</v>
      </c>
      <c r="B84" s="256" t="str">
        <f aca="false">C3</f>
        <v>LIGNON à JEANSAGNIERE</v>
      </c>
      <c r="C84" s="257" t="n">
        <f aca="false">A4</f>
        <v>41814</v>
      </c>
      <c r="D84" s="258" t="str">
        <f aca="false">IF(ISERROR(SUM($T$23:$T$82)/SUM($U$23:$U$82)),"",SUM($T$23:$T$82)/SUM($U$23:$U$82))</f>
        <v/>
      </c>
      <c r="E84" s="259" t="n">
        <f aca="false">N13</f>
        <v>19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48.6699999775738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99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103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106</v>
      </c>
      <c r="R93" s="9"/>
      <c r="S93" s="215" t="str">
        <f aca="false">INDEX($A$23:$A$82,$S$92)</f>
        <v>Newcod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9">
    <cfRule type="expression" priority="28" aboveAverage="0" equalAverage="0" bottom="0" percent="0" rank="0" text="" dxfId="26">
      <formula>ISTEXT($E29)</formula>
    </cfRule>
  </conditionalFormatting>
  <conditionalFormatting sqref="AB23">
    <cfRule type="expression" priority="29" aboveAverage="0" equalAverage="0" bottom="0" percent="0" rank="0" text="" dxfId="27">
      <formula>ISTEXT($E23)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2024-04-16T07:23:00Z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