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300" sheetId="1" state="visible" r:id="rId3"/>
  </sheets>
  <definedNames>
    <definedName function="false" hidden="false" localSheetId="0" name="_xlnm.Print_Area" vbProcedure="false">'04011300'!$A$1:$O$82</definedName>
    <definedName function="false" hidden="false" localSheetId="0" name="Cf." vbProcedure="false"/>
    <definedName function="false" hidden="false" localSheetId="0" name="NOM" vbProcedure="false">'04011300'!$H$1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<sst xmlns="http://schemas.openxmlformats.org/spreadsheetml/2006/main" count="105" uniqueCount="102">
  <si>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</si>
  <si>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</si>
  <si>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</si>
  <si>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Joël CARLU, Julien COUSTILLAS, Julien ROBINET</t>
  </si>
  <si>
    <t xml:space="preserve">conforme AFNOR T90-395 oct. 2003</t>
  </si>
  <si>
    <t xml:space="preserve">LA LOIRE</t>
  </si>
  <si>
    <t xml:space="preserve">LOIRE à BALBIGNY</t>
  </si>
  <si>
    <t xml:space="preserve">04011300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</si>
  <si>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</si>
  <si>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</si>
  <si>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</si>
  <si>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</si>
  <si>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</si>
  <si>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</si>
  <si>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</si>
  <si>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</si>
  <si>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</si>
  <si>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</si>
  <si>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autre</t>
  </si>
  <si>
    <t xml:space="preserve">niv. trophique:</t>
  </si>
  <si>
    <t xml:space="preserve">moyen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</si>
  <si>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</si>
  <si>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</si>
  <si>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</si>
  <si>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</si>
  <si>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</si>
  <si>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</si>
  <si>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</si>
  <si>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</si>
  <si>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</si>
  <si>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</si>
  <si>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</si>
  <si>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</si>
  <si>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</si>
  <si>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</si>
  <si>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</si>
  <si>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</si>
  <si>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</si>
  <si>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</si>
  <si>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</si>
  <si>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</si>
  <si>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</si>
  <si>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</si>
  <si>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</si>
  <si>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</si>
  <si>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</si>
  <si>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</si>
  <si>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</si>
  <si>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</si>
  <si>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</si>
  <si>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</si>
  <si>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</si>
  <si>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</si>
  <si>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</si>
  <si>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</si>
  <si>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</si>
  <si>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</si>
  <si>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</si>
  <si>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(20,9589459869266 %)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</si>
  <si>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</si>
  <si>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</si>
  <si>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</si>
  <si>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</si>
  <si>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</si>
  <si>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</si>
  <si>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</si>
  <si>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</si>
  <si>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</si>
  <si>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</si>
  <si>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</si>
  <si>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</si>
  <si>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</si>
  <si>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</si>
  <si>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</si>
  <si>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</si>
  <si>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</si>
  <si>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</si>
  <si>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</si>
  <si>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RANPEL</t>
  </si>
  <si>
    <t xml:space="preserve">LEMMIU</t>
  </si>
  <si>
    <t xml:space="preserve">SPRPOL</t>
  </si>
  <si>
    <t xml:space="preserve">LYTSAL</t>
  </si>
  <si>
    <t xml:space="preserve">HILSPX</t>
  </si>
  <si>
    <t xml:space="preserve">MYRSPI</t>
  </si>
  <si>
    <t xml:space="preserve">RANFLU</t>
  </si>
  <si>
    <t xml:space="preserve">OEDSPX</t>
  </si>
  <si>
    <t xml:space="preserve">STISPX</t>
  </si>
  <si>
    <t xml:space="preserve">MELSPX</t>
  </si>
  <si>
    <t xml:space="preserve">MIRSPX</t>
  </si>
  <si>
    <t xml:space="preserve">PHOSPX</t>
  </si>
  <si>
    <t xml:space="preserve">CLASPX</t>
  </si>
  <si>
    <t xml:space="preserve">newcod</t>
  </si>
  <si>
    <t xml:space="preserve">Heteroleibleinia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</si>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</sst>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41132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10.1666666666667</v>
      </c>
      <c r="M5" s="52"/>
      <c r="N5" s="53"/>
      <c r="O5" s="54" t="n">
        <v>9.6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98</v>
      </c>
      <c r="C7" s="66" t="n">
        <v>2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1</v>
      </c>
      <c r="C9" s="85" t="n">
        <v>8</v>
      </c>
      <c r="D9" s="86"/>
      <c r="E9" s="86"/>
      <c r="F9" s="87" t="n">
        <f aca="false">($B9*$B$7+$C9*$C$7)/100</f>
        <v>1.14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14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21.2045367211103</v>
      </c>
      <c r="C20" s="164" t="n">
        <f aca="false">SUM(C23:C82)</f>
        <v>8.92500001192093</v>
      </c>
      <c r="D20" s="165"/>
      <c r="E20" s="166" t="s">
        <v>52</v>
      </c>
      <c r="F20" s="167" t="n">
        <f aca="false">($B20*$B$7+$C20*$C$7)/100</f>
        <v>20.9589459869266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20.7804459866881</v>
      </c>
      <c r="C21" s="177" t="n">
        <f aca="false">C20*C7/100</f>
        <v>0.178500000238419</v>
      </c>
      <c r="D21" s="109" t="str">
        <f aca="false">IF(F21=0,"",IF((ABS(F21-F19))&gt;(0.2*F21),CONCATENATE(" rec. par taxa (",F21," %) supérieur à 20 % !"),""))</f>
        <v> rec. par taxa (20,9589459869266 %)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20.9589459869266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0.150000005960464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0.00300000011920929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2</v>
      </c>
      <c r="W23" s="217"/>
      <c r="X23" s="217"/>
      <c r="Y23" s="215" t="str">
        <f aca="false">IF(A23="new.cod","NEWCOD",IF(AND((Z23=""),ISTEXT(A23)),A23,IF(Z23="","",INDEX(,Z23))))</f>
        <v>RANPEL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0.375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0.0075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LEMMIU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0.625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0.0125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2</v>
      </c>
      <c r="W25" s="217"/>
      <c r="Y25" s="215" t="str">
        <f aca="false">IF(A25="new.cod","NEWCOD",IF(AND((Z25=""),ISTEXT(A25)),A25,IF(Z25="","",INDEX(,Z25))))</f>
        <v>SPRPOL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0.000199999995529652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>LYTSAL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0.0440700799226761</v>
      </c>
      <c r="C27" s="222" t="n">
        <v>0.25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0.0481886783242226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2</v>
      </c>
      <c r="W27" s="217"/>
      <c r="Y27" s="215" t="str">
        <f aca="false">IF(A27="new.cod","NEWCOD",IF(AND((Z27=""),ISTEXT(A27)),A27,IF(Z27="","",INDEX(,Z27))))</f>
        <v>HILSPX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0.345956891775131</v>
      </c>
      <c r="C28" s="222" t="n">
        <v>0.155000001192093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0.34213775396347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4</v>
      </c>
      <c r="W28" s="217"/>
      <c r="Y28" s="215" t="str">
        <f aca="false">IF(A28="new.cod","NEWCOD",IF(AND((Z28=""),ISTEXT(A28)),A28,IF(Z28="","",INDEX(,Z28))))</f>
        <v>MYRSPI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0.547618985176086</v>
      </c>
      <c r="C29" s="222" t="n">
        <v>1.60000002384186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0.568666605949402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4</v>
      </c>
      <c r="W29" s="217"/>
      <c r="Y29" s="215" t="str">
        <f aca="false">IF(A29="new.cod","NEWCOD",IF(AND((Z29=""),ISTEXT(A29)),A29,IF(Z29="","",INDEX(,Z29))))</f>
        <v>RANFLU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1</v>
      </c>
      <c r="C30" s="222" t="n">
        <v>0.0151190478354692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0.980302380956709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4</v>
      </c>
      <c r="W30" s="217"/>
      <c r="Y30" s="215" t="str">
        <f aca="false">IF(A30="new.cod","NEWCOD",IF(AND((Z30=""),ISTEXT(A30)),A30,IF(Z30="","",INDEX(,Z30))))</f>
        <v>OEDSPX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1.5</v>
      </c>
      <c r="C31" s="222" t="n">
        <v>0.0214285720139742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1.47042857144028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6</v>
      </c>
      <c r="W31" s="217"/>
      <c r="Y31" s="215" t="str">
        <f aca="false">IF(A31="new.cod","NEWCOD",IF(AND((Z31=""),ISTEXT(A31)),A31,IF(Z31="","",INDEX(,Z31))))</f>
        <v>STISPX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2.34306693077087</v>
      </c>
      <c r="C32" s="222" t="n">
        <v>0.634206354618073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2.30888971924782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3</v>
      </c>
      <c r="W32" s="217"/>
      <c r="Y32" s="215" t="str">
        <f aca="false">IF(A32="new.cod","NEWCOD",IF(AND((Z32=""),ISTEXT(A32)),A32,IF(Z32="","",INDEX(,Z32))))</f>
        <v>MELSPX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3.37226700782776</v>
      </c>
      <c r="C33" s="222" t="n">
        <v>2.44444441795349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3.35371055603027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>MIRSPX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3.37226700782776</v>
      </c>
      <c r="C34" s="222" t="n">
        <v>2.44569444656372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3.35373555660248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6</v>
      </c>
      <c r="W34" s="217"/>
      <c r="Y34" s="215" t="str">
        <f aca="false">IF(A34="new.cod","NEWCOD",IF(AND((Z34=""),ISTEXT(A34)),A34,IF(Z34="","",INDEX(,Z34))))</f>
        <v>PHOSPX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3.63167095184326</v>
      </c>
      <c r="C35" s="222" t="n">
        <v>0.170535713434219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3.56244824707508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3</v>
      </c>
      <c r="W35" s="217"/>
      <c r="Y35" s="215" t="str">
        <f aca="false">IF(A35="new.cod","NEWCOD",IF(AND((Z35=""),ISTEXT(A35)),A35,IF(Z35="","",INDEX(,Z35))))</f>
        <v>CLASPX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5.0476188659668</v>
      </c>
      <c r="C36" s="222" t="n">
        <v>0.0285714287310839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4.94723791722208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>No</v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>newcod</v>
      </c>
      <c r="Z36" s="9" t="str">
        <f aca="false">IF(ISERROR(MATCH(A36,,0)),IF(ISERROR(MATCH(A36,,0)),"",(MATCH(A36,,0))),(MATCH(A36,,0)))</f>
        <v/>
      </c>
      <c r="AA36" s="218"/>
      <c r="AB36" s="220" t="s">
        <v>92</v>
      </c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/>
      <c r="B37" s="221"/>
      <c r="C37" s="222"/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</v>
      </c>
      <c r="G37" s="226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93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LOIRE</v>
      </c>
      <c r="B84" s="253" t="str">
        <f aca="false">C3</f>
        <v>LOIRE à BALBIGNY</v>
      </c>
      <c r="C84" s="254" t="n">
        <f aca="false">A4</f>
        <v>41132</v>
      </c>
      <c r="D84" s="255" t="str">
        <f aca="false">IF(ISERROR(SUM($T$23:$T$82)/SUM($U$23:$U$82)),"",SUM($T$23:$T$82)/SUM($U$23:$U$82))</f>
        <v/>
      </c>
      <c r="E84" s="256" t="n">
        <f aca="false">N13</f>
        <v>14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20.9589459869266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94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95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96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97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98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99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100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101</v>
      </c>
      <c r="R93" s="9"/>
      <c r="S93" s="215" t="str">
        <f aca="false">INDEX($A$23:$A$82,$S$92)</f>
        <v>RANPEL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6">
    <cfRule type="expression" priority="28" aboveAverage="0" equalAverage="0" bottom="0" percent="0" rank="0" text="" dxfId="26">
      <formula>ISTEXT($E36)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2024-03-14T21:59:02Z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