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050" sheetId="1" state="visible" r:id="rId3"/>
  </sheets>
  <definedNames>
    <definedName function="false" hidden="false" localSheetId="0" name="_xlnm.Print_Area" vbProcedure="false">'04012050'!$A$1:$O$82</definedName>
    <definedName function="false" hidden="false" localSheetId="0" name="Cf." vbProcedure="false"/>
    <definedName function="false" hidden="false" localSheetId="0" name="NOM" vbProcedure="false">'04012050'!$H$1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<sst xmlns="http://schemas.openxmlformats.org/spreadsheetml/2006/main" count="102" uniqueCount="99">
  <si>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</si>
  <si>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</si>
  <si>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</si>
  <si>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</si>
  <si>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</si>
  <si>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goutte du Moulin ou rau du bost</t>
  </si>
  <si>
    <t xml:space="preserve">RAU DU BOST à BUSSY-ALBIEUX</t>
  </si>
  <si>
    <t xml:space="preserve">04012050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</si>
  <si>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</si>
  <si>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</si>
  <si>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</si>
  <si>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</si>
  <si>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</si>
  <si>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</si>
  <si>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</si>
  <si>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</si>
  <si>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</si>
  <si>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</si>
  <si>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</si>
  <si>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</si>
  <si>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</si>
  <si>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</si>
  <si>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</si>
  <si>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</si>
  <si>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</si>
  <si>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</si>
  <si>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</si>
  <si>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</si>
  <si>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</si>
  <si>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</si>
  <si>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</si>
  <si>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</si>
  <si>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</si>
  <si>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</si>
  <si>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</si>
  <si>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</si>
  <si>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</si>
  <si>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</si>
  <si>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</si>
  <si>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</si>
  <si>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</si>
  <si>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</si>
  <si>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</si>
  <si>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</si>
  <si>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</si>
  <si>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</si>
  <si>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</si>
  <si>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</si>
  <si>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</si>
  <si>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</si>
  <si>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</si>
  <si>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</si>
  <si>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</si>
  <si>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</si>
  <si>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</si>
  <si>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</si>
  <si>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</si>
  <si>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</si>
  <si>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(2,32319998340681 %)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</si>
  <si>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</si>
  <si>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</si>
  <si>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</si>
  <si>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</si>
  <si>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</si>
  <si>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</si>
  <si>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</si>
  <si>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</si>
  <si>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</si>
  <si>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</si>
  <si>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</si>
  <si>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</si>
  <si>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</si>
  <si>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</si>
  <si>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</si>
  <si>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</si>
  <si>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</si>
  <si>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</si>
  <si>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</si>
  <si>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RANREP</t>
  </si>
  <si>
    <t xml:space="preserve">DERSPX</t>
  </si>
  <si>
    <t xml:space="preserve">PLIUND</t>
  </si>
  <si>
    <t xml:space="preserve">POLHYD</t>
  </si>
  <si>
    <t xml:space="preserve">GLEHED</t>
  </si>
  <si>
    <t xml:space="preserve">FISCRA</t>
  </si>
  <si>
    <t xml:space="preserve">EURSPX</t>
  </si>
  <si>
    <t xml:space="preserve">HILSPX</t>
  </si>
  <si>
    <t xml:space="preserve">newcod</t>
  </si>
  <si>
    <t xml:space="preserve">Gongrosira sp</t>
  </si>
  <si>
    <t xml:space="preserve">RHYRIP</t>
  </si>
  <si>
    <t xml:space="preserve">FONANT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</si>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</sst>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12.4285714285714</v>
      </c>
      <c r="M5" s="52"/>
      <c r="N5" s="53"/>
      <c r="O5" s="54" t="n">
        <v>10.5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45</v>
      </c>
      <c r="C7" s="66" t="n">
        <v>55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0.300000011920929</v>
      </c>
      <c r="C9" s="85" t="n">
        <v>2</v>
      </c>
      <c r="D9" s="86"/>
      <c r="E9" s="86"/>
      <c r="F9" s="87" t="n">
        <f aca="false">($B9*$B$7+$C9*$C$7)/100</f>
        <v>1.23500000536442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11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1.6040001064539</v>
      </c>
      <c r="C20" s="164" t="n">
        <f aca="false">SUM(C23:C82)</f>
        <v>2.91163624636829</v>
      </c>
      <c r="D20" s="165"/>
      <c r="E20" s="166" t="s">
        <v>52</v>
      </c>
      <c r="F20" s="167" t="n">
        <f aca="false">($B20*$B$7+$C20*$C$7)/100</f>
        <v>2.32319998340681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0.721800047904253</v>
      </c>
      <c r="C21" s="177" t="n">
        <f aca="false">C20*C7/100</f>
        <v>1.60139993550256</v>
      </c>
      <c r="D21" s="109" t="str">
        <f aca="false">IF(F21=0,"",IF((ABS(F21-F19))&gt;(0.2*F21),CONCATENATE(" rec. par taxa (",F21," %) supérieur à 20 % !"),""))</f>
        <v> rec. par taxa (2,32319998340681 %)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2.32319998340681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0.00549999987706542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RANREP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0.00549999987706542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DERSPX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0.00999999977648258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PLIUND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0.00449999989941716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2</v>
      </c>
      <c r="W26" s="217"/>
      <c r="Y26" s="215" t="str">
        <f aca="false">IF(A26="new.cod","NEWCOD",IF(AND((Z26=""),ISTEXT(A26)),A26,IF(Z26="","",INDEX(,Z26))))</f>
        <v>POLHYD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0.00449999989941716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GLEHED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0.00449999989941716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FISCRA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0.0839999988675118</v>
      </c>
      <c r="C29" s="222" t="n">
        <v>0.0889090895652771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0.0866999987512827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EURSPX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0.193333297967911</v>
      </c>
      <c r="C30" s="222" t="n">
        <v>2.61818170547485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1.52699992209673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6</v>
      </c>
      <c r="W30" s="217"/>
      <c r="Y30" s="215" t="str">
        <f aca="false">IF(A30="new.cod","NEWCOD",IF(AND((Z30=""),ISTEXT(A30)),A30,IF(Z30="","",INDEX(,Z30))))</f>
        <v>HILSPX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0.306666702032089</v>
      </c>
      <c r="C31" s="222" t="n">
        <v>0.0872727259993553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0.186000015214086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>No</v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0</v>
      </c>
      <c r="W31" s="217"/>
      <c r="Y31" s="215" t="str">
        <f aca="false">IF(A31="new.cod","NEWCOD",IF(AND((Z31=""),ISTEXT(A31)),A31,IF(Z31="","",INDEX(,Z31))))</f>
        <v>newcod</v>
      </c>
      <c r="Z31" s="9" t="str">
        <f aca="false">IF(ISERROR(MATCH(A31,,0)),IF(ISERROR(MATCH(A31,,0)),"",(MATCH(A31,,0))),(MATCH(A31,,0)))</f>
        <v/>
      </c>
      <c r="AA31" s="218"/>
      <c r="AB31" s="220" t="s">
        <v>87</v>
      </c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0.464444488286972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0.209000019729137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RHYRIP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0.515555620193481</v>
      </c>
      <c r="C33" s="222" t="n">
        <v>0.0872727259993553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0.280000028386712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FONANT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/>
      <c r="B34" s="221"/>
      <c r="C34" s="222"/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</v>
      </c>
      <c r="G34" s="226" t="str">
        <f aca="false">IF(A34="","",IF(ISERROR(VLOOKUP($A34,,13,0)),IF(ISERROR(VLOOKUP($A34,,12,0)),"    -",VLOOKUP($A34,,12,0)),VLOOKUP($A34,,13,0)))</f>
        <v/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</v>
      </c>
      <c r="G35" s="226" t="str">
        <f aca="false">IF(A35="","",IF(ISERROR(VLOOKUP($A35,,13,0)),IF(ISERROR(VLOOKUP($A35,,12,0)),"    -",VLOOKUP($A35,,12,0)),VLOOKUP($A35,,13,0)))</f>
        <v/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90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goutte du Moulin ou rau du bost</v>
      </c>
      <c r="B84" s="253" t="str">
        <f aca="false">C3</f>
        <v>RAU DU BOST à BUSSY-ALBIEUX</v>
      </c>
      <c r="C84" s="254" t="n">
        <f aca="false">A4</f>
        <v>41103</v>
      </c>
      <c r="D84" s="255" t="str">
        <f aca="false">IF(ISERROR(SUM($T$23:$T$82)/SUM($U$23:$U$82)),"",SUM($T$23:$T$82)/SUM($U$23:$U$82))</f>
        <v/>
      </c>
      <c r="E84" s="256" t="n">
        <f aca="false">N13</f>
        <v>11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2.32319998340681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91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95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97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98</v>
      </c>
      <c r="R93" s="9"/>
      <c r="S93" s="215" t="str">
        <f aca="false">INDEX($A$23:$A$82,$S$92)</f>
        <v>RANREP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1">
    <cfRule type="expression" priority="28" aboveAverage="0" equalAverage="0" bottom="0" percent="0" rank="0" text="" dxfId="26">
      <formula>ISTEXT($E31)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2024-03-14T21:52:30Z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