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'04014500'!$A$1:$O$82</definedName>
    <definedName function="false" hidden="false" localSheetId="0" name="Excel_BuiltIn__FilterDatabase" vbProcedure="false">'04014500'!$A$23:$J$84</definedName>
    <definedName function="false" hidden="false" localSheetId="0" name="NOM" vbProcedure="false">'04014500'!$H$1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<sst xmlns="http://schemas.openxmlformats.org/spreadsheetml/2006/main" count="98" uniqueCount="94">
  <si>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</si>
  <si>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</si>
  <si>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</si>
  <si>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</si>
  <si>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</si>
  <si>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la Teyssonne</t>
  </si>
  <si>
    <t xml:space="preserve">TEYSSONNE à SAINT-FORGEUX-LESPINASSE</t>
  </si>
  <si>
    <t xml:space="preserve">04014500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</si>
  <si>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</si>
  <si>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</si>
  <si>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</si>
  <si>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</si>
  <si>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</si>
  <si>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</si>
  <si>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</si>
  <si>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</si>
  <si>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</si>
  <si>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</si>
  <si>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</si>
  <si>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</si>
  <si>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</si>
  <si>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</si>
  <si>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</si>
  <si>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</si>
  <si>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</si>
  <si>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</si>
  <si>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</si>
  <si>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</si>
  <si>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</si>
  <si>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</si>
  <si>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</si>
  <si>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</si>
  <si>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</si>
  <si>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</si>
  <si>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</si>
  <si>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</si>
  <si>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</si>
  <si>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</si>
  <si>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</si>
  <si>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</si>
  <si>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</si>
  <si>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</si>
  <si>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</si>
  <si>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</si>
  <si>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</si>
  <si>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</si>
  <si>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</si>
  <si>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</si>
  <si>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</si>
  <si>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</si>
  <si>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</si>
  <si>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</si>
  <si>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</si>
  <si>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</si>
  <si>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</si>
  <si>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</si>
  <si>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</si>
  <si>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</si>
  <si>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</si>
  <si>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(0,137999998778105 %)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</si>
  <si>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</si>
  <si>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</si>
  <si>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</si>
  <si>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</si>
  <si>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</si>
  <si>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</si>
  <si>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</si>
  <si>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</si>
  <si>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</si>
  <si>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</si>
  <si>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</si>
  <si>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</si>
  <si>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</si>
  <si>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</si>
  <si>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</si>
  <si>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</si>
  <si>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</si>
  <si>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</si>
  <si>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</si>
  <si>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AMBRIP</t>
  </si>
  <si>
    <t xml:space="preserve">PHOSPX</t>
  </si>
  <si>
    <t xml:space="preserve">FISCRA</t>
  </si>
  <si>
    <t xml:space="preserve">FONANT</t>
  </si>
  <si>
    <t xml:space="preserve">MELSPX</t>
  </si>
  <si>
    <t xml:space="preserve">AUDSPX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</si>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</sst>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11.3333333333333</v>
      </c>
      <c r="M5" s="52"/>
      <c r="N5" s="53" t="s">
        <v>16</v>
      </c>
      <c r="O5" s="54" t="n">
        <v>10.6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20</v>
      </c>
      <c r="C7" s="66" t="n">
        <v>80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0.5</v>
      </c>
      <c r="C9" s="86" t="n">
        <v>0.00999999977648258</v>
      </c>
      <c r="D9" s="87"/>
      <c r="E9" s="87"/>
      <c r="F9" s="88" t="n">
        <f aca="false">($B9*$B$7+$C9*$C$7)/100</f>
        <v>0.107999999821186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7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0.419999998062849</v>
      </c>
      <c r="C20" s="165" t="n">
        <f aca="false">SUM(C23:C82)</f>
        <v>0.0674999989569187</v>
      </c>
      <c r="D20" s="166"/>
      <c r="E20" s="167" t="s">
        <v>53</v>
      </c>
      <c r="F20" s="168" t="n">
        <f aca="false">($B20*$B$7+$C20*$C$7)/100</f>
        <v>0.137999998778105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0.0839999996125698</v>
      </c>
      <c r="C21" s="178" t="n">
        <f aca="false">C20*C7/100</f>
        <v>0.053999999165535</v>
      </c>
      <c r="D21" s="110" t="str">
        <f aca="false">IF(F21=0,"",IF((ABS(F21-F19))&gt;(0.2*F21),CONCATENATE(" rec. par taxa (",F21," %) supérieur à 20 % !"),""))</f>
        <v> rec. par taxa (0,137999998778105 %)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0.137999998778105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0.00799999982118607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AMBRIP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0.00799999982118607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PHOSPX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FISCRA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16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0.00199999995529652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LEASPX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0.100000001490116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0.0280000001192093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FONANT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0.112499997019768</v>
      </c>
      <c r="C28" s="222" t="n">
        <v>0.0175000000745058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0.0364999994635582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MELSPX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0.1875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0.0454999998211861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AUDSPX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/>
      <c r="B30" s="221"/>
      <c r="C30" s="222"/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</v>
      </c>
      <c r="G30" s="208" t="str">
        <f aca="false">IF(A30="","",IF(ISERROR(VLOOKUP($A30,,13,0)),IF(ISERROR(VLOOKUP($A30,,12,0)),"    -",VLOOKUP($A30,,12,0)),VLOOKUP($A30,,13,0)))</f>
        <v/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/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/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str">
        <f aca="false">IF(A30="","",1)</f>
        <v/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Teyssonne</v>
      </c>
      <c r="B84" s="256" t="str">
        <f aca="false">C3</f>
        <v>TEYSSONNE à SAINT-FORGEUX-LESPINASSE</v>
      </c>
      <c r="C84" s="257" t="n">
        <f aca="false">A4</f>
        <v>41450</v>
      </c>
      <c r="D84" s="258" t="str">
        <f aca="false">IF(ISERROR(SUM($T$23:$T$82)/SUM($U$23:$U$82)),"",SUM($T$23:$T$82)/SUM($U$23:$U$82))</f>
        <v/>
      </c>
      <c r="E84" s="259" t="n">
        <f aca="false">N13</f>
        <v>7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0.137999998778105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86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88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89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90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93</v>
      </c>
      <c r="R93" s="9"/>
      <c r="S93" s="215" t="str">
        <f aca="false">INDEX($A$23:$A$82,$S$92)</f>
        <v>AMBRIP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2024-04-09T21:41:55Z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