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4500" sheetId="1" state="visible" r:id="rId3"/>
  </sheets>
  <definedNames>
    <definedName function="false" hidden="false" localSheetId="0" name="Cf_" vbProcedure="false"/>
    <definedName function="false" hidden="false" localSheetId="0" name="Excel_BuiltIn_Print_Area" vbProcedure="false">'04014500'!$A$1:$O$82</definedName>
    <definedName function="false" hidden="false" localSheetId="0" name="Excel_BuiltIn__FilterDatabase" vbProcedure="false">'04014500'!$A$23:$J$84</definedName>
    <definedName function="false" hidden="false" localSheetId="0" name="NOM" vbProcedure="false">'04014500'!$H$1</definedName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<sst xmlns="http://schemas.openxmlformats.org/spreadsheetml/2006/main" count="102" uniqueCount="97">
  <si>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</si>
  <si>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</si>
  <si>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</si>
  <si>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Laetitia BLANCHARD, Rémy MARCEL</t>
  </si>
  <si>
    <t xml:space="preserve">conforme AFNOR T90-395 oct. 2003</t>
  </si>
  <si>
    <t xml:space="preserve">la Teyssonne</t>
  </si>
  <si>
    <t xml:space="preserve">TEYSSONNE à SAINT-FORGEUX-LESPINASSE</t>
  </si>
  <si>
    <t xml:space="preserve">04014500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</si>
  <si>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</si>
  <si>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</si>
  <si>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</si>
  <si>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</si>
  <si>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</si>
  <si>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</si>
  <si>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</si>
  <si>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</si>
  <si>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FONSQU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</si>
  <si>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</si>
  <si>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</si>
  <si>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</si>
  <si>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</si>
  <si>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moyen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</si>
  <si>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</si>
  <si>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</si>
  <si>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</si>
  <si>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</si>
  <si>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</si>
  <si>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</si>
  <si>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</si>
  <si>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</si>
  <si>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</si>
  <si>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</si>
  <si>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</si>
  <si>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</si>
  <si>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</si>
  <si>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</si>
  <si>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</si>
  <si>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</si>
  <si>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</si>
  <si>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</si>
  <si>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</si>
  <si>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</si>
  <si>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</si>
  <si>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</si>
  <si>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</si>
  <si>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</si>
  <si>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</si>
  <si>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</si>
  <si>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</si>
  <si>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</si>
  <si>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</si>
  <si>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</si>
  <si>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</si>
  <si>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</si>
  <si>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</si>
  <si>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</si>
  <si>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</si>
  <si>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</si>
  <si>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</si>
  <si>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(0,0466999989561737 %)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</si>
  <si>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</si>
  <si>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</si>
  <si>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</si>
  <si>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</si>
  <si>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</si>
  <si>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</si>
  <si>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</si>
  <si>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</si>
  <si>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</si>
  <si>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</si>
  <si>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</si>
  <si>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</si>
  <si>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</si>
  <si>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</si>
  <si>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</si>
  <si>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</si>
  <si>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</si>
  <si>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</si>
  <si>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</si>
  <si>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SOADUL</t>
  </si>
  <si>
    <t xml:space="preserve">PHOSPX</t>
  </si>
  <si>
    <t xml:space="preserve">FONANT</t>
  </si>
  <si>
    <t xml:space="preserve">Newcod</t>
  </si>
  <si>
    <t xml:space="preserve">Paralemanea sp.</t>
  </si>
  <si>
    <t xml:space="preserve">GLEHED</t>
  </si>
  <si>
    <t xml:space="preserve">AMBRIP</t>
  </si>
  <si>
    <t xml:space="preserve">AGRSTO</t>
  </si>
  <si>
    <t xml:space="preserve">Cf.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</si>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</sst>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5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5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5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7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41821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11.5555555555556</v>
      </c>
      <c r="M5" s="52"/>
      <c r="N5" s="53" t="s">
        <v>16</v>
      </c>
      <c r="O5" s="54" t="n">
        <v>9.33333333333333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17</v>
      </c>
      <c r="B6" s="56" t="s">
        <v>18</v>
      </c>
      <c r="C6" s="56" t="s">
        <v>19</v>
      </c>
      <c r="D6" s="45"/>
      <c r="E6" s="45"/>
      <c r="F6" s="46"/>
      <c r="G6" s="47"/>
      <c r="H6" s="45"/>
      <c r="I6" s="57" t="s">
        <v>20</v>
      </c>
      <c r="J6" s="58"/>
      <c r="K6" s="59"/>
      <c r="L6" s="60" t="s">
        <v>21</v>
      </c>
      <c r="M6" s="61"/>
      <c r="N6" s="62" t="s">
        <v>22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23</v>
      </c>
      <c r="B7" s="65" t="n">
        <v>33</v>
      </c>
      <c r="C7" s="66" t="n">
        <v>67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24</v>
      </c>
      <c r="O7" s="76" t="s">
        <v>25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26</v>
      </c>
      <c r="B8" s="78"/>
      <c r="C8" s="78"/>
      <c r="D8" s="67"/>
      <c r="E8" s="67"/>
      <c r="F8" s="79" t="s">
        <v>27</v>
      </c>
      <c r="G8" s="80"/>
      <c r="H8" s="81"/>
      <c r="I8" s="70"/>
      <c r="J8" s="71"/>
      <c r="K8" s="72"/>
      <c r="L8" s="73"/>
      <c r="M8" s="82" t="s">
        <v>28</v>
      </c>
      <c r="N8" s="83" t="str">
        <f aca="false">IF(ISERROR(AVERAGE(I23:I82)),"     -",AVERAGE(I23:I82))</f>
        <v>     -</v>
      </c>
      <c r="O8" s="83" t="str">
        <f aca="false">IF(ISERROR(AVERAGE(J23:J82)),"      -",AVERAGE(J23:J82))</f>
        <v>      -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29</v>
      </c>
      <c r="B9" s="85" t="n">
        <v>0.00999999977648258</v>
      </c>
      <c r="C9" s="86" t="n">
        <v>0.00999999977648258</v>
      </c>
      <c r="D9" s="87"/>
      <c r="E9" s="87"/>
      <c r="F9" s="88" t="n">
        <f aca="false">($B9*$B$7+$C9*$C$7)/100</f>
        <v>0.00999999977648258</v>
      </c>
      <c r="G9" s="89"/>
      <c r="H9" s="90"/>
      <c r="I9" s="91"/>
      <c r="J9" s="92"/>
      <c r="K9" s="72"/>
      <c r="L9" s="93"/>
      <c r="M9" s="82" t="s">
        <v>30</v>
      </c>
      <c r="N9" s="83" t="str">
        <f aca="false">IF(ISERROR(STDEVP(I23:I82)),"     -",STDEVP(I23:I82))</f>
        <v>     -</v>
      </c>
      <c r="O9" s="83" t="str">
        <f aca="false">IF(ISERROR(STDEVP(J23:J82)),"      -",STDEVP(J23:J82))</f>
        <v>      -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31</v>
      </c>
      <c r="B10" s="97"/>
      <c r="C10" s="98"/>
      <c r="D10" s="99"/>
      <c r="E10" s="99"/>
      <c r="F10" s="88"/>
      <c r="G10" s="89"/>
      <c r="H10" s="100"/>
      <c r="I10" s="101"/>
      <c r="J10" s="102" t="s">
        <v>32</v>
      </c>
      <c r="K10" s="102"/>
      <c r="L10" s="103"/>
      <c r="M10" s="104" t="s">
        <v>33</v>
      </c>
      <c r="N10" s="105" t="n">
        <f aca="false">MIN(I23:I82)</f>
        <v>0</v>
      </c>
      <c r="O10" s="105" t="n">
        <f aca="false">MIN(J23:J82)</f>
        <v>0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34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35</v>
      </c>
      <c r="J11" s="113"/>
      <c r="K11" s="114" t="n">
        <f aca="false">COUNTIF($G$23:$G$82,"=HET")</f>
        <v>0</v>
      </c>
      <c r="L11" s="115"/>
      <c r="M11" s="104" t="s">
        <v>36</v>
      </c>
      <c r="N11" s="105" t="n">
        <f aca="false">MAX(I23:I82)</f>
        <v>0</v>
      </c>
      <c r="O11" s="105" t="n">
        <f aca="false">MAX(J23:J82)</f>
        <v>0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37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7"/>
      <c r="I12" s="120" t="s">
        <v>38</v>
      </c>
      <c r="J12" s="120"/>
      <c r="K12" s="114" t="n">
        <f aca="false">COUNTIF($G$23:$G$82,"=ALG")</f>
        <v>0</v>
      </c>
      <c r="L12" s="121"/>
      <c r="M12" s="122"/>
      <c r="N12" s="123" t="s">
        <v>32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39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40</v>
      </c>
      <c r="J13" s="120"/>
      <c r="K13" s="114" t="n">
        <f aca="false">COUNTIF($G$23:$G$82,"=BRm")+COUNTIF($G$23:$G$82,"=BRh")</f>
        <v>0</v>
      </c>
      <c r="L13" s="115"/>
      <c r="M13" s="126" t="s">
        <v>41</v>
      </c>
      <c r="N13" s="127" t="n">
        <f aca="false">COUNTIF(F23:F82,"&gt;0")</f>
        <v>8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42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43</v>
      </c>
      <c r="J14" s="120"/>
      <c r="K14" s="114" t="n">
        <f aca="false">COUNTIF($G$23:$G$82,"=PTE")+COUNTIF($G$23:$G$82,"=LIC")</f>
        <v>0</v>
      </c>
      <c r="L14" s="115"/>
      <c r="M14" s="130" t="s">
        <v>44</v>
      </c>
      <c r="N14" s="131" t="n">
        <f aca="false">COUNTIF($I$23:$I$82,"&gt;-1")</f>
        <v>0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45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7"/>
      <c r="I15" s="120" t="s">
        <v>46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47</v>
      </c>
      <c r="N15" s="137" t="n">
        <f aca="false">COUNTIF(J23:J82,"=1")</f>
        <v>0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48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49</v>
      </c>
      <c r="N16" s="137" t="n">
        <f aca="false">COUNTIF(J23:J82,"=2")</f>
        <v>0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50</v>
      </c>
      <c r="B17" s="117"/>
      <c r="C17" s="118"/>
      <c r="D17" s="110"/>
      <c r="E17" s="110"/>
      <c r="F17" s="142"/>
      <c r="G17" s="111" t="n">
        <f aca="false">($B17*$B$7+$C17*$C$7)/100</f>
        <v>0</v>
      </c>
      <c r="H17" s="67"/>
      <c r="I17" s="120"/>
      <c r="J17" s="120"/>
      <c r="K17" s="141"/>
      <c r="L17" s="115"/>
      <c r="M17" s="136" t="s">
        <v>51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52</v>
      </c>
      <c r="B18" s="144"/>
      <c r="C18" s="145"/>
      <c r="D18" s="110"/>
      <c r="E18" s="146" t="s">
        <v>53</v>
      </c>
      <c r="F18" s="142"/>
      <c r="G18" s="111" t="n">
        <f aca="false">($B18*$B$7+$C18*$C$7)/100</f>
        <v>0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54</v>
      </c>
      <c r="B20" s="164" t="n">
        <f aca="false">SUM(B23:B82)</f>
        <v>0.0399999991059303</v>
      </c>
      <c r="C20" s="165" t="n">
        <f aca="false">SUM(C23:C82)</f>
        <v>0.0499999988824129</v>
      </c>
      <c r="D20" s="166"/>
      <c r="E20" s="167" t="s">
        <v>53</v>
      </c>
      <c r="F20" s="168" t="n">
        <f aca="false">($B20*$B$7+$C20*$C$7)/100</f>
        <v>0.0466999989561737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55</v>
      </c>
      <c r="R20" s="9"/>
      <c r="S20" s="9"/>
      <c r="T20" s="9"/>
      <c r="U20" s="9"/>
      <c r="V20" s="9"/>
      <c r="W20" s="149" t="s">
        <v>56</v>
      </c>
    </row>
    <row r="21" customFormat="false" ht="12.75" hidden="false" customHeight="false" outlineLevel="0" collapsed="false">
      <c r="A21" s="177" t="s">
        <v>57</v>
      </c>
      <c r="B21" s="178" t="n">
        <f aca="false">B20*B7/100</f>
        <v>0.013199999704957</v>
      </c>
      <c r="C21" s="178" t="n">
        <f aca="false">C20*C7/100</f>
        <v>0.0334999992512166</v>
      </c>
      <c r="D21" s="110" t="str">
        <f aca="false">IF(F21=0,"",IF((ABS(F21-F19))&gt;(0.2*F21),CONCATENATE(" rec. par taxa (",F21," %) supérieur à 20 % !"),""))</f>
        <v> rec. par taxa (0,0466999989561737 %)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0.0466999989561737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58</v>
      </c>
      <c r="R21" s="9"/>
      <c r="S21" s="9"/>
      <c r="T21" s="9"/>
      <c r="U21" s="9"/>
      <c r="V21" s="9"/>
      <c r="W21" s="149" t="s">
        <v>59</v>
      </c>
    </row>
    <row r="22" customFormat="false" ht="12.75" hidden="false" customHeight="false" outlineLevel="0" collapsed="false">
      <c r="A22" s="188" t="s">
        <v>60</v>
      </c>
      <c r="B22" s="189" t="s">
        <v>61</v>
      </c>
      <c r="C22" s="190" t="s">
        <v>61</v>
      </c>
      <c r="D22" s="139"/>
      <c r="E22" s="139"/>
      <c r="F22" s="191" t="s">
        <v>62</v>
      </c>
      <c r="G22" s="192" t="s">
        <v>63</v>
      </c>
      <c r="H22" s="139"/>
      <c r="I22" s="193" t="s">
        <v>64</v>
      </c>
      <c r="J22" s="193" t="s">
        <v>65</v>
      </c>
      <c r="K22" s="194" t="s">
        <v>66</v>
      </c>
      <c r="L22" s="194"/>
      <c r="M22" s="194"/>
      <c r="N22" s="194"/>
      <c r="O22" s="194"/>
      <c r="P22" s="195" t="s">
        <v>67</v>
      </c>
      <c r="Q22" s="196" t="s">
        <v>68</v>
      </c>
      <c r="R22" s="197" t="s">
        <v>69</v>
      </c>
      <c r="S22" s="198" t="s">
        <v>70</v>
      </c>
      <c r="T22" s="199" t="s">
        <v>71</v>
      </c>
      <c r="U22" s="200" t="s">
        <v>72</v>
      </c>
      <c r="V22" s="198" t="s">
        <v>73</v>
      </c>
      <c r="Y22" s="9" t="s">
        <v>74</v>
      </c>
      <c r="Z22" s="9" t="s">
        <v>75</v>
      </c>
      <c r="AA22" s="201" t="s">
        <v>76</v>
      </c>
      <c r="AB22" s="201" t="s">
        <v>77</v>
      </c>
      <c r="AC22" s="201" t="s">
        <v>78</v>
      </c>
    </row>
    <row r="23" customFormat="false" ht="12.75" hidden="false" customHeight="false" outlineLevel="0" collapsed="false">
      <c r="A23" s="202" t="s">
        <v>79</v>
      </c>
      <c r="B23" s="203" t="n">
        <v>0</v>
      </c>
      <c r="C23" s="204" t="n">
        <v>0.00999999977648258</v>
      </c>
      <c r="D23" s="205" t="str">
        <f aca="false">IF(ISERROR(VLOOKUP($A23,,2,0)),IF(ISERROR(VLOOKUP($A23,,1,0)),"",VLOOKUP($A23,,1,0)),VLOOKUP($A23,,2,0))</f>
        <v/>
      </c>
      <c r="E23" s="206" t="n">
        <f aca="false">IF(D23="",0,VLOOKUP(D23,D$22:D22,1,0))</f>
        <v>0</v>
      </c>
      <c r="F23" s="207" t="n">
        <f aca="false">($B23*$B$7+$C23*$C$7)/100</f>
        <v>0.00669999985024333</v>
      </c>
      <c r="G23" s="208" t="str">
        <f aca="false">IF(A23="","",IF(ISERROR(VLOOKUP($A23,,13,0)),IF(ISERROR(VLOOKUP($A23,,12,0)),"    -",VLOOKUP($A23,,12,0)),VLOOKUP($A23,,13,0)))</f>
        <v>    -</v>
      </c>
      <c r="H23" s="209" t="str">
        <f aca="false">IF(A23="","x",IF(ISERROR(VLOOKUP($A23,,14,0)),IF(ISERROR(VLOOKUP($A23,,13,0)),"x",VLOOKUP($A23,,13,0)),VLOOKUP($A23,,14,0)))</f>
        <v>x</v>
      </c>
      <c r="I23" s="210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IF(A23="new.cod","NEWCOD",IF(AND((Z23=""),ISTEXT(A23)),A23,IF(Z23="","",INDEX(,Z23))))</f>
        <v>SOADUL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80</v>
      </c>
      <c r="B24" s="221" t="n">
        <v>0</v>
      </c>
      <c r="C24" s="222" t="n">
        <v>0.00999999977648258</v>
      </c>
      <c r="D24" s="205" t="str">
        <f aca="false">IF(ISERROR(VLOOKUP($A24,,2,0)),IF(ISERROR(VLOOKUP($A24,,1,0)),"",VLOOKUP($A24,,1,0)),VLOOKUP($A24,,2,0))</f>
        <v/>
      </c>
      <c r="E24" s="223" t="n">
        <f aca="false">IF(D24="",0,VLOOKUP(D24,D$22:D23,1,0))</f>
        <v>0</v>
      </c>
      <c r="F24" s="224" t="n">
        <f aca="false">($B24*$B$7+$C24*$C$7)/100</f>
        <v>0.00669999985024333</v>
      </c>
      <c r="G24" s="208" t="str">
        <f aca="false">IF(A24="","",IF(ISERROR(VLOOKUP($A24,,13,0)),IF(ISERROR(VLOOKUP($A24,,12,0)),"    -",VLOOKUP($A24,,12,0)),VLOOKUP($A24,,13,0)))</f>
        <v>    -</v>
      </c>
      <c r="H24" s="209" t="str">
        <f aca="false">IF(A24="","x",IF(ISERROR(VLOOKUP($A24,,14,0)),IF(ISERROR(VLOOKUP($A24,,13,0)),"x",VLOOKUP($A24,,13,0)),VLOOKUP($A24,,14,0)))</f>
        <v>x</v>
      </c>
      <c r="I24" s="210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5"/>
      <c r="M24" s="225"/>
      <c r="N24" s="225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6" t="n">
        <f aca="false">IF(ISERROR(R24*J24),0,R24*J24)</f>
        <v>0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IF(A24="new.cod","NEWCOD",IF(AND((Z24=""),ISTEXT(A24)),A24,IF(Z24="","",INDEX(,Z24))))</f>
        <v>PHOSPX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 t="s">
        <v>81</v>
      </c>
      <c r="B25" s="221" t="n">
        <v>0</v>
      </c>
      <c r="C25" s="222" t="n">
        <v>0.00999999977648258</v>
      </c>
      <c r="D25" s="205" t="str">
        <f aca="false">IF(ISERROR(VLOOKUP($A25,,2,0)),IF(ISERROR(VLOOKUP($A25,,1,0)),"",VLOOKUP($A25,,1,0)),VLOOKUP($A25,,2,0))</f>
        <v/>
      </c>
      <c r="E25" s="223" t="n">
        <f aca="false">IF(D25="",0,VLOOKUP(D25,D$22:D24,1,0))</f>
        <v>0</v>
      </c>
      <c r="F25" s="224" t="n">
        <f aca="false">($B25*$B$7+$C25*$C$7)/100</f>
        <v>0.00669999985024333</v>
      </c>
      <c r="G25" s="208" t="str">
        <f aca="false">IF(A25="","",IF(ISERROR(VLOOKUP($A25,,13,0)),IF(ISERROR(VLOOKUP($A25,,12,0)),"    -",VLOOKUP($A25,,12,0)),VLOOKUP($A25,,13,0)))</f>
        <v>    -</v>
      </c>
      <c r="H25" s="209" t="str">
        <f aca="false">IF(A25="","x",IF(ISERROR(VLOOKUP($A25,,14,0)),IF(ISERROR(VLOOKUP($A25,,13,0)),"x",VLOOKUP($A25,,13,0)),VLOOKUP($A25,,14,0)))</f>
        <v>x</v>
      </c>
      <c r="I25" s="210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5"/>
      <c r="M25" s="225"/>
      <c r="N25" s="225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6" t="n">
        <f aca="false">IF(ISERROR(R25*J25),0,R25*J25)</f>
        <v>0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IF(A25="new.cod","NEWCOD",IF(AND((Z25=""),ISTEXT(A25)),A25,IF(Z25="","",INDEX(,Z25))))</f>
        <v>FONANT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B25" s="9" t="n">
        <f aca="false">IF(A25="","",1)</f>
        <v>1</v>
      </c>
    </row>
    <row r="26" customFormat="false" ht="12.75" hidden="false" customHeight="false" outlineLevel="0" collapsed="false">
      <c r="A26" s="220" t="s">
        <v>16</v>
      </c>
      <c r="B26" s="221" t="n">
        <v>0</v>
      </c>
      <c r="C26" s="222" t="n">
        <v>0.00999999977648258</v>
      </c>
      <c r="D26" s="205" t="str">
        <f aca="false">IF(ISERROR(VLOOKUP($A26,,2,0)),IF(ISERROR(VLOOKUP($A26,,1,0)),"",VLOOKUP($A26,,1,0)),VLOOKUP($A26,,2,0))</f>
        <v/>
      </c>
      <c r="E26" s="223" t="n">
        <f aca="false">IF(D26="",0,VLOOKUP(D26,D$22:D25,1,0))</f>
        <v>0</v>
      </c>
      <c r="F26" s="224" t="n">
        <f aca="false">($B26*$B$7+$C26*$C$7)/100</f>
        <v>0.00669999985024333</v>
      </c>
      <c r="G26" s="208" t="str">
        <f aca="false">IF(A26="","",IF(ISERROR(VLOOKUP($A26,,13,0)),IF(ISERROR(VLOOKUP($A26,,12,0)),"    -",VLOOKUP($A26,,12,0)),VLOOKUP($A26,,13,0)))</f>
        <v>    -</v>
      </c>
      <c r="H26" s="209" t="str">
        <f aca="false">IF(A26="","x",IF(ISERROR(VLOOKUP($A26,,14,0)),IF(ISERROR(VLOOKUP($A26,,13,0)),"x",VLOOKUP($A26,,13,0)),VLOOKUP($A26,,14,0)))</f>
        <v>x</v>
      </c>
      <c r="I26" s="210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5"/>
      <c r="M26" s="225"/>
      <c r="N26" s="225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6" t="n">
        <f aca="false">IF(ISERROR(R26*J26),0,R26*J26)</f>
        <v>0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IF(A26="new.cod","NEWCOD",IF(AND((Z26=""),ISTEXT(A26)),A26,IF(Z26="","",INDEX(,Z26))))</f>
        <v>FONSQU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B26" s="9" t="n">
        <f aca="false">IF(A26="","",1)</f>
        <v>1</v>
      </c>
    </row>
    <row r="27" customFormat="false" ht="12.75" hidden="false" customHeight="false" outlineLevel="0" collapsed="false">
      <c r="A27" s="220" t="s">
        <v>82</v>
      </c>
      <c r="B27" s="221" t="n">
        <v>0.00999999977648258</v>
      </c>
      <c r="C27" s="222" t="n">
        <v>0</v>
      </c>
      <c r="D27" s="205" t="str">
        <f aca="false">IF(ISERROR(VLOOKUP($A27,,2,0)),IF(ISERROR(VLOOKUP($A27,,1,0)),"",VLOOKUP($A27,,1,0)),VLOOKUP($A27,,2,0))</f>
        <v/>
      </c>
      <c r="E27" s="223" t="n">
        <f aca="false">IF(D27="",0,VLOOKUP(D27,D$22:D26,1,0))</f>
        <v>0</v>
      </c>
      <c r="F27" s="224" t="n">
        <f aca="false">($B27*$B$7+$C27*$C$7)/100</f>
        <v>0.00329999992623925</v>
      </c>
      <c r="G27" s="208" t="str">
        <f aca="false">IF(A27="","",IF(ISERROR(VLOOKUP($A27,,13,0)),IF(ISERROR(VLOOKUP($A27,,12,0)),"    -",VLOOKUP($A27,,12,0)),VLOOKUP($A27,,13,0)))</f>
        <v>    -</v>
      </c>
      <c r="H27" s="209" t="str">
        <f aca="false">IF(A27="","x",IF(ISERROR(VLOOKUP($A27,,14,0)),IF(ISERROR(VLOOKUP($A27,,13,0)),"x",VLOOKUP($A27,,13,0)),VLOOKUP($A27,,14,0)))</f>
        <v>x</v>
      </c>
      <c r="I27" s="210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5"/>
      <c r="M27" s="225"/>
      <c r="N27" s="225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>No</v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6" t="n">
        <f aca="false">IF(ISERROR(R27*J27),0,R27*J27)</f>
        <v>0</v>
      </c>
      <c r="V27" s="216" t="str">
        <f aca="false">IF(AND(A27="",F27=0),"",IF(F27=0,"Il manque le(s) % de rec. !",""))</f>
        <v/>
      </c>
      <c r="W27" s="227"/>
      <c r="Y27" s="215" t="str">
        <f aca="false">IF(A27="new.cod","NEWCOD",IF(AND((Z27=""),ISTEXT(A27)),A27,IF(Z27="","",INDEX(,Z27))))</f>
        <v>Newcod</v>
      </c>
      <c r="Z27" s="9" t="str">
        <f aca="false">IF(ISERROR(MATCH(A27,,0)),IF(ISERROR(MATCH(A27,,0)),"",(MATCH(A27,,0))),(MATCH(A27,,0)))</f>
        <v/>
      </c>
      <c r="AA27" s="218"/>
      <c r="AB27" s="220" t="s">
        <v>83</v>
      </c>
      <c r="AC27" s="219"/>
      <c r="BB27" s="9" t="n">
        <f aca="false">IF(A27="","",1)</f>
        <v>1</v>
      </c>
    </row>
    <row r="28" customFormat="false" ht="12.75" hidden="false" customHeight="false" outlineLevel="0" collapsed="false">
      <c r="A28" s="220" t="s">
        <v>84</v>
      </c>
      <c r="B28" s="221" t="n">
        <v>0.00999999977648258</v>
      </c>
      <c r="C28" s="222" t="n">
        <v>0</v>
      </c>
      <c r="D28" s="205" t="str">
        <f aca="false">IF(ISERROR(VLOOKUP($A28,,2,0)),IF(ISERROR(VLOOKUP($A28,,1,0)),"",VLOOKUP($A28,,1,0)),VLOOKUP($A28,,2,0))</f>
        <v/>
      </c>
      <c r="E28" s="223" t="n">
        <f aca="false">IF(D28="",0,VLOOKUP(D28,D$22:D27,1,0))</f>
        <v>0</v>
      </c>
      <c r="F28" s="224" t="n">
        <f aca="false">($B28*$B$7+$C28*$C$7)/100</f>
        <v>0.00329999992623925</v>
      </c>
      <c r="G28" s="208" t="str">
        <f aca="false">IF(A28="","",IF(ISERROR(VLOOKUP($A28,,13,0)),IF(ISERROR(VLOOKUP($A28,,12,0)),"    -",VLOOKUP($A28,,12,0)),VLOOKUP($A28,,13,0)))</f>
        <v>    -</v>
      </c>
      <c r="H28" s="209" t="str">
        <f aca="false">IF(A28="","x",IF(ISERROR(VLOOKUP($A28,,14,0)),IF(ISERROR(VLOOKUP($A28,,13,0)),"x",VLOOKUP($A28,,13,0)),VLOOKUP($A28,,14,0)))</f>
        <v>x</v>
      </c>
      <c r="I28" s="210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5"/>
      <c r="M28" s="225"/>
      <c r="N28" s="225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6" t="n">
        <f aca="false">IF(ISERROR(R28*J28),0,R28*J28)</f>
        <v>0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IF(A28="new.cod","NEWCOD",IF(AND((Z28=""),ISTEXT(A28)),A28,IF(Z28="","",INDEX(,Z28))))</f>
        <v>GLEHED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B28" s="9" t="n">
        <f aca="false">IF(A28="","",1)</f>
        <v>1</v>
      </c>
    </row>
    <row r="29" customFormat="false" ht="12.75" hidden="false" customHeight="false" outlineLevel="0" collapsed="false">
      <c r="A29" s="220" t="s">
        <v>85</v>
      </c>
      <c r="B29" s="221" t="n">
        <v>0.00999999977648258</v>
      </c>
      <c r="C29" s="222" t="n">
        <v>0</v>
      </c>
      <c r="D29" s="205" t="str">
        <f aca="false">IF(ISERROR(VLOOKUP($A29,,2,0)),IF(ISERROR(VLOOKUP($A29,,1,0)),"",VLOOKUP($A29,,1,0)),VLOOKUP($A29,,2,0))</f>
        <v/>
      </c>
      <c r="E29" s="223" t="n">
        <f aca="false">IF(D29="",0,VLOOKUP(D29,D$22:D28,1,0))</f>
        <v>0</v>
      </c>
      <c r="F29" s="224" t="n">
        <f aca="false">($B29*$B$7+$C29*$C$7)/100</f>
        <v>0.00329999992623925</v>
      </c>
      <c r="G29" s="208" t="str">
        <f aca="false">IF(A29="","",IF(ISERROR(VLOOKUP($A29,,13,0)),IF(ISERROR(VLOOKUP($A29,,12,0)),"    -",VLOOKUP($A29,,12,0)),VLOOKUP($A29,,13,0)))</f>
        <v>    -</v>
      </c>
      <c r="H29" s="209" t="str">
        <f aca="false">IF(A29="","x",IF(ISERROR(VLOOKUP($A29,,14,0)),IF(ISERROR(VLOOKUP($A29,,13,0)),"x",VLOOKUP($A29,,13,0)),VLOOKUP($A29,,14,0)))</f>
        <v>x</v>
      </c>
      <c r="I29" s="210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5"/>
      <c r="M29" s="225"/>
      <c r="N29" s="225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6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X29" s="217"/>
      <c r="Y29" s="215" t="str">
        <f aca="false">IF(A29="new.cod","NEWCOD",IF(AND((Z29=""),ISTEXT(A29)),A29,IF(Z29="","",INDEX(,Z29))))</f>
        <v>AMBRIP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B29" s="9" t="n">
        <f aca="false">IF(A29="","",1)</f>
        <v>1</v>
      </c>
    </row>
    <row r="30" customFormat="false" ht="12.75" hidden="false" customHeight="false" outlineLevel="0" collapsed="false">
      <c r="A30" s="220" t="s">
        <v>86</v>
      </c>
      <c r="B30" s="221" t="n">
        <v>0.00999999977648258</v>
      </c>
      <c r="C30" s="222" t="n">
        <v>0.00999999977648258</v>
      </c>
      <c r="D30" s="205" t="str">
        <f aca="false">IF(ISERROR(VLOOKUP($A30,,2,0)),IF(ISERROR(VLOOKUP($A30,,1,0)),"",VLOOKUP($A30,,1,0)),VLOOKUP($A30,,2,0))</f>
        <v/>
      </c>
      <c r="E30" s="223" t="n">
        <f aca="false">IF(D30="",0,VLOOKUP(D30,D$22:D29,1,0))</f>
        <v>0</v>
      </c>
      <c r="F30" s="224" t="n">
        <f aca="false">($B30*$B$7+$C30*$C$7)/100</f>
        <v>0.00999999977648258</v>
      </c>
      <c r="G30" s="208" t="str">
        <f aca="false">IF(A30="","",IF(ISERROR(VLOOKUP($A30,,13,0)),IF(ISERROR(VLOOKUP($A30,,12,0)),"    -",VLOOKUP($A30,,12,0)),VLOOKUP($A30,,13,0)))</f>
        <v>    -</v>
      </c>
      <c r="H30" s="209" t="str">
        <f aca="false">IF(A30="","x",IF(ISERROR(VLOOKUP($A30,,14,0)),IF(ISERROR(VLOOKUP($A30,,13,0)),"x",VLOOKUP($A30,,13,0)),VLOOKUP($A30,,14,0)))</f>
        <v>x</v>
      </c>
      <c r="I30" s="210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5"/>
      <c r="M30" s="225"/>
      <c r="N30" s="225"/>
      <c r="O30" s="213" t="s">
        <v>87</v>
      </c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6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IF(A30="new.cod","NEWCOD",IF(AND((Z30=""),ISTEXT(A30)),A30,IF(Z30="","",INDEX(,Z30))))</f>
        <v>AGRSTO</v>
      </c>
      <c r="Z30" s="9" t="str">
        <f aca="false">IF(ISERROR(MATCH(A30,,0)),IF(ISERROR(MATCH(A30,,0)),"",(MATCH(A30,,0))),(MATCH(A30,,0)))</f>
        <v/>
      </c>
      <c r="AA30" s="218" t="s">
        <v>87</v>
      </c>
      <c r="AB30" s="219"/>
      <c r="AC30" s="219"/>
      <c r="BB30" s="9" t="n">
        <f aca="false">IF(A30="","",1)</f>
        <v>1</v>
      </c>
    </row>
    <row r="31" customFormat="false" ht="12.75" hidden="false" customHeight="false" outlineLevel="0" collapsed="false">
      <c r="A31" s="220"/>
      <c r="B31" s="221"/>
      <c r="C31" s="222"/>
      <c r="D31" s="205" t="str">
        <f aca="false">IF(ISERROR(VLOOKUP($A31,,2,0)),IF(ISERROR(VLOOKUP($A31,,1,0)),"",VLOOKUP($A31,,1,0)),VLOOKUP($A31,,2,0))</f>
        <v/>
      </c>
      <c r="E31" s="223" t="n">
        <f aca="false">IF(D31="",0,VLOOKUP(D31,D$22:D30,1,0))</f>
        <v>0</v>
      </c>
      <c r="F31" s="224" t="n">
        <f aca="false">($B31*$B$7+$C31*$C$7)/100</f>
        <v>0</v>
      </c>
      <c r="G31" s="208" t="str">
        <f aca="false">IF(A31="","",IF(ISERROR(VLOOKUP($A31,,13,0)),IF(ISERROR(VLOOKUP($A31,,12,0)),"    -",VLOOKUP($A31,,12,0)),VLOOKUP($A31,,13,0)))</f>
        <v/>
      </c>
      <c r="H31" s="209" t="str">
        <f aca="false">IF(A31="","x",IF(ISERROR(VLOOKUP($A31,,14,0)),IF(ISERROR(VLOOKUP($A31,,13,0)),"x",VLOOKUP($A31,,13,0)),VLOOKUP($A31,,14,0)))</f>
        <v>x</v>
      </c>
      <c r="I31" s="210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/>
      </c>
      <c r="L31" s="225"/>
      <c r="M31" s="225"/>
      <c r="N31" s="225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6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IF(A31="new.cod","NEWCOD",IF(AND((Z31=""),ISTEXT(A31)),A31,IF(Z31="","",INDEX(,Z31))))</f>
        <v/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B31" s="9" t="str">
        <f aca="false">IF(A31="","",1)</f>
        <v/>
      </c>
    </row>
    <row r="32" customFormat="false" ht="12.75" hidden="false" customHeight="false" outlineLevel="0" collapsed="false">
      <c r="A32" s="220"/>
      <c r="B32" s="221"/>
      <c r="C32" s="222"/>
      <c r="D32" s="205" t="str">
        <f aca="false">IF(ISERROR(VLOOKUP($A32,,2,0)),IF(ISERROR(VLOOKUP($A32,,1,0)),"",VLOOKUP($A32,,1,0)),VLOOKUP($A32,,2,0))</f>
        <v/>
      </c>
      <c r="E32" s="223" t="n">
        <f aca="false">IF(D32="",0,VLOOKUP(D32,D$22:D31,1,0))</f>
        <v>0</v>
      </c>
      <c r="F32" s="224" t="n">
        <f aca="false">($B32*$B$7+$C32*$C$7)/100</f>
        <v>0</v>
      </c>
      <c r="G32" s="208" t="str">
        <f aca="false">IF(A32="","",IF(ISERROR(VLOOKUP($A32,,13,0)),IF(ISERROR(VLOOKUP($A32,,12,0)),"    -",VLOOKUP($A32,,12,0)),VLOOKUP($A32,,13,0)))</f>
        <v/>
      </c>
      <c r="H32" s="209" t="str">
        <f aca="false">IF(A32="","x",IF(ISERROR(VLOOKUP($A32,,14,0)),IF(ISERROR(VLOOKUP($A32,,13,0)),"x",VLOOKUP($A32,,13,0)),VLOOKUP($A32,,14,0)))</f>
        <v>x</v>
      </c>
      <c r="I32" s="210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/>
      </c>
      <c r="L32" s="225"/>
      <c r="M32" s="225"/>
      <c r="N32" s="225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6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IF(A32="new.cod","NEWCOD",IF(AND((Z32=""),ISTEXT(A32)),A32,IF(Z32="","",INDEX(,Z32))))</f>
        <v/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B32" s="9" t="str">
        <f aca="false">IF(A32="","",1)</f>
        <v/>
      </c>
    </row>
    <row r="33" customFormat="false" ht="12.75" hidden="false" customHeight="false" outlineLevel="0" collapsed="false">
      <c r="A33" s="220"/>
      <c r="B33" s="221"/>
      <c r="C33" s="222"/>
      <c r="D33" s="205" t="str">
        <f aca="false">IF(ISERROR(VLOOKUP($A33,,2,0)),IF(ISERROR(VLOOKUP($A33,,1,0)),"",VLOOKUP($A33,,1,0)),VLOOKUP($A33,,2,0))</f>
        <v/>
      </c>
      <c r="E33" s="223" t="n">
        <f aca="false">IF(D33="",0,VLOOKUP(D33,D$22:D32,1,0))</f>
        <v>0</v>
      </c>
      <c r="F33" s="224" t="n">
        <f aca="false">($B33*$B$7+$C33*$C$7)/100</f>
        <v>0</v>
      </c>
      <c r="G33" s="208" t="str">
        <f aca="false">IF(A33="","",IF(ISERROR(VLOOKUP($A33,,13,0)),IF(ISERROR(VLOOKUP($A33,,12,0)),"    -",VLOOKUP($A33,,12,0)),VLOOKUP($A33,,13,0)))</f>
        <v/>
      </c>
      <c r="H33" s="209" t="str">
        <f aca="false">IF(A33="","x",IF(ISERROR(VLOOKUP($A33,,14,0)),IF(ISERROR(VLOOKUP($A33,,13,0)),"x",VLOOKUP($A33,,13,0)),VLOOKUP($A33,,14,0)))</f>
        <v>x</v>
      </c>
      <c r="I33" s="210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/>
      </c>
      <c r="L33" s="225"/>
      <c r="M33" s="225"/>
      <c r="N33" s="225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6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IF(A33="new.cod","NEWCOD",IF(AND((Z33=""),ISTEXT(A33)),A33,IF(Z33="","",INDEX(,Z33))))</f>
        <v/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B33" s="9" t="str">
        <f aca="false">IF(A33="","",1)</f>
        <v/>
      </c>
    </row>
    <row r="34" customFormat="false" ht="12.75" hidden="false" customHeight="false" outlineLevel="0" collapsed="false">
      <c r="A34" s="220"/>
      <c r="B34" s="221"/>
      <c r="C34" s="222"/>
      <c r="D34" s="205" t="str">
        <f aca="false">IF(ISERROR(VLOOKUP($A34,,2,0)),IF(ISERROR(VLOOKUP($A34,,1,0)),"",VLOOKUP($A34,,1,0)),VLOOKUP($A34,,2,0))</f>
        <v/>
      </c>
      <c r="E34" s="223" t="n">
        <f aca="false">IF(D34="",0,VLOOKUP(D34,D$22:D33,1,0))</f>
        <v>0</v>
      </c>
      <c r="F34" s="228" t="n">
        <f aca="false">($B34*$B$7+$C34*$C$7)/100</f>
        <v>0</v>
      </c>
      <c r="G34" s="208" t="str">
        <f aca="false">IF(A34="","",IF(ISERROR(VLOOKUP($A34,,13,0)),IF(ISERROR(VLOOKUP($A34,,12,0)),"    -",VLOOKUP($A34,,12,0)),VLOOKUP($A34,,13,0)))</f>
        <v/>
      </c>
      <c r="H34" s="209" t="str">
        <f aca="false">IF(A34="","x",IF(ISERROR(VLOOKUP($A34,,14,0)),IF(ISERROR(VLOOKUP($A34,,13,0)),"x",VLOOKUP($A34,,13,0)),VLOOKUP($A34,,14,0)))</f>
        <v>x</v>
      </c>
      <c r="I34" s="210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/>
      </c>
      <c r="L34" s="225"/>
      <c r="M34" s="225"/>
      <c r="N34" s="225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6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IF(A34="new.cod","NEWCOD",IF(AND((Z34=""),ISTEXT(A34)),A34,IF(Z34="","",INDEX(,Z34))))</f>
        <v/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B34" s="9" t="str">
        <f aca="false">IF(A34="","",1)</f>
        <v/>
      </c>
    </row>
    <row r="35" customFormat="false" ht="12.75" hidden="false" customHeight="false" outlineLevel="0" collapsed="false">
      <c r="A35" s="220"/>
      <c r="B35" s="221"/>
      <c r="C35" s="222"/>
      <c r="D35" s="205" t="str">
        <f aca="false">IF(ISERROR(VLOOKUP($A35,,2,0)),IF(ISERROR(VLOOKUP($A35,,1,0)),"",VLOOKUP($A35,,1,0)),VLOOKUP($A35,,2,0))</f>
        <v/>
      </c>
      <c r="E35" s="223" t="n">
        <f aca="false">IF(D35="",0,VLOOKUP(D35,D$22:D34,1,0))</f>
        <v>0</v>
      </c>
      <c r="F35" s="228" t="n">
        <f aca="false">($B35*$B$7+$C35*$C$7)/100</f>
        <v>0</v>
      </c>
      <c r="G35" s="208" t="str">
        <f aca="false">IF(A35="","",IF(ISERROR(VLOOKUP($A35,,13,0)),IF(ISERROR(VLOOKUP($A35,,12,0)),"    -",VLOOKUP($A35,,12,0)),VLOOKUP($A35,,13,0)))</f>
        <v/>
      </c>
      <c r="H35" s="209" t="str">
        <f aca="false">IF(A35="","x",IF(ISERROR(VLOOKUP($A35,,14,0)),IF(ISERROR(VLOOKUP($A35,,13,0)),"x",VLOOKUP($A35,,13,0)),VLOOKUP($A35,,14,0)))</f>
        <v>x</v>
      </c>
      <c r="I35" s="210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/>
      </c>
      <c r="L35" s="225"/>
      <c r="M35" s="225"/>
      <c r="N35" s="225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6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IF(A35="new.cod","NEWCOD",IF(AND((Z35=""),ISTEXT(A35)),A35,IF(Z35="","",INDEX(,Z35))))</f>
        <v/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B35" s="9" t="str">
        <f aca="false">IF(A35="","",1)</f>
        <v/>
      </c>
    </row>
    <row r="36" customFormat="false" ht="12.75" hidden="false" customHeight="false" outlineLevel="0" collapsed="false">
      <c r="A36" s="220"/>
      <c r="B36" s="221"/>
      <c r="C36" s="222"/>
      <c r="D36" s="205" t="str">
        <f aca="false">IF(ISERROR(VLOOKUP($A36,,2,0)),IF(ISERROR(VLOOKUP($A36,,1,0)),"",VLOOKUP($A36,,1,0)),VLOOKUP($A36,,2,0))</f>
        <v/>
      </c>
      <c r="E36" s="223" t="n">
        <f aca="false">IF(D36="",0,VLOOKUP(D36,D$22:D35,1,0))</f>
        <v>0</v>
      </c>
      <c r="F36" s="228" t="n">
        <f aca="false">($B36*$B$7+$C36*$C$7)/100</f>
        <v>0</v>
      </c>
      <c r="G36" s="208" t="str">
        <f aca="false">IF(A36="","",IF(ISERROR(VLOOKUP($A36,,13,0)),IF(ISERROR(VLOOKUP($A36,,12,0)),"    -",VLOOKUP($A36,,12,0)),VLOOKUP($A36,,13,0)))</f>
        <v/>
      </c>
      <c r="H36" s="209" t="str">
        <f aca="false">IF(A36="","x",IF(ISERROR(VLOOKUP($A36,,14,0)),IF(ISERROR(VLOOKUP($A36,,13,0)),"x",VLOOKUP($A36,,13,0)),VLOOKUP($A36,,14,0)))</f>
        <v>x</v>
      </c>
      <c r="I36" s="210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/>
      </c>
      <c r="L36" s="225"/>
      <c r="M36" s="225"/>
      <c r="N36" s="225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IF(A36="new.cod","NEWCOD",IF(AND((Z36=""),ISTEXT(A36)),A36,IF(Z36="","",INDEX(,Z36))))</f>
        <v/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B36" s="9" t="str">
        <f aca="false">IF(A36="","",1)</f>
        <v/>
      </c>
    </row>
    <row r="37" customFormat="false" ht="12.75" hidden="false" customHeight="false" outlineLevel="0" collapsed="false">
      <c r="A37" s="220"/>
      <c r="B37" s="221"/>
      <c r="C37" s="222"/>
      <c r="D37" s="205" t="str">
        <f aca="false">IF(ISERROR(VLOOKUP($A37,,2,0)),IF(ISERROR(VLOOKUP($A37,,1,0)),"",VLOOKUP($A37,,1,0)),VLOOKUP($A37,,2,0))</f>
        <v/>
      </c>
      <c r="E37" s="223" t="n">
        <f aca="false">IF(D37="",0,VLOOKUP(D37,D$22:D36,1,0))</f>
        <v>0</v>
      </c>
      <c r="F37" s="228" t="n">
        <f aca="false">($B37*$B$7+$C37*$C$7)/100</f>
        <v>0</v>
      </c>
      <c r="G37" s="208" t="str">
        <f aca="false">IF(A37="","",IF(ISERROR(VLOOKUP($A37,,13,0)),IF(ISERROR(VLOOKUP($A37,,12,0)),"    -",VLOOKUP($A37,,12,0)),VLOOKUP($A37,,13,0)))</f>
        <v/>
      </c>
      <c r="H37" s="209" t="str">
        <f aca="false">IF(A37="","x",IF(ISERROR(VLOOKUP($A37,,14,0)),IF(ISERROR(VLOOKUP($A37,,13,0)),"x",VLOOKUP($A37,,13,0)),VLOOKUP($A37,,14,0)))</f>
        <v>x</v>
      </c>
      <c r="I37" s="210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/>
      </c>
      <c r="L37" s="225"/>
      <c r="M37" s="225"/>
      <c r="N37" s="225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IF(A37="new.cod","NEWCOD",IF(AND((Z37=""),ISTEXT(A37)),A37,IF(Z37="","",INDEX(,Z37))))</f>
        <v/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B37" s="9" t="str">
        <f aca="false">IF(A37="","",1)</f>
        <v/>
      </c>
    </row>
    <row r="38" customFormat="false" ht="12.75" hidden="false" customHeight="false" outlineLevel="0" collapsed="false">
      <c r="A38" s="220"/>
      <c r="B38" s="221"/>
      <c r="C38" s="222"/>
      <c r="D38" s="205" t="str">
        <f aca="false">IF(ISERROR(VLOOKUP($A38,,2,0)),IF(ISERROR(VLOOKUP($A38,,1,0)),"",VLOOKUP($A38,,1,0)),VLOOKUP($A38,,2,0))</f>
        <v/>
      </c>
      <c r="E38" s="223" t="n">
        <f aca="false">IF(D38="",0,VLOOKUP(D38,D$22:D37,1,0))</f>
        <v>0</v>
      </c>
      <c r="F38" s="228" t="n">
        <f aca="false">($B38*$B$7+$C38*$C$7)/100</f>
        <v>0</v>
      </c>
      <c r="G38" s="208" t="str">
        <f aca="false">IF(A38="","",IF(ISERROR(VLOOKUP($A38,,13,0)),IF(ISERROR(VLOOKUP($A38,,12,0)),"    -",VLOOKUP($A38,,12,0)),VLOOKUP($A38,,13,0)))</f>
        <v/>
      </c>
      <c r="H38" s="209" t="str">
        <f aca="false">IF(A38="","x",IF(ISERROR(VLOOKUP($A38,,14,0)),IF(ISERROR(VLOOKUP($A38,,13,0)),"x",VLOOKUP($A38,,13,0)),VLOOKUP($A38,,14,0)))</f>
        <v>x</v>
      </c>
      <c r="I38" s="210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/>
      </c>
      <c r="L38" s="225"/>
      <c r="M38" s="225"/>
      <c r="N38" s="225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IF(A38="new.cod","NEWCOD",IF(AND((Z38=""),ISTEXT(A38)),A38,IF(Z38="","",INDEX(,Z38))))</f>
        <v/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B38" s="9" t="str">
        <f aca="false">IF(A38="","",1)</f>
        <v/>
      </c>
    </row>
    <row r="39" customFormat="false" ht="12.75" hidden="false" customHeight="false" outlineLevel="0" collapsed="false">
      <c r="A39" s="220"/>
      <c r="B39" s="221"/>
      <c r="C39" s="222"/>
      <c r="D39" s="205" t="str">
        <f aca="false">IF(ISERROR(VLOOKUP($A39,,2,0)),IF(ISERROR(VLOOKUP($A39,,1,0)),"",VLOOKUP($A39,,1,0)),VLOOKUP($A39,,2,0))</f>
        <v/>
      </c>
      <c r="E39" s="223" t="n">
        <f aca="false">IF(D39="",0,VLOOKUP(D39,D$22:D38,1,0))</f>
        <v>0</v>
      </c>
      <c r="F39" s="228" t="n">
        <f aca="false">($B39*$B$7+$C39*$C$7)/100</f>
        <v>0</v>
      </c>
      <c r="G39" s="208" t="str">
        <f aca="false">IF(A39="","",IF(ISERROR(VLOOKUP($A39,,13,0)),IF(ISERROR(VLOOKUP($A39,,12,0)),"    -",VLOOKUP($A39,,12,0)),VLOOKUP($A39,,13,0)))</f>
        <v/>
      </c>
      <c r="H39" s="209" t="str">
        <f aca="false">IF(A39="","x",IF(ISERROR(VLOOKUP($A39,,14,0)),IF(ISERROR(VLOOKUP($A39,,13,0)),"x",VLOOKUP($A39,,13,0)),VLOOKUP($A39,,14,0)))</f>
        <v>x</v>
      </c>
      <c r="I39" s="210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/>
      </c>
      <c r="L39" s="225"/>
      <c r="M39" s="225"/>
      <c r="N39" s="225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IF(A39="new.cod","NEWCOD",IF(AND((Z39=""),ISTEXT(A39)),A39,IF(Z39="","",INDEX(,Z39))))</f>
        <v/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B39" s="9" t="str">
        <f aca="false">IF(A39="","",1)</f>
        <v/>
      </c>
    </row>
    <row r="40" customFormat="false" ht="12.75" hidden="false" customHeight="false" outlineLevel="0" collapsed="false">
      <c r="A40" s="220"/>
      <c r="B40" s="221"/>
      <c r="C40" s="222"/>
      <c r="D40" s="205" t="str">
        <f aca="false">IF(ISERROR(VLOOKUP($A40,,2,0)),IF(ISERROR(VLOOKUP($A40,,1,0)),"",VLOOKUP($A40,,1,0)),VLOOKUP($A40,,2,0))</f>
        <v/>
      </c>
      <c r="E40" s="223" t="n">
        <f aca="false">IF(D40="",0,VLOOKUP(D40,D$22:D39,1,0))</f>
        <v>0</v>
      </c>
      <c r="F40" s="228" t="n">
        <f aca="false">($B40*$B$7+$C40*$C$7)/100</f>
        <v>0</v>
      </c>
      <c r="G40" s="208" t="str">
        <f aca="false">IF(A40="","",IF(ISERROR(VLOOKUP($A40,,13,0)),IF(ISERROR(VLOOKUP($A40,,12,0)),"    -",VLOOKUP($A40,,12,0)),VLOOKUP($A40,,13,0)))</f>
        <v/>
      </c>
      <c r="H40" s="209" t="str">
        <f aca="false">IF(A40="","x",IF(ISERROR(VLOOKUP($A40,,14,0)),IF(ISERROR(VLOOKUP($A40,,13,0)),"x",VLOOKUP($A40,,13,0)),VLOOKUP($A40,,14,0)))</f>
        <v>x</v>
      </c>
      <c r="I40" s="210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/>
      </c>
      <c r="L40" s="225"/>
      <c r="M40" s="225"/>
      <c r="N40" s="225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IF(A40="new.cod","NEWCOD",IF(AND((Z40=""),ISTEXT(A40)),A40,IF(Z40="","",INDEX(,Z40))))</f>
        <v/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B40" s="9" t="str">
        <f aca="false">IF(A40="","",1)</f>
        <v/>
      </c>
    </row>
    <row r="41" customFormat="false" ht="12.75" hidden="false" customHeight="false" outlineLevel="0" collapsed="false">
      <c r="A41" s="220"/>
      <c r="B41" s="221"/>
      <c r="C41" s="222"/>
      <c r="D41" s="205" t="str">
        <f aca="false">IF(ISERROR(VLOOKUP($A41,,2,0)),IF(ISERROR(VLOOKUP($A41,,1,0)),"",VLOOKUP($A41,,1,0)),VLOOKUP($A41,,2,0))</f>
        <v/>
      </c>
      <c r="E41" s="223" t="n">
        <f aca="false">IF(D41="",0,VLOOKUP(D41,D$22:D40,1,0))</f>
        <v>0</v>
      </c>
      <c r="F41" s="228" t="n">
        <f aca="false">($B41*$B$7+$C41*$C$7)/100</f>
        <v>0</v>
      </c>
      <c r="G41" s="208" t="str">
        <f aca="false">IF(A41="","",IF(ISERROR(VLOOKUP($A41,,13,0)),IF(ISERROR(VLOOKUP($A41,,12,0)),"    -",VLOOKUP($A41,,12,0)),VLOOKUP($A41,,13,0)))</f>
        <v/>
      </c>
      <c r="H41" s="209" t="str">
        <f aca="false">IF(A41="","x",IF(ISERROR(VLOOKUP($A41,,14,0)),IF(ISERROR(VLOOKUP($A41,,13,0)),"x",VLOOKUP($A41,,13,0)),VLOOKUP($A41,,14,0)))</f>
        <v>x</v>
      </c>
      <c r="I41" s="210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/>
      </c>
      <c r="L41" s="225"/>
      <c r="M41" s="225"/>
      <c r="N41" s="225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IF(A41="new.cod","NEWCOD",IF(AND((Z41=""),ISTEXT(A41)),A41,IF(Z41="","",INDEX(,Z41))))</f>
        <v/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B41" s="9" t="str">
        <f aca="false">IF(A41="","",1)</f>
        <v/>
      </c>
    </row>
    <row r="42" customFormat="false" ht="12.75" hidden="false" customHeight="false" outlineLevel="0" collapsed="false">
      <c r="A42" s="220"/>
      <c r="B42" s="221"/>
      <c r="C42" s="222"/>
      <c r="D42" s="205" t="str">
        <f aca="false">IF(ISERROR(VLOOKUP($A42,,2,0)),IF(ISERROR(VLOOKUP($A42,,1,0)),"",VLOOKUP($A42,,1,0)),VLOOKUP($A42,,2,0))</f>
        <v/>
      </c>
      <c r="E42" s="223" t="n">
        <f aca="false">IF(D42="",0,VLOOKUP(D42,D$22:D41,1,0))</f>
        <v>0</v>
      </c>
      <c r="F42" s="228" t="n">
        <f aca="false">($B42*$B$7+$C42*$C$7)/100</f>
        <v>0</v>
      </c>
      <c r="G42" s="208" t="str">
        <f aca="false">IF(A42="","",IF(ISERROR(VLOOKUP($A42,,13,0)),IF(ISERROR(VLOOKUP($A42,,12,0)),"    -",VLOOKUP($A42,,12,0)),VLOOKUP($A42,,13,0)))</f>
        <v/>
      </c>
      <c r="H42" s="209" t="str">
        <f aca="false">IF(A42="","x",IF(ISERROR(VLOOKUP($A42,,14,0)),IF(ISERROR(VLOOKUP($A42,,13,0)),"x",VLOOKUP($A42,,13,0)),VLOOKUP($A42,,14,0)))</f>
        <v>x</v>
      </c>
      <c r="I42" s="210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/>
      </c>
      <c r="L42" s="225"/>
      <c r="M42" s="225"/>
      <c r="N42" s="225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IF(A42="new.cod","NEWCOD",IF(AND((Z42=""),ISTEXT(A42)),A42,IF(Z42="","",INDEX(,Z42))))</f>
        <v/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B42" s="9" t="str">
        <f aca="false">IF(A42="","",1)</f>
        <v/>
      </c>
    </row>
    <row r="43" customFormat="false" ht="12.75" hidden="false" customHeight="false" outlineLevel="0" collapsed="false">
      <c r="A43" s="220"/>
      <c r="B43" s="221"/>
      <c r="C43" s="222"/>
      <c r="D43" s="205" t="str">
        <f aca="false">IF(ISERROR(VLOOKUP($A43,,2,0)),IF(ISERROR(VLOOKUP($A43,,1,0)),"",VLOOKUP($A43,,1,0)),VLOOKUP($A43,,2,0))</f>
        <v/>
      </c>
      <c r="E43" s="223" t="n">
        <f aca="false">IF(D43="",0,VLOOKUP(D43,D$22:D42,1,0))</f>
        <v>0</v>
      </c>
      <c r="F43" s="228" t="n">
        <f aca="false">($B43*$B$7+$C43*$C$7)/100</f>
        <v>0</v>
      </c>
      <c r="G43" s="208" t="str">
        <f aca="false">IF(A43="","",IF(ISERROR(VLOOKUP($A43,,13,0)),IF(ISERROR(VLOOKUP($A43,,12,0)),"    -",VLOOKUP($A43,,12,0)),VLOOKUP($A43,,13,0)))</f>
        <v/>
      </c>
      <c r="H43" s="209" t="str">
        <f aca="false">IF(A43="","x",IF(ISERROR(VLOOKUP($A43,,14,0)),IF(ISERROR(VLOOKUP($A43,,13,0)),"x",VLOOKUP($A43,,13,0)),VLOOKUP($A43,,14,0)))</f>
        <v>x</v>
      </c>
      <c r="I43" s="210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5"/>
      <c r="M43" s="225"/>
      <c r="N43" s="225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B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05" t="str">
        <f aca="false">IF(ISERROR(VLOOKUP($A44,,2,0)),IF(ISERROR(VLOOKUP($A44,,1,0)),"",VLOOKUP($A44,,1,0)),VLOOKUP($A44,,2,0))</f>
        <v/>
      </c>
      <c r="E44" s="223" t="n">
        <f aca="false">IF(D44="",0,VLOOKUP(D44,D$22:D43,1,0))</f>
        <v>0</v>
      </c>
      <c r="F44" s="228" t="n">
        <f aca="false">($B44*$B$7+$C44*$C$7)/100</f>
        <v>0</v>
      </c>
      <c r="G44" s="208" t="str">
        <f aca="false">IF(A44="","",IF(ISERROR(VLOOKUP($A44,,13,0)),IF(ISERROR(VLOOKUP($A44,,12,0)),"    -",VLOOKUP($A44,,12,0)),VLOOKUP($A44,,13,0)))</f>
        <v/>
      </c>
      <c r="H44" s="209" t="str">
        <f aca="false">IF(A44="","x",IF(ISERROR(VLOOKUP($A44,,14,0)),IF(ISERROR(VLOOKUP($A44,,13,0)),"x",VLOOKUP($A44,,13,0)),VLOOKUP($A44,,14,0)))</f>
        <v>x</v>
      </c>
      <c r="I44" s="210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5"/>
      <c r="M44" s="225"/>
      <c r="N44" s="225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B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05" t="str">
        <f aca="false">IF(ISERROR(VLOOKUP($A45,,2,0)),IF(ISERROR(VLOOKUP($A45,,1,0)),"",VLOOKUP($A45,,1,0)),VLOOKUP($A45,,2,0))</f>
        <v/>
      </c>
      <c r="E45" s="223" t="n">
        <f aca="false">IF(D45="",0,VLOOKUP(D45,D$22:D44,1,0))</f>
        <v>0</v>
      </c>
      <c r="F45" s="228" t="n">
        <f aca="false">($B45*$B$7+$C45*$C$7)/100</f>
        <v>0</v>
      </c>
      <c r="G45" s="208" t="str">
        <f aca="false">IF(A45="","",IF(ISERROR(VLOOKUP($A45,,13,0)),IF(ISERROR(VLOOKUP($A45,,12,0)),"    -",VLOOKUP($A45,,12,0)),VLOOKUP($A45,,13,0)))</f>
        <v/>
      </c>
      <c r="H45" s="209" t="str">
        <f aca="false">IF(A45="","x",IF(ISERROR(VLOOKUP($A45,,14,0)),IF(ISERROR(VLOOKUP($A45,,13,0)),"x",VLOOKUP($A45,,13,0)),VLOOKUP($A45,,14,0)))</f>
        <v>x</v>
      </c>
      <c r="I45" s="210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5"/>
      <c r="M45" s="225"/>
      <c r="N45" s="225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B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05" t="str">
        <f aca="false">IF(ISERROR(VLOOKUP($A46,,2,0)),IF(ISERROR(VLOOKUP($A46,,1,0)),"",VLOOKUP($A46,,1,0)),VLOOKUP($A46,,2,0))</f>
        <v/>
      </c>
      <c r="E46" s="223" t="n">
        <f aca="false">IF(D46="",0,VLOOKUP(D46,D$22:D39,1,0))</f>
        <v>0</v>
      </c>
      <c r="F46" s="228" t="n">
        <f aca="false">($B46*$B$7+$C46*$C$7)/100</f>
        <v>0</v>
      </c>
      <c r="G46" s="208" t="str">
        <f aca="false">IF(A46="","",IF(ISERROR(VLOOKUP($A46,,13,0)),IF(ISERROR(VLOOKUP($A46,,12,0)),"    -",VLOOKUP($A46,,12,0)),VLOOKUP($A46,,13,0)))</f>
        <v/>
      </c>
      <c r="H46" s="209" t="str">
        <f aca="false">IF(A46="","x",IF(ISERROR(VLOOKUP($A46,,14,0)),IF(ISERROR(VLOOKUP($A46,,13,0)),"x",VLOOKUP($A46,,13,0)),VLOOKUP($A46,,14,0)))</f>
        <v>x</v>
      </c>
      <c r="I46" s="210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5"/>
      <c r="M46" s="225"/>
      <c r="N46" s="225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B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05" t="str">
        <f aca="false">IF(ISERROR(VLOOKUP($A47,,2,0)),IF(ISERROR(VLOOKUP($A47,,1,0)),"",VLOOKUP($A47,,1,0)),VLOOKUP($A47,,2,0))</f>
        <v/>
      </c>
      <c r="E47" s="223" t="n">
        <f aca="false">IF(D47="",0,VLOOKUP(D47,D$22:D39,1,0))</f>
        <v>0</v>
      </c>
      <c r="F47" s="228" t="n">
        <f aca="false">($B47*$B$7+$C47*$C$7)/100</f>
        <v>0</v>
      </c>
      <c r="G47" s="208" t="str">
        <f aca="false">IF(A47="","",IF(ISERROR(VLOOKUP($A47,,13,0)),IF(ISERROR(VLOOKUP($A47,,12,0)),"    -",VLOOKUP($A47,,12,0)),VLOOKUP($A47,,13,0)))</f>
        <v/>
      </c>
      <c r="H47" s="209" t="str">
        <f aca="false">IF(A47="","x",IF(ISERROR(VLOOKUP($A47,,14,0)),IF(ISERROR(VLOOKUP($A47,,13,0)),"x",VLOOKUP($A47,,13,0)),VLOOKUP($A47,,14,0)))</f>
        <v>x</v>
      </c>
      <c r="I47" s="210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5"/>
      <c r="M47" s="225"/>
      <c r="N47" s="225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B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05" t="str">
        <f aca="false">IF(ISERROR(VLOOKUP($A48,,2,0)),IF(ISERROR(VLOOKUP($A48,,1,0)),"",VLOOKUP($A48,,1,0)),VLOOKUP($A48,,2,0))</f>
        <v/>
      </c>
      <c r="E48" s="223" t="n">
        <f aca="false">IF(D48="",0,VLOOKUP(D48,D$22:D40,1,0))</f>
        <v>0</v>
      </c>
      <c r="F48" s="228" t="n">
        <f aca="false">($B48*$B$7+$C48*$C$7)/100</f>
        <v>0</v>
      </c>
      <c r="G48" s="208" t="str">
        <f aca="false">IF(A48="","",IF(ISERROR(VLOOKUP($A48,,13,0)),IF(ISERROR(VLOOKUP($A48,,12,0)),"    -",VLOOKUP($A48,,12,0)),VLOOKUP($A48,,13,0)))</f>
        <v/>
      </c>
      <c r="H48" s="209" t="str">
        <f aca="false">IF(A48="","x",IF(ISERROR(VLOOKUP($A48,,14,0)),IF(ISERROR(VLOOKUP($A48,,13,0)),"x",VLOOKUP($A48,,13,0)),VLOOKUP($A48,,14,0)))</f>
        <v>x</v>
      </c>
      <c r="I48" s="210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5"/>
      <c r="M48" s="225"/>
      <c r="N48" s="225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B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05" t="str">
        <f aca="false">IF(ISERROR(VLOOKUP($A49,,2,0)),IF(ISERROR(VLOOKUP($A49,,1,0)),"",VLOOKUP($A49,,1,0)),VLOOKUP($A49,,2,0))</f>
        <v/>
      </c>
      <c r="E49" s="223" t="n">
        <f aca="false">IF(D49="",0,VLOOKUP(D49,D$22:D48,1,0))</f>
        <v>0</v>
      </c>
      <c r="F49" s="228" t="n">
        <f aca="false">($B49*$B$7+$C49*$C$7)/100</f>
        <v>0</v>
      </c>
      <c r="G49" s="208" t="str">
        <f aca="false">IF(A49="","",IF(ISERROR(VLOOKUP($A49,,13,0)),IF(ISERROR(VLOOKUP($A49,,12,0)),"    -",VLOOKUP($A49,,12,0)),VLOOKUP($A49,,13,0)))</f>
        <v/>
      </c>
      <c r="H49" s="209" t="str">
        <f aca="false">IF(A49="","x",IF(ISERROR(VLOOKUP($A49,,14,0)),IF(ISERROR(VLOOKUP($A49,,13,0)),"x",VLOOKUP($A49,,13,0)),VLOOKUP($A49,,14,0)))</f>
        <v>x</v>
      </c>
      <c r="I49" s="210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5"/>
      <c r="M49" s="225"/>
      <c r="N49" s="225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B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05" t="str">
        <f aca="false">IF(ISERROR(VLOOKUP($A50,,2,0)),IF(ISERROR(VLOOKUP($A50,,1,0)),"",VLOOKUP($A50,,1,0)),VLOOKUP($A50,,2,0))</f>
        <v/>
      </c>
      <c r="E50" s="223" t="n">
        <f aca="false">IF(D50="",0,VLOOKUP(D50,D$22:D49,1,0))</f>
        <v>0</v>
      </c>
      <c r="F50" s="228" t="n">
        <f aca="false">($B50*$B$7+$C50*$C$7)/100</f>
        <v>0</v>
      </c>
      <c r="G50" s="208" t="str">
        <f aca="false">IF(A50="","",IF(ISERROR(VLOOKUP($A50,,13,0)),IF(ISERROR(VLOOKUP($A50,,12,0)),"    -",VLOOKUP($A50,,12,0)),VLOOKUP($A50,,13,0)))</f>
        <v/>
      </c>
      <c r="H50" s="209" t="str">
        <f aca="false">IF(A50="","x",IF(ISERROR(VLOOKUP($A50,,14,0)),IF(ISERROR(VLOOKUP($A50,,13,0)),"x",VLOOKUP($A50,,13,0)),VLOOKUP($A50,,14,0)))</f>
        <v>x</v>
      </c>
      <c r="I50" s="210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5"/>
      <c r="M50" s="225"/>
      <c r="N50" s="225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B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05" t="str">
        <f aca="false">IF(ISERROR(VLOOKUP($A51,,2,0)),IF(ISERROR(VLOOKUP($A51,,1,0)),"",VLOOKUP($A51,,1,0)),VLOOKUP($A51,,2,0))</f>
        <v/>
      </c>
      <c r="E51" s="223" t="n">
        <f aca="false">IF(D51="",0,VLOOKUP(D51,D$22:D50,1,0))</f>
        <v>0</v>
      </c>
      <c r="F51" s="228" t="n">
        <f aca="false">($B51*$B$7+$C51*$C$7)/100</f>
        <v>0</v>
      </c>
      <c r="G51" s="208" t="str">
        <f aca="false">IF(A51="","",IF(ISERROR(VLOOKUP($A51,,13,0)),IF(ISERROR(VLOOKUP($A51,,12,0)),"    -",VLOOKUP($A51,,12,0)),VLOOKUP($A51,,13,0)))</f>
        <v/>
      </c>
      <c r="H51" s="209" t="str">
        <f aca="false">IF(A51="","x",IF(ISERROR(VLOOKUP($A51,,14,0)),IF(ISERROR(VLOOKUP($A51,,13,0)),"x",VLOOKUP($A51,,13,0)),VLOOKUP($A51,,14,0)))</f>
        <v>x</v>
      </c>
      <c r="I51" s="210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5"/>
      <c r="M51" s="225"/>
      <c r="N51" s="225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B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05" t="str">
        <f aca="false">IF(ISERROR(VLOOKUP($A52,,2,0)),IF(ISERROR(VLOOKUP($A52,,1,0)),"",VLOOKUP($A52,,1,0)),VLOOKUP($A52,,2,0))</f>
        <v/>
      </c>
      <c r="E52" s="223" t="n">
        <f aca="false">IF(D52="",0,VLOOKUP(D52,D$22:D51,1,0))</f>
        <v>0</v>
      </c>
      <c r="F52" s="228" t="n">
        <f aca="false">($B52*$B$7+$C52*$C$7)/100</f>
        <v>0</v>
      </c>
      <c r="G52" s="208" t="str">
        <f aca="false">IF(A52="","",IF(ISERROR(VLOOKUP($A52,,13,0)),IF(ISERROR(VLOOKUP($A52,,12,0)),"    -",VLOOKUP($A52,,12,0)),VLOOKUP($A52,,13,0)))</f>
        <v/>
      </c>
      <c r="H52" s="209" t="str">
        <f aca="false">IF(A52="","x",IF(ISERROR(VLOOKUP($A52,,14,0)),IF(ISERROR(VLOOKUP($A52,,13,0)),"x",VLOOKUP($A52,,13,0)),VLOOKUP($A52,,14,0)))</f>
        <v>x</v>
      </c>
      <c r="I52" s="210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5"/>
      <c r="M52" s="225"/>
      <c r="N52" s="225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B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05" t="str">
        <f aca="false">IF(ISERROR(VLOOKUP($A53,,2,0)),IF(ISERROR(VLOOKUP($A53,,1,0)),"",VLOOKUP($A53,,1,0)),VLOOKUP($A53,,2,0))</f>
        <v/>
      </c>
      <c r="E53" s="223" t="n">
        <f aca="false">IF(D53="",0,VLOOKUP(D53,D$22:D52,1,0))</f>
        <v>0</v>
      </c>
      <c r="F53" s="228" t="n">
        <f aca="false">($B53*$B$7+$C53*$C$7)/100</f>
        <v>0</v>
      </c>
      <c r="G53" s="208" t="str">
        <f aca="false">IF(A53="","",IF(ISERROR(VLOOKUP($A53,,13,0)),IF(ISERROR(VLOOKUP($A53,,12,0)),"    -",VLOOKUP($A53,,12,0)),VLOOKUP($A53,,13,0)))</f>
        <v/>
      </c>
      <c r="H53" s="209" t="str">
        <f aca="false">IF(A53="","x",IF(ISERROR(VLOOKUP($A53,,14,0)),IF(ISERROR(VLOOKUP($A53,,13,0)),"x",VLOOKUP($A53,,13,0)),VLOOKUP($A53,,14,0)))</f>
        <v>x</v>
      </c>
      <c r="I53" s="210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5"/>
      <c r="M53" s="225"/>
      <c r="N53" s="225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B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05" t="str">
        <f aca="false">IF(ISERROR(VLOOKUP($A54,,2,0)),IF(ISERROR(VLOOKUP($A54,,1,0)),"",VLOOKUP($A54,,1,0)),VLOOKUP($A54,,2,0))</f>
        <v/>
      </c>
      <c r="E54" s="223" t="n">
        <f aca="false">IF(D54="",0,VLOOKUP(D54,D$22:D53,1,0))</f>
        <v>0</v>
      </c>
      <c r="F54" s="228" t="n">
        <f aca="false">($B54*$B$7+$C54*$C$7)/100</f>
        <v>0</v>
      </c>
      <c r="G54" s="208" t="str">
        <f aca="false">IF(A54="","",IF(ISERROR(VLOOKUP($A54,,13,0)),IF(ISERROR(VLOOKUP($A54,,12,0)),"    -",VLOOKUP($A54,,12,0)),VLOOKUP($A54,,13,0)))</f>
        <v/>
      </c>
      <c r="H54" s="209" t="str">
        <f aca="false">IF(A54="","x",IF(ISERROR(VLOOKUP($A54,,14,0)),IF(ISERROR(VLOOKUP($A54,,13,0)),"x",VLOOKUP($A54,,13,0)),VLOOKUP($A54,,14,0)))</f>
        <v>x</v>
      </c>
      <c r="I54" s="210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5"/>
      <c r="M54" s="225"/>
      <c r="N54" s="225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B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05" t="str">
        <f aca="false">IF(ISERROR(VLOOKUP($A55,,2,0)),IF(ISERROR(VLOOKUP($A55,,1,0)),"",VLOOKUP($A55,,1,0)),VLOOKUP($A55,,2,0))</f>
        <v/>
      </c>
      <c r="E55" s="223" t="n">
        <f aca="false">IF(D55="",0,VLOOKUP(D55,D$22:D54,1,0))</f>
        <v>0</v>
      </c>
      <c r="F55" s="228" t="n">
        <f aca="false">($B55*$B$7+$C55*$C$7)/100</f>
        <v>0</v>
      </c>
      <c r="G55" s="208" t="str">
        <f aca="false">IF(A55="","",IF(ISERROR(VLOOKUP($A55,,13,0)),IF(ISERROR(VLOOKUP($A55,,12,0)),"    -",VLOOKUP($A55,,12,0)),VLOOKUP($A55,,13,0)))</f>
        <v/>
      </c>
      <c r="H55" s="209" t="str">
        <f aca="false">IF(A55="","x",IF(ISERROR(VLOOKUP($A55,,14,0)),IF(ISERROR(VLOOKUP($A55,,13,0)),"x",VLOOKUP($A55,,13,0)),VLOOKUP($A55,,14,0)))</f>
        <v>x</v>
      </c>
      <c r="I55" s="210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5"/>
      <c r="M55" s="225"/>
      <c r="N55" s="225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B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05" t="str">
        <f aca="false">IF(ISERROR(VLOOKUP($A56,,2,0)),IF(ISERROR(VLOOKUP($A56,,1,0)),"",VLOOKUP($A56,,1,0)),VLOOKUP($A56,,2,0))</f>
        <v/>
      </c>
      <c r="E56" s="223" t="n">
        <f aca="false">IF(D56="",0,VLOOKUP(D56,D$22:D55,1,0))</f>
        <v>0</v>
      </c>
      <c r="F56" s="228" t="n">
        <f aca="false">($B56*$B$7+$C56*$C$7)/100</f>
        <v>0</v>
      </c>
      <c r="G56" s="208" t="str">
        <f aca="false">IF(A56="","",IF(ISERROR(VLOOKUP($A56,,13,0)),IF(ISERROR(VLOOKUP($A56,,12,0)),"    -",VLOOKUP($A56,,12,0)),VLOOKUP($A56,,13,0)))</f>
        <v/>
      </c>
      <c r="H56" s="209" t="str">
        <f aca="false">IF(A56="","x",IF(ISERROR(VLOOKUP($A56,,14,0)),IF(ISERROR(VLOOKUP($A56,,13,0)),"x",VLOOKUP($A56,,13,0)),VLOOKUP($A56,,14,0)))</f>
        <v>x</v>
      </c>
      <c r="I56" s="210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5"/>
      <c r="M56" s="225"/>
      <c r="N56" s="225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B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05" t="str">
        <f aca="false">IF(ISERROR(VLOOKUP($A57,,2,0)),IF(ISERROR(VLOOKUP($A57,,1,0)),"",VLOOKUP($A57,,1,0)),VLOOKUP($A57,,2,0))</f>
        <v/>
      </c>
      <c r="E57" s="223" t="n">
        <f aca="false">IF(D57="",0,VLOOKUP(D57,D$21:D56,1,0))</f>
        <v>0</v>
      </c>
      <c r="F57" s="228" t="n">
        <f aca="false">($B57*$B$7+$C57*$C$7)/100</f>
        <v>0</v>
      </c>
      <c r="G57" s="208" t="str">
        <f aca="false">IF(A57="","",IF(ISERROR(VLOOKUP($A57,,13,0)),IF(ISERROR(VLOOKUP($A57,,12,0)),"    -",VLOOKUP($A57,,12,0)),VLOOKUP($A57,,13,0)))</f>
        <v/>
      </c>
      <c r="H57" s="209" t="str">
        <f aca="false">IF(A57="","x",IF(ISERROR(VLOOKUP($A57,,14,0)),IF(ISERROR(VLOOKUP($A57,,13,0)),"x",VLOOKUP($A57,,13,0)),VLOOKUP($A57,,14,0)))</f>
        <v>x</v>
      </c>
      <c r="I57" s="210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5"/>
      <c r="M57" s="225"/>
      <c r="N57" s="225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29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B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05" t="str">
        <f aca="false">IF(ISERROR(VLOOKUP($A58,,2,0)),IF(ISERROR(VLOOKUP($A58,,1,0)),"",VLOOKUP($A58,,1,0)),VLOOKUP($A58,,2,0))</f>
        <v/>
      </c>
      <c r="E58" s="223" t="n">
        <f aca="false">IF(D58="",0,VLOOKUP(D58,D$22:D57,1,0))</f>
        <v>0</v>
      </c>
      <c r="F58" s="228" t="n">
        <f aca="false">($B58*$B$7+$C58*$C$7)/100</f>
        <v>0</v>
      </c>
      <c r="G58" s="208" t="str">
        <f aca="false">IF(A58="","",IF(ISERROR(VLOOKUP($A58,,13,0)),IF(ISERROR(VLOOKUP($A58,,12,0)),"    -",VLOOKUP($A58,,12,0)),VLOOKUP($A58,,13,0)))</f>
        <v/>
      </c>
      <c r="H58" s="209" t="str">
        <f aca="false">IF(A58="","x",IF(ISERROR(VLOOKUP($A58,,14,0)),IF(ISERROR(VLOOKUP($A58,,13,0)),"x",VLOOKUP($A58,,13,0)),VLOOKUP($A58,,14,0)))</f>
        <v>x</v>
      </c>
      <c r="I58" s="210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5"/>
      <c r="M58" s="225"/>
      <c r="N58" s="225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B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05" t="str">
        <f aca="false">IF(ISERROR(VLOOKUP($A59,,2,0)),IF(ISERROR(VLOOKUP($A59,,1,0)),"",VLOOKUP($A59,,1,0)),VLOOKUP($A59,,2,0))</f>
        <v/>
      </c>
      <c r="E59" s="223" t="n">
        <f aca="false">IF(D59="",0,VLOOKUP(D59,D$22:D58,1,0))</f>
        <v>0</v>
      </c>
      <c r="F59" s="228" t="n">
        <f aca="false">($B59*$B$7+$C59*$C$7)/100</f>
        <v>0</v>
      </c>
      <c r="G59" s="208" t="str">
        <f aca="false">IF(A59="","",IF(ISERROR(VLOOKUP($A59,,13,0)),IF(ISERROR(VLOOKUP($A59,,12,0)),"    -",VLOOKUP($A59,,12,0)),VLOOKUP($A59,,13,0)))</f>
        <v/>
      </c>
      <c r="H59" s="209" t="str">
        <f aca="false">IF(A59="","x",IF(ISERROR(VLOOKUP($A59,,14,0)),IF(ISERROR(VLOOKUP($A59,,13,0)),"x",VLOOKUP($A59,,13,0)),VLOOKUP($A59,,14,0)))</f>
        <v>x</v>
      </c>
      <c r="I59" s="210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0"/>
      <c r="M59" s="230"/>
      <c r="N59" s="230"/>
      <c r="O59" s="213"/>
      <c r="P59" s="231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B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05" t="str">
        <f aca="false">IF(ISERROR(VLOOKUP($A60,,2,0)),IF(ISERROR(VLOOKUP($A60,,1,0)),"",VLOOKUP($A60,,1,0)),VLOOKUP($A60,,2,0))</f>
        <v/>
      </c>
      <c r="E60" s="223" t="n">
        <f aca="false">IF(D60="",0,VLOOKUP(D60,D$22:D59,1,0))</f>
        <v>0</v>
      </c>
      <c r="F60" s="228" t="n">
        <f aca="false">($B60*$B$7+$C60*$C$7)/100</f>
        <v>0</v>
      </c>
      <c r="G60" s="208" t="str">
        <f aca="false">IF(A60="","",IF(ISERROR(VLOOKUP($A60,,13,0)),IF(ISERROR(VLOOKUP($A60,,12,0)),"    -",VLOOKUP($A60,,12,0)),VLOOKUP($A60,,13,0)))</f>
        <v/>
      </c>
      <c r="H60" s="209" t="str">
        <f aca="false">IF(A60="","x",IF(ISERROR(VLOOKUP($A60,,14,0)),IF(ISERROR(VLOOKUP($A60,,13,0)),"x",VLOOKUP($A60,,13,0)),VLOOKUP($A60,,14,0)))</f>
        <v>x</v>
      </c>
      <c r="I60" s="210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0"/>
      <c r="M60" s="230"/>
      <c r="N60" s="230"/>
      <c r="O60" s="213"/>
      <c r="P60" s="231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B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IF(ISERROR(VLOOKUP($A61,,2,0)),IF(ISERROR(VLOOKUP($A61,,1,0)),"",VLOOKUP($A61,,1,0)),VLOOKUP($A61,,2,0))</f>
        <v/>
      </c>
      <c r="E61" s="223" t="n">
        <f aca="false">IF(D61="",0,VLOOKUP(D61,D$22:D60,1,0))</f>
        <v>0</v>
      </c>
      <c r="F61" s="228" t="n">
        <f aca="false">($B61*$B$7+$C61*$C$7)/100</f>
        <v>0</v>
      </c>
      <c r="G61" s="208" t="str">
        <f aca="false">IF(A61="","",IF(ISERROR(VLOOKUP($A61,,13,0)),IF(ISERROR(VLOOKUP($A61,,12,0)),"    -",VLOOKUP($A61,,12,0)),VLOOKUP($A61,,13,0)))</f>
        <v/>
      </c>
      <c r="H61" s="209" t="str">
        <f aca="false">IF(A61="","x",IF(ISERROR(VLOOKUP($A61,,14,0)),IF(ISERROR(VLOOKUP($A61,,13,0)),"x",VLOOKUP($A61,,13,0)),VLOOKUP($A61,,14,0)))</f>
        <v>x</v>
      </c>
      <c r="I61" s="210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5"/>
      <c r="M61" s="225"/>
      <c r="N61" s="225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IF(ISERROR(VLOOKUP($A62,,2,0)),IF(ISERROR(VLOOKUP($A62,,1,0)),"",VLOOKUP($A62,,1,0)),VLOOKUP($A62,,2,0))</f>
        <v/>
      </c>
      <c r="E62" s="223" t="n">
        <f aca="false">IF(D62="",0,VLOOKUP(D62,D$22:D61,1,0))</f>
        <v>0</v>
      </c>
      <c r="F62" s="228" t="n">
        <f aca="false">($B62*$B$7+$C62*$C$7)/100</f>
        <v>0</v>
      </c>
      <c r="G62" s="208" t="str">
        <f aca="false">IF(A62="","",IF(ISERROR(VLOOKUP($A62,,13,0)),IF(ISERROR(VLOOKUP($A62,,12,0)),"    -",VLOOKUP($A62,,12,0)),VLOOKUP($A62,,13,0)))</f>
        <v/>
      </c>
      <c r="H62" s="209" t="str">
        <f aca="false">IF(A62="","x",IF(ISERROR(VLOOKUP($A62,,14,0)),IF(ISERROR(VLOOKUP($A62,,13,0)),"x",VLOOKUP($A62,,13,0)),VLOOKUP($A62,,14,0)))</f>
        <v>x</v>
      </c>
      <c r="I62" s="210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5"/>
      <c r="M62" s="225"/>
      <c r="N62" s="225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IF(ISERROR(VLOOKUP($A63,,2,0)),IF(ISERROR(VLOOKUP($A63,,1,0)),"",VLOOKUP($A63,,1,0)),VLOOKUP($A63,,2,0))</f>
        <v/>
      </c>
      <c r="E63" s="223" t="n">
        <f aca="false">IF(D63="",0,VLOOKUP(D63,D$22:D62,1,0))</f>
        <v>0</v>
      </c>
      <c r="F63" s="228" t="n">
        <f aca="false">($B63*$B$7+$C63*$C$7)/100</f>
        <v>0</v>
      </c>
      <c r="G63" s="232" t="str">
        <f aca="false">IF(A63="","",IF(ISERROR(VLOOKUP($A63,,13,0)),IF(ISERROR(VLOOKUP($A63,,12,0)),"    -",VLOOKUP($A63,,12,0)),VLOOKUP($A63,,13,0)))</f>
        <v/>
      </c>
      <c r="H63" s="233" t="str">
        <f aca="false">IF(A63="","x",IF(ISERROR(VLOOKUP($A63,,14,0)),IF(ISERROR(VLOOKUP($A63,,13,0)),"x",VLOOKUP($A63,,13,0)),VLOOKUP($A63,,14,0)))</f>
        <v>x</v>
      </c>
      <c r="I63" s="210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5"/>
      <c r="M63" s="225"/>
      <c r="N63" s="225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IF(ISERROR(VLOOKUP($A64,,2,0)),IF(ISERROR(VLOOKUP($A64,,1,0)),"",VLOOKUP($A64,,1,0)),VLOOKUP($A64,,2,0))</f>
        <v/>
      </c>
      <c r="E64" s="223" t="n">
        <f aca="false">IF(D64="",0,VLOOKUP(D64,D$22:D52,1,0))</f>
        <v>0</v>
      </c>
      <c r="F64" s="228" t="n">
        <f aca="false">($B64*$B$7+$C64*$C$7)/100</f>
        <v>0</v>
      </c>
      <c r="G64" s="234" t="str">
        <f aca="false">IF(A64="","",IF(ISERROR(VLOOKUP($A64,,13,0)),IF(ISERROR(VLOOKUP($A64,,12,0)),"    -",VLOOKUP($A64,,12,0)),VLOOKUP($A64,,13,0)))</f>
        <v/>
      </c>
      <c r="H64" s="235" t="str">
        <f aca="false">IF(A64="","x",IF(ISERROR(VLOOKUP($A64,,14,0)),IF(ISERROR(VLOOKUP($A64,,13,0)),"x",VLOOKUP($A64,,13,0)),VLOOKUP($A64,,14,0)))</f>
        <v>x</v>
      </c>
      <c r="I64" s="210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5"/>
      <c r="M64" s="225"/>
      <c r="N64" s="225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IF(ISERROR(VLOOKUP($A65,,2,0)),IF(ISERROR(VLOOKUP($A65,,1,0)),"",VLOOKUP($A65,,1,0)),VLOOKUP($A65,,2,0))</f>
        <v/>
      </c>
      <c r="E65" s="223" t="n">
        <f aca="false">IF(D65="",0,VLOOKUP(D65,D$22:D53,1,0))</f>
        <v>0</v>
      </c>
      <c r="F65" s="228" t="n">
        <f aca="false">($B65*$B$7+$C65*$C$7)/100</f>
        <v>0</v>
      </c>
      <c r="G65" s="234" t="str">
        <f aca="false">IF(A65="","",IF(ISERROR(VLOOKUP($A65,,13,0)),IF(ISERROR(VLOOKUP($A65,,12,0)),"    -",VLOOKUP($A65,,12,0)),VLOOKUP($A65,,13,0)))</f>
        <v/>
      </c>
      <c r="H65" s="235" t="str">
        <f aca="false">IF(A65="","x",IF(ISERROR(VLOOKUP($A65,,14,0)),IF(ISERROR(VLOOKUP($A65,,13,0)),"x",VLOOKUP($A65,,13,0)),VLOOKUP($A65,,14,0)))</f>
        <v>x</v>
      </c>
      <c r="I65" s="210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5"/>
      <c r="M65" s="225"/>
      <c r="N65" s="225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IF(ISERROR(VLOOKUP($A66,,2,0)),IF(ISERROR(VLOOKUP($A66,,1,0)),"",VLOOKUP($A66,,1,0)),VLOOKUP($A66,,2,0))</f>
        <v/>
      </c>
      <c r="E66" s="223" t="n">
        <f aca="false">IF(D66="",0,VLOOKUP(D66,D$22:D51,1,0))</f>
        <v>0</v>
      </c>
      <c r="F66" s="228" t="n">
        <f aca="false">($B66*$B$7+$C66*$C$7)/100</f>
        <v>0</v>
      </c>
      <c r="G66" s="234" t="str">
        <f aca="false">IF(A66="","",IF(ISERROR(VLOOKUP($A66,,13,0)),IF(ISERROR(VLOOKUP($A66,,12,0)),"    -",VLOOKUP($A66,,12,0)),VLOOKUP($A66,,13,0)))</f>
        <v/>
      </c>
      <c r="H66" s="235" t="str">
        <f aca="false">IF(A66="","x",IF(ISERROR(VLOOKUP($A66,,14,0)),IF(ISERROR(VLOOKUP($A66,,13,0)),"x",VLOOKUP($A66,,13,0)),VLOOKUP($A66,,14,0)))</f>
        <v>x</v>
      </c>
      <c r="I66" s="210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5"/>
      <c r="M66" s="225"/>
      <c r="N66" s="225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IF(ISERROR(VLOOKUP($A67,,2,0)),IF(ISERROR(VLOOKUP($A67,,1,0)),"",VLOOKUP($A67,,1,0)),VLOOKUP($A67,,2,0))</f>
        <v/>
      </c>
      <c r="E67" s="223" t="n">
        <f aca="false">IF(D67="",0,VLOOKUP(D67,D$22:D52,1,0))</f>
        <v>0</v>
      </c>
      <c r="F67" s="228" t="n">
        <f aca="false">($B67*$B$7+$C67*$C$7)/100</f>
        <v>0</v>
      </c>
      <c r="G67" s="234" t="str">
        <f aca="false">IF(A67="","",IF(ISERROR(VLOOKUP($A67,,13,0)),IF(ISERROR(VLOOKUP($A67,,12,0)),"    -",VLOOKUP($A67,,12,0)),VLOOKUP($A67,,13,0)))</f>
        <v/>
      </c>
      <c r="H67" s="235" t="str">
        <f aca="false">IF(A67="","x",IF(ISERROR(VLOOKUP($A67,,14,0)),IF(ISERROR(VLOOKUP($A67,,13,0)),"x",VLOOKUP($A67,,13,0)),VLOOKUP($A67,,14,0)))</f>
        <v>x</v>
      </c>
      <c r="I67" s="210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5"/>
      <c r="M67" s="225"/>
      <c r="N67" s="225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IF(ISERROR(VLOOKUP($A68,,2,0)),IF(ISERROR(VLOOKUP($A68,,1,0)),"",VLOOKUP($A68,,1,0)),VLOOKUP($A68,,2,0))</f>
        <v/>
      </c>
      <c r="E68" s="223" t="n">
        <f aca="false">IF(D68="",0,VLOOKUP(D68,D$22:D53,1,0))</f>
        <v>0</v>
      </c>
      <c r="F68" s="228" t="n">
        <f aca="false">($B68*$B$7+$C68*$C$7)/100</f>
        <v>0</v>
      </c>
      <c r="G68" s="234" t="str">
        <f aca="false">IF(A68="","",IF(ISERROR(VLOOKUP($A68,,13,0)),IF(ISERROR(VLOOKUP($A68,,12,0)),"    -",VLOOKUP($A68,,12,0)),VLOOKUP($A68,,13,0)))</f>
        <v/>
      </c>
      <c r="H68" s="235" t="str">
        <f aca="false">IF(A68="","x",IF(ISERROR(VLOOKUP($A68,,14,0)),IF(ISERROR(VLOOKUP($A68,,13,0)),"x",VLOOKUP($A68,,13,0)),VLOOKUP($A68,,14,0)))</f>
        <v>x</v>
      </c>
      <c r="I68" s="210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5"/>
      <c r="M68" s="225"/>
      <c r="N68" s="225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IF(ISERROR(VLOOKUP($A69,,2,0)),IF(ISERROR(VLOOKUP($A69,,1,0)),"",VLOOKUP($A69,,1,0)),VLOOKUP($A69,,2,0))</f>
        <v/>
      </c>
      <c r="E69" s="223" t="n">
        <f aca="false">IF(D69="",0,VLOOKUP(D69,D$22:D54,1,0))</f>
        <v>0</v>
      </c>
      <c r="F69" s="228" t="n">
        <f aca="false">($B69*$B$7+$C69*$C$7)/100</f>
        <v>0</v>
      </c>
      <c r="G69" s="234" t="str">
        <f aca="false">IF(A69="","",IF(ISERROR(VLOOKUP($A69,,13,0)),IF(ISERROR(VLOOKUP($A69,,12,0)),"    -",VLOOKUP($A69,,12,0)),VLOOKUP($A69,,13,0)))</f>
        <v/>
      </c>
      <c r="H69" s="235" t="str">
        <f aca="false">IF(A69="","x",IF(ISERROR(VLOOKUP($A69,,14,0)),IF(ISERROR(VLOOKUP($A69,,13,0)),"x",VLOOKUP($A69,,13,0)),VLOOKUP($A69,,14,0)))</f>
        <v>x</v>
      </c>
      <c r="I69" s="210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5"/>
      <c r="M69" s="225"/>
      <c r="N69" s="225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IF(ISERROR(VLOOKUP($A70,,2,0)),IF(ISERROR(VLOOKUP($A70,,1,0)),"",VLOOKUP($A70,,1,0)),VLOOKUP($A70,,2,0))</f>
        <v/>
      </c>
      <c r="E70" s="223" t="n">
        <f aca="false">IF(D70="",0,VLOOKUP(D70,D$22:D55,1,0))</f>
        <v>0</v>
      </c>
      <c r="F70" s="228" t="n">
        <f aca="false">($B70*$B$7+$C70*$C$7)/100</f>
        <v>0</v>
      </c>
      <c r="G70" s="234" t="str">
        <f aca="false">IF(A70="","",IF(ISERROR(VLOOKUP($A70,,13,0)),IF(ISERROR(VLOOKUP($A70,,12,0)),"    -",VLOOKUP($A70,,12,0)),VLOOKUP($A70,,13,0)))</f>
        <v/>
      </c>
      <c r="H70" s="235" t="str">
        <f aca="false">IF(A70="","x",IF(ISERROR(VLOOKUP($A70,,14,0)),IF(ISERROR(VLOOKUP($A70,,13,0)),"x",VLOOKUP($A70,,13,0)),VLOOKUP($A70,,14,0)))</f>
        <v>x</v>
      </c>
      <c r="I70" s="210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5"/>
      <c r="M70" s="225"/>
      <c r="N70" s="225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IF(ISERROR(VLOOKUP($A71,,2,0)),IF(ISERROR(VLOOKUP($A71,,1,0)),"",VLOOKUP($A71,,1,0)),VLOOKUP($A71,,2,0))</f>
        <v/>
      </c>
      <c r="E71" s="223" t="n">
        <f aca="false">IF(D71="",0,VLOOKUP(D71,D$22:D56,1,0))</f>
        <v>0</v>
      </c>
      <c r="F71" s="228" t="n">
        <f aca="false">($B71*$B$7+$C71*$C$7)/100</f>
        <v>0</v>
      </c>
      <c r="G71" s="234" t="str">
        <f aca="false">IF(A71="","",IF(ISERROR(VLOOKUP($A71,,13,0)),IF(ISERROR(VLOOKUP($A71,,12,0)),"    -",VLOOKUP($A71,,12,0)),VLOOKUP($A71,,13,0)))</f>
        <v/>
      </c>
      <c r="H71" s="235" t="str">
        <f aca="false">IF(A71="","x",IF(ISERROR(VLOOKUP($A71,,14,0)),IF(ISERROR(VLOOKUP($A71,,13,0)),"x",VLOOKUP($A71,,13,0)),VLOOKUP($A71,,14,0)))</f>
        <v>x</v>
      </c>
      <c r="I71" s="210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5"/>
      <c r="M71" s="225"/>
      <c r="N71" s="225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IF(ISERROR(VLOOKUP($A72,,2,0)),IF(ISERROR(VLOOKUP($A72,,1,0)),"",VLOOKUP($A72,,1,0)),VLOOKUP($A72,,2,0))</f>
        <v/>
      </c>
      <c r="E72" s="223" t="n">
        <f aca="false">IF(D72="",0,VLOOKUP(D72,D$22:D57,1,0))</f>
        <v>0</v>
      </c>
      <c r="F72" s="228" t="n">
        <f aca="false">($B72*$B$7+$C72*$C$7)/100</f>
        <v>0</v>
      </c>
      <c r="G72" s="234" t="str">
        <f aca="false">IF(A72="","",IF(ISERROR(VLOOKUP($A72,,13,0)),IF(ISERROR(VLOOKUP($A72,,12,0)),"    -",VLOOKUP($A72,,12,0)),VLOOKUP($A72,,13,0)))</f>
        <v/>
      </c>
      <c r="H72" s="235" t="str">
        <f aca="false">IF(A72="","x",IF(ISERROR(VLOOKUP($A72,,14,0)),IF(ISERROR(VLOOKUP($A72,,13,0)),"x",VLOOKUP($A72,,13,0)),VLOOKUP($A72,,14,0)))</f>
        <v>x</v>
      </c>
      <c r="I72" s="210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5"/>
      <c r="M72" s="225"/>
      <c r="N72" s="225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IF(ISERROR(VLOOKUP($A73,,2,0)),IF(ISERROR(VLOOKUP($A73,,1,0)),"",VLOOKUP($A73,,1,0)),VLOOKUP($A73,,2,0))</f>
        <v/>
      </c>
      <c r="E73" s="223" t="n">
        <f aca="false">IF(D73="",0,VLOOKUP(D73,D$22:D57,1,0))</f>
        <v>0</v>
      </c>
      <c r="F73" s="228" t="n">
        <f aca="false">($B73*$B$7+$C73*$C$7)/100</f>
        <v>0</v>
      </c>
      <c r="G73" s="234" t="str">
        <f aca="false">IF(A73="","",IF(ISERROR(VLOOKUP($A73,,13,0)),IF(ISERROR(VLOOKUP($A73,,12,0)),"    -",VLOOKUP($A73,,12,0)),VLOOKUP($A73,,13,0)))</f>
        <v/>
      </c>
      <c r="H73" s="235" t="str">
        <f aca="false">IF(A73="","x",IF(ISERROR(VLOOKUP($A73,,14,0)),IF(ISERROR(VLOOKUP($A73,,13,0)),"x",VLOOKUP($A73,,13,0)),VLOOKUP($A73,,14,0)))</f>
        <v>x</v>
      </c>
      <c r="I73" s="210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5"/>
      <c r="M73" s="225"/>
      <c r="N73" s="225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IF(ISERROR(VLOOKUP($A74,,2,0)),IF(ISERROR(VLOOKUP($A74,,1,0)),"",VLOOKUP($A74,,1,0)),VLOOKUP($A74,,2,0))</f>
        <v/>
      </c>
      <c r="E74" s="223" t="n">
        <f aca="false">IF(D74="",0,VLOOKUP(D74,D$22:D58,1,0))</f>
        <v>0</v>
      </c>
      <c r="F74" s="228" t="n">
        <f aca="false">($B74*$B$7+$C74*$C$7)/100</f>
        <v>0</v>
      </c>
      <c r="G74" s="234" t="str">
        <f aca="false">IF(A74="","",IF(ISERROR(VLOOKUP($A74,,13,0)),IF(ISERROR(VLOOKUP($A74,,12,0)),"    -",VLOOKUP($A74,,12,0)),VLOOKUP($A74,,13,0)))</f>
        <v/>
      </c>
      <c r="H74" s="235" t="str">
        <f aca="false">IF(A74="","x",IF(ISERROR(VLOOKUP($A74,,14,0)),IF(ISERROR(VLOOKUP($A74,,13,0)),"x",VLOOKUP($A74,,13,0)),VLOOKUP($A74,,14,0)))</f>
        <v>x</v>
      </c>
      <c r="I74" s="210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5"/>
      <c r="M74" s="225"/>
      <c r="N74" s="225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IF(ISERROR(VLOOKUP($A75,,2,0)),IF(ISERROR(VLOOKUP($A75,,1,0)),"",VLOOKUP($A75,,1,0)),VLOOKUP($A75,,2,0))</f>
        <v/>
      </c>
      <c r="E75" s="223" t="n">
        <f aca="false">IF(D75="",0,VLOOKUP(D75,D$22:D59,1,0))</f>
        <v>0</v>
      </c>
      <c r="F75" s="228" t="n">
        <f aca="false">($B75*$B$7+$C75*$C$7)/100</f>
        <v>0</v>
      </c>
      <c r="G75" s="234" t="str">
        <f aca="false">IF(A75="","",IF(ISERROR(VLOOKUP($A75,,13,0)),IF(ISERROR(VLOOKUP($A75,,12,0)),"    -",VLOOKUP($A75,,12,0)),VLOOKUP($A75,,13,0)))</f>
        <v/>
      </c>
      <c r="H75" s="235" t="str">
        <f aca="false">IF(A75="","x",IF(ISERROR(VLOOKUP($A75,,14,0)),IF(ISERROR(VLOOKUP($A75,,13,0)),"x",VLOOKUP($A75,,13,0)),VLOOKUP($A75,,14,0)))</f>
        <v>x</v>
      </c>
      <c r="I75" s="210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5"/>
      <c r="M75" s="225"/>
      <c r="N75" s="225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IF(ISERROR(VLOOKUP($A76,,2,0)),IF(ISERROR(VLOOKUP($A76,,1,0)),"",VLOOKUP($A76,,1,0)),VLOOKUP($A76,,2,0))</f>
        <v/>
      </c>
      <c r="E76" s="223" t="n">
        <f aca="false">IF(D76="",0,VLOOKUP(D76,D$22:D59,1,0))</f>
        <v>0</v>
      </c>
      <c r="F76" s="228" t="n">
        <f aca="false">($B76*$B$7+$C76*$C$7)/100</f>
        <v>0</v>
      </c>
      <c r="G76" s="234" t="str">
        <f aca="false">IF(A76="","",IF(ISERROR(VLOOKUP($A76,,13,0)),IF(ISERROR(VLOOKUP($A76,,12,0)),"    -",VLOOKUP($A76,,12,0)),VLOOKUP($A76,,13,0)))</f>
        <v/>
      </c>
      <c r="H76" s="235" t="str">
        <f aca="false">IF(A76="","x",IF(ISERROR(VLOOKUP($A76,,14,0)),IF(ISERROR(VLOOKUP($A76,,13,0)),"x",VLOOKUP($A76,,13,0)),VLOOKUP($A76,,14,0)))</f>
        <v>x</v>
      </c>
      <c r="I76" s="210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5"/>
      <c r="M76" s="225"/>
      <c r="N76" s="225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IF(ISERROR(VLOOKUP($A77,,2,0)),IF(ISERROR(VLOOKUP($A77,,1,0)),"",VLOOKUP($A77,,1,0)),VLOOKUP($A77,,2,0))</f>
        <v/>
      </c>
      <c r="E77" s="223" t="n">
        <f aca="false">IF(D77="",0,VLOOKUP(D77,D$22:D75,1,0))</f>
        <v>0</v>
      </c>
      <c r="F77" s="228" t="n">
        <f aca="false">($B77*$B$7+$C77*$C$7)/100</f>
        <v>0</v>
      </c>
      <c r="G77" s="234" t="str">
        <f aca="false">IF(A77="","",IF(ISERROR(VLOOKUP($A77,,13,0)),IF(ISERROR(VLOOKUP($A77,,12,0)),"    -",VLOOKUP($A77,,12,0)),VLOOKUP($A77,,13,0)))</f>
        <v/>
      </c>
      <c r="H77" s="235" t="str">
        <f aca="false">IF(A77="","x",IF(ISERROR(VLOOKUP($A77,,14,0)),IF(ISERROR(VLOOKUP($A77,,13,0)),"x",VLOOKUP($A77,,13,0)),VLOOKUP($A77,,14,0)))</f>
        <v>x</v>
      </c>
      <c r="I77" s="210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5"/>
      <c r="M77" s="225"/>
      <c r="N77" s="225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IF(ISERROR(VLOOKUP($A78,,2,0)),IF(ISERROR(VLOOKUP($A78,,1,0)),"",VLOOKUP($A78,,1,0)),VLOOKUP($A78,,2,0))</f>
        <v/>
      </c>
      <c r="E78" s="223" t="n">
        <f aca="false">IF(D78="",0,VLOOKUP(D78,D$22:D75,1,0))</f>
        <v>0</v>
      </c>
      <c r="F78" s="228" t="n">
        <f aca="false">($B78*$B$7+$C78*$C$7)/100</f>
        <v>0</v>
      </c>
      <c r="G78" s="234" t="str">
        <f aca="false">IF(A78="","",IF(ISERROR(VLOOKUP($A78,,13,0)),IF(ISERROR(VLOOKUP($A78,,12,0)),"    -",VLOOKUP($A78,,12,0)),VLOOKUP($A78,,13,0)))</f>
        <v/>
      </c>
      <c r="H78" s="235" t="str">
        <f aca="false">IF(A78="","x",IF(ISERROR(VLOOKUP($A78,,14,0)),IF(ISERROR(VLOOKUP($A78,,13,0)),"x",VLOOKUP($A78,,13,0)),VLOOKUP($A78,,14,0)))</f>
        <v>x</v>
      </c>
      <c r="I78" s="210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5"/>
      <c r="M78" s="225"/>
      <c r="N78" s="225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IF(ISERROR(VLOOKUP($A79,,2,0)),IF(ISERROR(VLOOKUP($A79,,1,0)),"",VLOOKUP($A79,,1,0)),VLOOKUP($A79,,2,0))</f>
        <v/>
      </c>
      <c r="E79" s="223" t="n">
        <f aca="false">IF(D79="",0,VLOOKUP(D79,D$22:D75,1,0))</f>
        <v>0</v>
      </c>
      <c r="F79" s="228" t="n">
        <f aca="false">($B79*$B$7+$C79*$C$7)/100</f>
        <v>0</v>
      </c>
      <c r="G79" s="234" t="str">
        <f aca="false">IF(A79="","",IF(ISERROR(VLOOKUP($A79,,13,0)),IF(ISERROR(VLOOKUP($A79,,12,0)),"    -",VLOOKUP($A79,,12,0)),VLOOKUP($A79,,13,0)))</f>
        <v/>
      </c>
      <c r="H79" s="235" t="str">
        <f aca="false">IF(A79="","x",IF(ISERROR(VLOOKUP($A79,,14,0)),IF(ISERROR(VLOOKUP($A79,,13,0)),"x",VLOOKUP($A79,,13,0)),VLOOKUP($A79,,14,0)))</f>
        <v>x</v>
      </c>
      <c r="I79" s="210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5"/>
      <c r="M79" s="225"/>
      <c r="N79" s="225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IF(ISERROR(VLOOKUP($A80,,2,0)),IF(ISERROR(VLOOKUP($A80,,1,0)),"",VLOOKUP($A80,,1,0)),VLOOKUP($A80,,2,0))</f>
        <v/>
      </c>
      <c r="E80" s="223" t="n">
        <f aca="false">IF(D80="",0,VLOOKUP(D80,D$22:D79,1,0))</f>
        <v>0</v>
      </c>
      <c r="F80" s="228" t="n">
        <f aca="false">($B80*$B$7+$C80*$C$7)/100</f>
        <v>0</v>
      </c>
      <c r="G80" s="234" t="str">
        <f aca="false">IF(A80="","",IF(ISERROR(VLOOKUP($A80,,13,0)),IF(ISERROR(VLOOKUP($A80,,12,0)),"    -",VLOOKUP($A80,,12,0)),VLOOKUP($A80,,13,0)))</f>
        <v/>
      </c>
      <c r="H80" s="235" t="str">
        <f aca="false">IF(A80="","x",IF(ISERROR(VLOOKUP($A80,,14,0)),IF(ISERROR(VLOOKUP($A80,,13,0)),"x",VLOOKUP($A80,,13,0)),VLOOKUP($A80,,14,0)))</f>
        <v>x</v>
      </c>
      <c r="I80" s="210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5"/>
      <c r="M80" s="225"/>
      <c r="N80" s="225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IF(ISERROR(VLOOKUP($A81,,2,0)),IF(ISERROR(VLOOKUP($A81,,1,0)),"",VLOOKUP($A81,,1,0)),VLOOKUP($A81,,2,0))</f>
        <v/>
      </c>
      <c r="E81" s="223" t="n">
        <f aca="false">IF(D81="",0,VLOOKUP(D81,D$21:D80,1,0))</f>
        <v>0</v>
      </c>
      <c r="F81" s="228" t="n">
        <f aca="false">($B81*$B$7+$C81*$C$7)/100</f>
        <v>0</v>
      </c>
      <c r="G81" s="234" t="str">
        <f aca="false">IF(A81="","",IF(ISERROR(VLOOKUP($A81,,13,0)),IF(ISERROR(VLOOKUP($A81,,12,0)),"    -",VLOOKUP($A81,,12,0)),VLOOKUP($A81,,13,0)))</f>
        <v/>
      </c>
      <c r="H81" s="235" t="str">
        <f aca="false">IF(A81="","x",IF(ISERROR(VLOOKUP($A81,,14,0)),IF(ISERROR(VLOOKUP($A81,,13,0)),"x",VLOOKUP($A81,,13,0)),VLOOKUP($A81,,14,0)))</f>
        <v>x</v>
      </c>
      <c r="I81" s="210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0"/>
      <c r="M81" s="230"/>
      <c r="N81" s="230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6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IF(ISERROR(VLOOKUP($A82,,2,0)),IF(ISERROR(VLOOKUP($A82,,1,0)),"",VLOOKUP($A82,,1,0)),VLOOKUP($A82,,2,0))</f>
        <v/>
      </c>
      <c r="E82" s="241" t="n">
        <f aca="false">IF(D82="",0,VLOOKUP(D82,D$20:D80,1,0))</f>
        <v>0</v>
      </c>
      <c r="F82" s="242" t="n">
        <f aca="false">($B82*$B$7+$C82*$C$7)/100</f>
        <v>0</v>
      </c>
      <c r="G82" s="243" t="str">
        <f aca="false">IF(A82="","",IF(ISERROR(VLOOKUP($A82,,13,0)),IF(ISERROR(VLOOKUP($A82,,12,0)),"    -",VLOOKUP($A82,,12,0)),VLOOKUP($A82,,13,0)))</f>
        <v/>
      </c>
      <c r="H82" s="244" t="str">
        <f aca="false">IF(A82="","x",IF(ISERROR(VLOOKUP($A82,,14,0)),IF(ISERROR(VLOOKUP($A82,,13,0)),"x",VLOOKUP($A82,,13,0)),VLOOKUP($A82,,14,0)))</f>
        <v>x</v>
      </c>
      <c r="I82" s="210" t="str">
        <f aca="false">IF(ISNUMBER(H82),IF(ISERROR(VLOOKUP($A82,,3,0)),IF(ISERROR(VLOOKUP($A82,,2,0)),"",VLOOKUP($A82,,2,0)),VLOOKUP($A82,,3,0)),"")</f>
        <v/>
      </c>
      <c r="J82" s="210" t="str">
        <f aca="false">IF(ISNUMBER(H82),IF(ISERROR(VLOOKUP($A82,,4,0)),IF(ISERROR(VLOOKUP($A82,,3,0)),"",VLOOKUP($A82,,3,0)),VLOOKUP($A82,,4,0)),"")</f>
        <v/>
      </c>
      <c r="K82" s="245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6"/>
      <c r="M82" s="246"/>
      <c r="N82" s="246"/>
      <c r="O82" s="247"/>
      <c r="P82" s="248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49"/>
      <c r="X82" s="250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1" t="s">
        <v>88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2"/>
      <c r="Q83" s="252"/>
      <c r="R83" s="252"/>
      <c r="S83" s="252"/>
      <c r="T83" s="9"/>
      <c r="U83" s="9"/>
      <c r="V83" s="252"/>
      <c r="W83" s="252"/>
      <c r="X83" s="252"/>
      <c r="Y83" s="253"/>
      <c r="Z83" s="253"/>
      <c r="AA83" s="253"/>
      <c r="AB83" s="254"/>
      <c r="AC83" s="254"/>
      <c r="AD83" s="254"/>
    </row>
    <row r="84" customFormat="false" ht="12.75" hidden="true" customHeight="false" outlineLevel="0" collapsed="false">
      <c r="A84" s="255" t="str">
        <f aca="false">A3</f>
        <v>la Teyssonne</v>
      </c>
      <c r="B84" s="256" t="str">
        <f aca="false">C3</f>
        <v>TEYSSONNE à SAINT-FORGEUX-LESPINASSE</v>
      </c>
      <c r="C84" s="257" t="n">
        <f aca="false">A4</f>
        <v>41821</v>
      </c>
      <c r="D84" s="258" t="str">
        <f aca="false">IF(ISERROR(SUM($T$23:$T$82)/SUM($U$23:$U$82)),"",SUM($T$23:$T$82)/SUM($U$23:$U$82))</f>
        <v/>
      </c>
      <c r="E84" s="259" t="n">
        <f aca="false">N13</f>
        <v>8</v>
      </c>
      <c r="F84" s="256" t="n">
        <f aca="false">N14</f>
        <v>0</v>
      </c>
      <c r="G84" s="256" t="n">
        <f aca="false">N15</f>
        <v>0</v>
      </c>
      <c r="H84" s="256" t="n">
        <f aca="false">N16</f>
        <v>0</v>
      </c>
      <c r="I84" s="256" t="n">
        <f aca="false">N17</f>
        <v>0</v>
      </c>
      <c r="J84" s="260" t="str">
        <f aca="false">N8</f>
        <v>     -</v>
      </c>
      <c r="K84" s="258" t="str">
        <f aca="false">N9</f>
        <v>     -</v>
      </c>
      <c r="L84" s="259" t="n">
        <f aca="false">N10</f>
        <v>0</v>
      </c>
      <c r="M84" s="259" t="n">
        <f aca="false">N11</f>
        <v>0</v>
      </c>
      <c r="N84" s="258" t="str">
        <f aca="false">O8</f>
        <v>      -</v>
      </c>
      <c r="O84" s="258" t="str">
        <f aca="false">O9</f>
        <v>      -</v>
      </c>
      <c r="P84" s="259" t="n">
        <f aca="false">O10</f>
        <v>0</v>
      </c>
      <c r="Q84" s="259" t="n">
        <f aca="false">O11</f>
        <v>0</v>
      </c>
      <c r="R84" s="259" t="n">
        <f aca="false">F21</f>
        <v>0.0466999989561737</v>
      </c>
      <c r="S84" s="259" t="n">
        <f aca="false">K11</f>
        <v>0</v>
      </c>
      <c r="T84" s="259" t="n">
        <f aca="false">K12</f>
        <v>0</v>
      </c>
      <c r="U84" s="259" t="n">
        <f aca="false">K13</f>
        <v>0</v>
      </c>
      <c r="V84" s="261" t="n">
        <f aca="false">K14</f>
        <v>0</v>
      </c>
      <c r="W84" s="262" t="n">
        <f aca="false">K15</f>
        <v>0</v>
      </c>
      <c r="Z84" s="236"/>
      <c r="AA84" s="236"/>
      <c r="AB84" s="254"/>
      <c r="AC84" s="254"/>
      <c r="AD84" s="254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3" t="s">
        <v>89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90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91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true" customHeight="false" outlineLevel="0" collapsed="false">
      <c r="Q89" s="9" t="s">
        <v>92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93</v>
      </c>
      <c r="R90" s="9"/>
      <c r="S90" s="264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94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4"/>
    </row>
    <row r="92" customFormat="false" ht="12.75" hidden="false" customHeight="false" outlineLevel="0" collapsed="false">
      <c r="Q92" s="9" t="s">
        <v>95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96</v>
      </c>
      <c r="R93" s="9"/>
      <c r="S93" s="215" t="str">
        <f aca="false">INDEX($A$23:$A$82,$S$92)</f>
        <v>SOADUL</v>
      </c>
      <c r="T93" s="9"/>
    </row>
    <row r="94" customFormat="false" ht="12.75" hidden="false" customHeight="false" outlineLevel="0" collapsed="false">
      <c r="S94" s="254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AB27">
    <cfRule type="expression" priority="28" aboveAverage="0" equalAverage="0" bottom="0" percent="0" rank="0" text="" dxfId="26">
      <formula>ISTEXT($E27)</formula>
    </cfRule>
  </conditionalFormatting>
  <dataValidations count="5"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2024-04-16T07:23:05Z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