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000" sheetId="1" state="visible" r:id="rId3"/>
  </sheets>
  <definedNames>
    <definedName function="false" hidden="false" localSheetId="0" name="_xlnm.Print_Area" vbProcedure="false">'04015000'!$A$1:$O$82</definedName>
    <definedName function="false" hidden="false" localSheetId="0" name="Cf." vbProcedure="false"/>
    <definedName function="false" hidden="false" localSheetId="0" name="NOM" vbProcedure="false">'04015000'!$H$1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<sst xmlns="http://schemas.openxmlformats.org/spreadsheetml/2006/main" count="129" uniqueCount="123">
  <si>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</si>
  <si>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</si>
  <si>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</si>
  <si>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Joël CARLU, Julien COUSTILLAS, Julien ROBINET</t>
  </si>
  <si>
    <t xml:space="preserve">conforme AFNOR T90-395 oct. 2003</t>
  </si>
  <si>
    <t xml:space="preserve">LA LOIRE</t>
  </si>
  <si>
    <t xml:space="preserve">LOIRE à BRIENNON</t>
  </si>
  <si>
    <t xml:space="preserve">04015000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</si>
  <si>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</si>
  <si>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</si>
  <si>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</si>
  <si>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</si>
  <si>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</si>
  <si>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</si>
  <si>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</si>
  <si>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</si>
  <si>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</si>
  <si>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ch. lentique</t>
  </si>
  <si>
    <t xml:space="preserve">autre</t>
  </si>
  <si>
    <t xml:space="preserve">niv. trophique:</t>
  </si>
  <si>
    <t xml:space="preserve">fort</t>
  </si>
  <si>
    <t xml:space="preserve">(fort)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</si>
  <si>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</si>
  <si>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</si>
  <si>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</si>
  <si>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</si>
  <si>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</si>
  <si>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</si>
  <si>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</si>
  <si>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</si>
  <si>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</si>
  <si>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</si>
  <si>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</si>
  <si>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</si>
  <si>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</si>
  <si>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</si>
  <si>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</si>
  <si>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</si>
  <si>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</si>
  <si>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</si>
  <si>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</si>
  <si>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</si>
  <si>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</si>
  <si>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</si>
  <si>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</si>
  <si>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</si>
  <si>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</si>
  <si>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</si>
  <si>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</si>
  <si>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</si>
  <si>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</si>
  <si>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</si>
  <si>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</si>
  <si>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</si>
  <si>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</si>
  <si>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</si>
  <si>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</si>
  <si>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</si>
  <si>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(26,6552295804024 %)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</si>
  <si>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</si>
  <si>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</si>
  <si>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</si>
  <si>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</si>
  <si>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</si>
  <si>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</si>
  <si>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</si>
  <si>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</si>
  <si>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</si>
  <si>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</si>
  <si>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</si>
  <si>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</si>
  <si>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</si>
  <si>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</si>
  <si>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</si>
  <si>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</si>
  <si>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</si>
  <si>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</si>
  <si>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</si>
  <si>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NAJMAR</t>
  </si>
  <si>
    <t xml:space="preserve">HYISPX</t>
  </si>
  <si>
    <t xml:space="preserve">CERDEM</t>
  </si>
  <si>
    <t xml:space="preserve">LEMGIB</t>
  </si>
  <si>
    <t xml:space="preserve">LEMMIN</t>
  </si>
  <si>
    <t xml:space="preserve">POTBER</t>
  </si>
  <si>
    <t xml:space="preserve">POTNOD</t>
  </si>
  <si>
    <t xml:space="preserve">RANFLU</t>
  </si>
  <si>
    <t xml:space="preserve">SPRPOL</t>
  </si>
  <si>
    <t xml:space="preserve">LEEORY</t>
  </si>
  <si>
    <t xml:space="preserve">ALIPLA</t>
  </si>
  <si>
    <t xml:space="preserve">SOADUL</t>
  </si>
  <si>
    <t xml:space="preserve">ELEACI</t>
  </si>
  <si>
    <t xml:space="preserve">Cf.</t>
  </si>
  <si>
    <t xml:space="preserve">LYTSAL</t>
  </si>
  <si>
    <t xml:space="preserve">AGRSTO</t>
  </si>
  <si>
    <t xml:space="preserve">PHAARU</t>
  </si>
  <si>
    <t xml:space="preserve">POLHYD</t>
  </si>
  <si>
    <t xml:space="preserve">AUDSPX</t>
  </si>
  <si>
    <t xml:space="preserve">LEASPX</t>
  </si>
  <si>
    <t xml:space="preserve">ELONUT</t>
  </si>
  <si>
    <t xml:space="preserve">LUDGRA</t>
  </si>
  <si>
    <t xml:space="preserve">SPAEML</t>
  </si>
  <si>
    <t xml:space="preserve">CALHAM</t>
  </si>
  <si>
    <t xml:space="preserve">FONANT</t>
  </si>
  <si>
    <t xml:space="preserve">OSCSPX</t>
  </si>
  <si>
    <t xml:space="preserve">PHOSPX</t>
  </si>
  <si>
    <t xml:space="preserve">MIRSPX</t>
  </si>
  <si>
    <t xml:space="preserve">newcod</t>
  </si>
  <si>
    <t xml:space="preserve">Heteroleibleinia sp.</t>
  </si>
  <si>
    <t xml:space="preserve">OEDSPX</t>
  </si>
  <si>
    <t xml:space="preserve">MELSPX</t>
  </si>
  <si>
    <t xml:space="preserve">HILSPX</t>
  </si>
  <si>
    <t xml:space="preserve">CLASPX</t>
  </si>
  <si>
    <t xml:space="preserve">MYRSPI</t>
  </si>
  <si>
    <t xml:space="preserve">RANPEL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</si>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</sst>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41133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8.72151898734177</v>
      </c>
      <c r="M5" s="52"/>
      <c r="N5" s="53"/>
      <c r="O5" s="54" t="n">
        <v>8.45205479452055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85</v>
      </c>
      <c r="C7" s="66" t="n">
        <v>15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8</v>
      </c>
      <c r="C9" s="85" t="n">
        <v>85</v>
      </c>
      <c r="D9" s="86"/>
      <c r="E9" s="86"/>
      <c r="F9" s="87" t="n">
        <f aca="false">($B9*$B$7+$C9*$C$7)/100</f>
        <v>19.55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34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13.3353960197419</v>
      </c>
      <c r="C20" s="164" t="n">
        <f aca="false">SUM(C23:C82)</f>
        <v>102.134286424145</v>
      </c>
      <c r="D20" s="165"/>
      <c r="E20" s="166" t="s">
        <v>52</v>
      </c>
      <c r="F20" s="167" t="n">
        <f aca="false">($B20*$B$7+$C20*$C$7)/100</f>
        <v>26.6552295804024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11.3350866167806</v>
      </c>
      <c r="C21" s="177" t="n">
        <f aca="false">C20*C7/100</f>
        <v>15.3201429636218</v>
      </c>
      <c r="D21" s="109" t="str">
        <f aca="false">IF(F21=0,"",IF((ABS(F21-F19))&gt;(0.2*F21),CONCATENATE(" rec. par taxa (",F21," %) supérieur à 20 % !"),""))</f>
        <v> rec. par taxa (26,6552295804024 %)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26.6552295804024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0.28571429848671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0.0428571447730064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3</v>
      </c>
      <c r="W23" s="217"/>
      <c r="X23" s="217"/>
      <c r="Y23" s="215" t="str">
        <f aca="false">IF(A23="new.cod","NEWCOD",IF(AND((Z23=""),ISTEXT(A23)),A23,IF(Z23="","",INDEX(,Z23))))</f>
        <v>NAJMAR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0.00149999996647239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2</v>
      </c>
      <c r="W24" s="230"/>
      <c r="Y24" s="215" t="str">
        <f aca="false">IF(A24="new.cod","NEWCOD",IF(AND((Z24=""),ISTEXT(A24)),A24,IF(Z24="","",INDEX(,Z24))))</f>
        <v>HYISPX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0.438095241785049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0.0657142862677574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2</v>
      </c>
      <c r="W25" s="217"/>
      <c r="Y25" s="215" t="str">
        <f aca="false">IF(A25="new.cod","NEWCOD",IF(AND((Z25=""),ISTEXT(A25)),A25,IF(Z25="","",INDEX(,Z25))))</f>
        <v>CERDEM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</v>
      </c>
      <c r="C26" s="222" t="n">
        <v>0.0723809525370598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0.010857142880559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3</v>
      </c>
      <c r="W26" s="217"/>
      <c r="Y26" s="215" t="str">
        <f aca="false">IF(A26="new.cod","NEWCOD",IF(AND((Z26=""),ISTEXT(A26)),A26,IF(Z26="","",INDEX(,Z26))))</f>
        <v>LEMGIB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</v>
      </c>
      <c r="C27" s="222" t="n">
        <v>0.36190477013588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0.0542857155203819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1</v>
      </c>
      <c r="W27" s="217"/>
      <c r="Y27" s="215" t="str">
        <f aca="false">IF(A27="new.cod","NEWCOD",IF(AND((Z27=""),ISTEXT(A27)),A27,IF(Z27="","",INDEX(,Z27))))</f>
        <v>LEMMIN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</v>
      </c>
      <c r="C28" s="222" t="n">
        <v>0.00999999977648258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0.00149999996647239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2</v>
      </c>
      <c r="W28" s="217"/>
      <c r="Y28" s="215" t="str">
        <f aca="false">IF(A28="new.cod","NEWCOD",IF(AND((Z28=""),ISTEXT(A28)),A28,IF(Z28="","",INDEX(,Z28))))</f>
        <v>POTBER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</v>
      </c>
      <c r="C29" s="222" t="n">
        <v>1.22857141494751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0.184285712242126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6</v>
      </c>
      <c r="W29" s="217"/>
      <c r="Y29" s="215" t="str">
        <f aca="false">IF(A29="new.cod","NEWCOD",IF(AND((Z29=""),ISTEXT(A29)),A29,IF(Z29="","",INDEX(,Z29))))</f>
        <v>POTNOD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</v>
      </c>
      <c r="C30" s="222" t="n">
        <v>1.44761908054352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0.217142862081528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4</v>
      </c>
      <c r="W30" s="217"/>
      <c r="Y30" s="215" t="str">
        <f aca="false">IF(A30="new.cod","NEWCOD",IF(AND((Z30=""),ISTEXT(A30)),A30,IF(Z30="","",INDEX(,Z30))))</f>
        <v>RANFLU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</v>
      </c>
      <c r="C31" s="222" t="n">
        <v>0.217142850160599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0.0325714275240898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2</v>
      </c>
      <c r="W31" s="217"/>
      <c r="Y31" s="215" t="str">
        <f aca="false">IF(A31="new.cod","NEWCOD",IF(AND((Z31=""),ISTEXT(A31)),A31,IF(Z31="","",INDEX(,Z31))))</f>
        <v>SPRPOL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</v>
      </c>
      <c r="C32" s="222" t="n">
        <v>0.00999999977648258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0.00149999996647239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0</v>
      </c>
      <c r="W32" s="217"/>
      <c r="Y32" s="215" t="str">
        <f aca="false">IF(A32="new.cod","NEWCOD",IF(AND((Z32=""),ISTEXT(A32)),A32,IF(Z32="","",INDEX(,Z32))))</f>
        <v>LEEORY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</v>
      </c>
      <c r="C33" s="222" t="n">
        <v>0.00999999977648258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0.00149999996647239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2</v>
      </c>
      <c r="W33" s="217"/>
      <c r="Y33" s="215" t="str">
        <f aca="false">IF(A33="new.cod","NEWCOD",IF(AND((Z33=""),ISTEXT(A33)),A33,IF(Z33="","",INDEX(,Z33))))</f>
        <v>ALIPLA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0</v>
      </c>
      <c r="C34" s="222" t="n">
        <v>0.00999999977648258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0.00149999996647239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0</v>
      </c>
      <c r="W34" s="217"/>
      <c r="Y34" s="215" t="str">
        <f aca="false">IF(A34="new.cod","NEWCOD",IF(AND((Z34=""),ISTEXT(A34)),A34,IF(Z34="","",INDEX(,Z34))))</f>
        <v>SOADUL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90</v>
      </c>
      <c r="B35" s="221" t="n">
        <v>0</v>
      </c>
      <c r="C35" s="222" t="n">
        <v>0.00999999977648258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0.00149999996647239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 t="s">
        <v>91</v>
      </c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0</v>
      </c>
      <c r="W35" s="217"/>
      <c r="Y35" s="215" t="str">
        <f aca="false">IF(A35="new.cod","NEWCOD",IF(AND((Z35=""),ISTEXT(A35)),A35,IF(Z35="","",INDEX(,Z35))))</f>
        <v>ELEACI</v>
      </c>
      <c r="Z35" s="9" t="str">
        <f aca="false">IF(ISERROR(MATCH(A35,,0)),IF(ISERROR(MATCH(A35,,0)),"",(MATCH(A35,,0))),(MATCH(A35,,0)))</f>
        <v/>
      </c>
      <c r="AA35" s="218" t="s">
        <v>91</v>
      </c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0</v>
      </c>
      <c r="C36" s="222" t="n">
        <v>0.00999999977648258</v>
      </c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0.00149999996647239</v>
      </c>
      <c r="G36" s="226" t="str">
        <f aca="false">IF(A36="","",IF(ISERROR(VLOOKUP($A36,,13,0)),IF(ISERROR(VLOOKUP($A36,,12,0)),"    -",VLOOKUP($A36,,12,0)),VLOOKUP($A36,,13,0)))</f>
        <v>    -</v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0</v>
      </c>
      <c r="W36" s="217"/>
      <c r="Y36" s="215" t="str">
        <f aca="false">IF(A36="new.cod","NEWCOD",IF(AND((Z36=""),ISTEXT(A36)),A36,IF(Z36="","",INDEX(,Z36))))</f>
        <v>LYTSAL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0</v>
      </c>
      <c r="C37" s="222" t="n">
        <v>0.00999999977648258</v>
      </c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0.00149999996647239</v>
      </c>
      <c r="G37" s="226" t="str">
        <f aca="false">IF(A37="","",IF(ISERROR(VLOOKUP($A37,,13,0)),IF(ISERROR(VLOOKUP($A37,,12,0)),"    -",VLOOKUP($A37,,12,0)),VLOOKUP($A37,,13,0)))</f>
        <v>    -</v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8"/>
      <c r="M37" s="228"/>
      <c r="N37" s="228"/>
      <c r="O37" s="213" t="s">
        <v>91</v>
      </c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1</v>
      </c>
      <c r="W37" s="217"/>
      <c r="Y37" s="215" t="str">
        <f aca="false">IF(A37="new.cod","NEWCOD",IF(AND((Z37=""),ISTEXT(A37)),A37,IF(Z37="","",INDEX(,Z37))))</f>
        <v>AGRSTO</v>
      </c>
      <c r="Z37" s="9" t="str">
        <f aca="false">IF(ISERROR(MATCH(A37,,0)),IF(ISERROR(MATCH(A37,,0)),"",(MATCH(A37,,0))),(MATCH(A37,,0)))</f>
        <v/>
      </c>
      <c r="AA37" s="218" t="s">
        <v>91</v>
      </c>
      <c r="AB37" s="219"/>
      <c r="AC37" s="219"/>
      <c r="BC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0</v>
      </c>
      <c r="C38" s="222" t="n">
        <v>0.127619042992592</v>
      </c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0.0191428564488888</v>
      </c>
      <c r="G38" s="226" t="str">
        <f aca="false">IF(A38="","",IF(ISERROR(VLOOKUP($A38,,13,0)),IF(ISERROR(VLOOKUP($A38,,12,0)),"    -",VLOOKUP($A38,,12,0)),VLOOKUP($A38,,13,0)))</f>
        <v>    -</v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1</v>
      </c>
      <c r="W38" s="217"/>
      <c r="Y38" s="215" t="str">
        <f aca="false">IF(A38="new.cod","NEWCOD",IF(AND((Z38=""),ISTEXT(A38)),A38,IF(Z38="","",INDEX(,Z38))))</f>
        <v>PHAARU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n">
        <f aca="false">IF(A38="","",1)</f>
        <v>1</v>
      </c>
    </row>
    <row r="39" customFormat="false" ht="12.75" hidden="false" customHeight="false" outlineLevel="0" collapsed="false">
      <c r="A39" s="220" t="s">
        <v>95</v>
      </c>
      <c r="B39" s="221" t="n">
        <v>0</v>
      </c>
      <c r="C39" s="222" t="n">
        <v>0.00999999977648258</v>
      </c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0.00149999996647239</v>
      </c>
      <c r="G39" s="226" t="str">
        <f aca="false">IF(A39="","",IF(ISERROR(VLOOKUP($A39,,13,0)),IF(ISERROR(VLOOKUP($A39,,12,0)),"    -",VLOOKUP($A39,,12,0)),VLOOKUP($A39,,13,0)))</f>
        <v>    -</v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2</v>
      </c>
      <c r="W39" s="217"/>
      <c r="Y39" s="215" t="str">
        <f aca="false">IF(A39="new.cod","NEWCOD",IF(AND((Z39=""),ISTEXT(A39)),A39,IF(Z39="","",INDEX(,Z39))))</f>
        <v>POLHYD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n">
        <f aca="false">IF(A39="","",1)</f>
        <v>1</v>
      </c>
    </row>
    <row r="40" customFormat="false" ht="12.75" hidden="false" customHeight="false" outlineLevel="0" collapsed="false">
      <c r="A40" s="220" t="s">
        <v>96</v>
      </c>
      <c r="B40" s="221" t="n">
        <v>0.00999999977648258</v>
      </c>
      <c r="C40" s="222" t="n">
        <v>0</v>
      </c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0.0084999998100102</v>
      </c>
      <c r="G40" s="226" t="str">
        <f aca="false">IF(A40="","",IF(ISERROR(VLOOKUP($A40,,13,0)),IF(ISERROR(VLOOKUP($A40,,12,0)),"    -",VLOOKUP($A40,,12,0)),VLOOKUP($A40,,13,0)))</f>
        <v>    -</v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2</v>
      </c>
      <c r="W40" s="217"/>
      <c r="Y40" s="215" t="str">
        <f aca="false">IF(A40="new.cod","NEWCOD",IF(AND((Z40=""),ISTEXT(A40)),A40,IF(Z40="","",INDEX(,Z40))))</f>
        <v>AUDSPX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n">
        <f aca="false">IF(A40="","",1)</f>
        <v>1</v>
      </c>
    </row>
    <row r="41" customFormat="false" ht="12.75" hidden="false" customHeight="false" outlineLevel="0" collapsed="false">
      <c r="A41" s="220" t="s">
        <v>97</v>
      </c>
      <c r="B41" s="221" t="n">
        <v>0.0396825410425663</v>
      </c>
      <c r="C41" s="222" t="n">
        <v>0</v>
      </c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0.0337301598861814</v>
      </c>
      <c r="G41" s="226" t="str">
        <f aca="false">IF(A41="","",IF(ISERROR(VLOOKUP($A41,,13,0)),IF(ISERROR(VLOOKUP($A41,,12,0)),"    -",VLOOKUP($A41,,12,0)),VLOOKUP($A41,,13,0)))</f>
        <v>    -</v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2</v>
      </c>
      <c r="W41" s="217"/>
      <c r="Y41" s="215" t="str">
        <f aca="false">IF(A41="new.cod","NEWCOD",IF(AND((Z41=""),ISTEXT(A41)),A41,IF(Z41="","",INDEX(,Z41))))</f>
        <v>LEASPX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n">
        <f aca="false">IF(A41="","",1)</f>
        <v>1</v>
      </c>
    </row>
    <row r="42" customFormat="false" ht="12.75" hidden="false" customHeight="false" outlineLevel="0" collapsed="false">
      <c r="A42" s="220" t="s">
        <v>98</v>
      </c>
      <c r="B42" s="221" t="n">
        <v>0.0476190485060215</v>
      </c>
      <c r="C42" s="222" t="n">
        <v>9.11428546905518</v>
      </c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1.40761901158839</v>
      </c>
      <c r="G42" s="226" t="str">
        <f aca="false">IF(A42="","",IF(ISERROR(VLOOKUP($A42,,13,0)),IF(ISERROR(VLOOKUP($A42,,12,0)),"    -",VLOOKUP($A42,,12,0)),VLOOKUP($A42,,13,0)))</f>
        <v>    -</v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6</v>
      </c>
      <c r="W42" s="217"/>
      <c r="Y42" s="215" t="str">
        <f aca="false">IF(A42="new.cod","NEWCOD",IF(AND((Z42=""),ISTEXT(A42)),A42,IF(Z42="","",INDEX(,Z42))))</f>
        <v>ELONUT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n">
        <f aca="false">IF(A42="","",1)</f>
        <v>1</v>
      </c>
    </row>
    <row r="43" customFormat="false" ht="12.75" hidden="false" customHeight="false" outlineLevel="0" collapsed="false">
      <c r="A43" s="220" t="s">
        <v>99</v>
      </c>
      <c r="B43" s="221" t="n">
        <v>0.0476190485060215</v>
      </c>
      <c r="C43" s="222" t="n">
        <v>8.82857131958008</v>
      </c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1.36476188916713</v>
      </c>
      <c r="G43" s="226" t="str">
        <f aca="false">IF(A43="","",IF(ISERROR(VLOOKUP($A43,,13,0)),IF(ISERROR(VLOOKUP($A43,,12,0)),"    -",VLOOKUP($A43,,12,0)),VLOOKUP($A43,,13,0)))</f>
        <v>    -</v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>LUDGRA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n">
        <f aca="false">IF(A43="","",1)</f>
        <v>1</v>
      </c>
    </row>
    <row r="44" customFormat="false" ht="12.75" hidden="false" customHeight="false" outlineLevel="0" collapsed="false">
      <c r="A44" s="220" t="s">
        <v>100</v>
      </c>
      <c r="B44" s="221" t="n">
        <v>0.0476190485060215</v>
      </c>
      <c r="C44" s="222" t="n">
        <v>0.00999999977648258</v>
      </c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0.0419761911965907</v>
      </c>
      <c r="G44" s="226" t="str">
        <f aca="false">IF(A44="","",IF(ISERROR(VLOOKUP($A44,,13,0)),IF(ISERROR(VLOOKUP($A44,,12,0)),"    -",VLOOKUP($A44,,12,0)),VLOOKUP($A44,,13,0)))</f>
        <v>    -</v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>code non répertorié ou synonyme</v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1</v>
      </c>
      <c r="W44" s="217"/>
      <c r="Y44" s="215" t="str">
        <f aca="false">IF(A44="new.cod","NEWCOD",IF(AND((Z44=""),ISTEXT(A44)),A44,IF(Z44="","",INDEX(,Z44))))</f>
        <v>SPAEML</v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n">
        <f aca="false">IF(A44="","",1)</f>
        <v>1</v>
      </c>
    </row>
    <row r="45" customFormat="false" ht="12.75" hidden="false" customHeight="false" outlineLevel="0" collapsed="false">
      <c r="A45" s="220" t="s">
        <v>101</v>
      </c>
      <c r="B45" s="221" t="n">
        <v>0.0476190485060215</v>
      </c>
      <c r="C45" s="222" t="n">
        <v>0.0552380941808224</v>
      </c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0.0487619053572416</v>
      </c>
      <c r="G45" s="226" t="str">
        <f aca="false">IF(A45="","",IF(ISERROR(VLOOKUP($A45,,13,0)),IF(ISERROR(VLOOKUP($A45,,12,0)),"    -",VLOOKUP($A45,,12,0)),VLOOKUP($A45,,13,0)))</f>
        <v>    -</v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>code non répertorié ou synonyme</v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1</v>
      </c>
      <c r="W45" s="217"/>
      <c r="Y45" s="215" t="str">
        <f aca="false">IF(A45="new.cod","NEWCOD",IF(AND((Z45=""),ISTEXT(A45)),A45,IF(Z45="","",INDEX(,Z45))))</f>
        <v>CALHAM</v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n">
        <f aca="false">IF(A45="","",1)</f>
        <v>1</v>
      </c>
    </row>
    <row r="46" customFormat="false" ht="12.75" hidden="false" customHeight="false" outlineLevel="0" collapsed="false">
      <c r="A46" s="220" t="s">
        <v>102</v>
      </c>
      <c r="B46" s="221" t="n">
        <v>0.142857104539871</v>
      </c>
      <c r="C46" s="222" t="n">
        <v>0</v>
      </c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0.121428538858891</v>
      </c>
      <c r="G46" s="226" t="str">
        <f aca="false">IF(A46="","",IF(ISERROR(VLOOKUP($A46,,13,0)),IF(ISERROR(VLOOKUP($A46,,12,0)),"    -",VLOOKUP($A46,,12,0)),VLOOKUP($A46,,13,0)))</f>
        <v>    -</v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>code non répertorié ou synonyme</v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2</v>
      </c>
      <c r="W46" s="217"/>
      <c r="Y46" s="215" t="str">
        <f aca="false">IF(A46="new.cod","NEWCOD",IF(AND((Z46=""),ISTEXT(A46)),A46,IF(Z46="","",INDEX(,Z46))))</f>
        <v>FONANT</v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n">
        <f aca="false">IF(A46="","",1)</f>
        <v>1</v>
      </c>
    </row>
    <row r="47" customFormat="false" ht="12.75" hidden="false" customHeight="false" outlineLevel="0" collapsed="false">
      <c r="A47" s="220" t="s">
        <v>103</v>
      </c>
      <c r="B47" s="221" t="n">
        <v>0.317460298538208</v>
      </c>
      <c r="C47" s="222" t="n">
        <v>2.22857141494751</v>
      </c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0.604126965999603</v>
      </c>
      <c r="G47" s="226" t="str">
        <f aca="false">IF(A47="","",IF(ISERROR(VLOOKUP($A47,,13,0)),IF(ISERROR(VLOOKUP($A47,,12,0)),"    -",VLOOKUP($A47,,12,0)),VLOOKUP($A47,,13,0)))</f>
        <v>    -</v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>code non répertorié ou synonyme</v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2</v>
      </c>
      <c r="W47" s="217"/>
      <c r="Y47" s="215" t="str">
        <f aca="false">IF(A47="new.cod","NEWCOD",IF(AND((Z47=""),ISTEXT(A47)),A47,IF(Z47="","",INDEX(,Z47))))</f>
        <v>OSCSPX</v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n">
        <f aca="false">IF(A47="","",1)</f>
        <v>1</v>
      </c>
    </row>
    <row r="48" customFormat="false" ht="12.75" hidden="false" customHeight="false" outlineLevel="0" collapsed="false">
      <c r="A48" s="220" t="s">
        <v>104</v>
      </c>
      <c r="B48" s="221" t="n">
        <v>0.634920716285706</v>
      </c>
      <c r="C48" s="222" t="n">
        <v>2.86938786506653</v>
      </c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0.970090788602829</v>
      </c>
      <c r="G48" s="226" t="str">
        <f aca="false">IF(A48="","",IF(ISERROR(VLOOKUP($A48,,13,0)),IF(ISERROR(VLOOKUP($A48,,12,0)),"    -",VLOOKUP($A48,,12,0)),VLOOKUP($A48,,13,0)))</f>
        <v>    -</v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>code non répertorié ou synonyme</v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4</v>
      </c>
      <c r="W48" s="217"/>
      <c r="Y48" s="215" t="str">
        <f aca="false">IF(A48="new.cod","NEWCOD",IF(AND((Z48=""),ISTEXT(A48)),A48,IF(Z48="","",INDEX(,Z48))))</f>
        <v>PHOSPX</v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n">
        <f aca="false">IF(A48="","",1)</f>
        <v>1</v>
      </c>
    </row>
    <row r="49" customFormat="false" ht="12.75" hidden="false" customHeight="false" outlineLevel="0" collapsed="false">
      <c r="A49" s="220" t="s">
        <v>105</v>
      </c>
      <c r="B49" s="221" t="n">
        <v>0.634920716285706</v>
      </c>
      <c r="C49" s="222" t="n">
        <v>0</v>
      </c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0.53968260884285</v>
      </c>
      <c r="G49" s="226" t="str">
        <f aca="false">IF(A49="","",IF(ISERROR(VLOOKUP($A49,,13,0)),IF(ISERROR(VLOOKUP($A49,,12,0)),"    -",VLOOKUP($A49,,12,0)),VLOOKUP($A49,,13,0)))</f>
        <v>    -</v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>code non répertorié ou synonyme</v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>MIRSPX</v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n">
        <f aca="false">IF(A49="","",1)</f>
        <v>1</v>
      </c>
    </row>
    <row r="50" customFormat="false" ht="12.75" hidden="false" customHeight="false" outlineLevel="0" collapsed="false">
      <c r="A50" s="220" t="s">
        <v>106</v>
      </c>
      <c r="B50" s="221" t="n">
        <v>0.714285671710968</v>
      </c>
      <c r="C50" s="222" t="n">
        <v>6.72040796279907</v>
      </c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1.61520401537418</v>
      </c>
      <c r="G50" s="226" t="str">
        <f aca="false">IF(A50="","",IF(ISERROR(VLOOKUP($A50,,13,0)),IF(ISERROR(VLOOKUP($A50,,12,0)),"    -",VLOOKUP($A50,,12,0)),VLOOKUP($A50,,13,0)))</f>
        <v>    -</v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>code non répertorié ou synonyme</v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>No</v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>newcod</v>
      </c>
      <c r="Z50" s="9" t="str">
        <f aca="false">IF(ISERROR(MATCH(A50,,0)),IF(ISERROR(MATCH(A50,,0)),"",(MATCH(A50,,0))),(MATCH(A50,,0)))</f>
        <v/>
      </c>
      <c r="AA50" s="218"/>
      <c r="AB50" s="220" t="s">
        <v>107</v>
      </c>
      <c r="AC50" s="219"/>
      <c r="BC50" s="9" t="n">
        <f aca="false">IF(A50="","",1)</f>
        <v>1</v>
      </c>
    </row>
    <row r="51" customFormat="false" ht="12.75" hidden="false" customHeight="false" outlineLevel="0" collapsed="false">
      <c r="A51" s="220" t="s">
        <v>108</v>
      </c>
      <c r="B51" s="221" t="n">
        <v>0.714285671710968</v>
      </c>
      <c r="C51" s="222" t="n">
        <v>7.41394567489624</v>
      </c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1.71923467218876</v>
      </c>
      <c r="G51" s="226" t="str">
        <f aca="false">IF(A51="","",IF(ISERROR(VLOOKUP($A51,,13,0)),IF(ISERROR(VLOOKUP($A51,,12,0)),"    -",VLOOKUP($A51,,12,0)),VLOOKUP($A51,,13,0)))</f>
        <v>    -</v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>code non répertorié ou synonyme</v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6</v>
      </c>
      <c r="W51" s="217"/>
      <c r="Y51" s="215" t="str">
        <f aca="false">IF(A51="new.cod","NEWCOD",IF(AND((Z51=""),ISTEXT(A51)),A51,IF(Z51="","",INDEX(,Z51))))</f>
        <v>OEDSPX</v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n">
        <f aca="false">IF(A51="","",1)</f>
        <v>1</v>
      </c>
    </row>
    <row r="52" customFormat="false" ht="12.75" hidden="false" customHeight="false" outlineLevel="0" collapsed="false">
      <c r="A52" s="220" t="s">
        <v>109</v>
      </c>
      <c r="B52" s="221" t="n">
        <v>0.7800452709198</v>
      </c>
      <c r="C52" s="222" t="n">
        <v>46.6023139953613</v>
      </c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7.65338557958603</v>
      </c>
      <c r="G52" s="226" t="str">
        <f aca="false">IF(A52="","",IF(ISERROR(VLOOKUP($A52,,13,0)),IF(ISERROR(VLOOKUP($A52,,12,0)),"    -",VLOOKUP($A52,,12,0)),VLOOKUP($A52,,13,0)))</f>
        <v>    -</v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>code non répertorié ou synonyme</v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3</v>
      </c>
      <c r="W52" s="217"/>
      <c r="Y52" s="215" t="str">
        <f aca="false">IF(A52="new.cod","NEWCOD",IF(AND((Z52=""),ISTEXT(A52)),A52,IF(Z52="","",INDEX(,Z52))))</f>
        <v>MELSPX</v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n">
        <f aca="false">IF(A52="","",1)</f>
        <v>1</v>
      </c>
    </row>
    <row r="53" customFormat="false" ht="12.75" hidden="false" customHeight="false" outlineLevel="0" collapsed="false">
      <c r="A53" s="220" t="s">
        <v>110</v>
      </c>
      <c r="B53" s="221" t="n">
        <v>1.14285695552826</v>
      </c>
      <c r="C53" s="222" t="n">
        <v>0.0133333336561918</v>
      </c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0.973428412247449</v>
      </c>
      <c r="G53" s="226" t="str">
        <f aca="false">IF(A53="","",IF(ISERROR(VLOOKUP($A53,,13,0)),IF(ISERROR(VLOOKUP($A53,,12,0)),"    -",VLOOKUP($A53,,12,0)),VLOOKUP($A53,,13,0)))</f>
        <v>    -</v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>code non répertorié ou synonyme</v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4</v>
      </c>
      <c r="W53" s="217"/>
      <c r="Y53" s="215" t="str">
        <f aca="false">IF(A53="new.cod","NEWCOD",IF(AND((Z53=""),ISTEXT(A53)),A53,IF(Z53="","",INDEX(,Z53))))</f>
        <v>HILSPX</v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n">
        <f aca="false">IF(A53="","",1)</f>
        <v>1</v>
      </c>
    </row>
    <row r="54" customFormat="false" ht="12.75" hidden="false" customHeight="false" outlineLevel="0" collapsed="false">
      <c r="A54" s="220" t="s">
        <v>111</v>
      </c>
      <c r="B54" s="221" t="n">
        <v>1.20408201217651</v>
      </c>
      <c r="C54" s="222" t="n">
        <v>2.16632652282715</v>
      </c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1.34841868877411</v>
      </c>
      <c r="G54" s="226" t="str">
        <f aca="false">IF(A54="","",IF(ISERROR(VLOOKUP($A54,,13,0)),IF(ISERROR(VLOOKUP($A54,,12,0)),"    -",VLOOKUP($A54,,12,0)),VLOOKUP($A54,,13,0)))</f>
        <v>    -</v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>code non répertorié ou synonyme</v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3</v>
      </c>
      <c r="W54" s="217"/>
      <c r="Y54" s="215" t="str">
        <f aca="false">IF(A54="new.cod","NEWCOD",IF(AND((Z54=""),ISTEXT(A54)),A54,IF(Z54="","",INDEX(,Z54))))</f>
        <v>CLASPX</v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n">
        <f aca="false">IF(A54="","",1)</f>
        <v>1</v>
      </c>
    </row>
    <row r="55" customFormat="false" ht="12.75" hidden="false" customHeight="false" outlineLevel="0" collapsed="false">
      <c r="A55" s="220" t="s">
        <v>112</v>
      </c>
      <c r="B55" s="221" t="n">
        <v>3.38095188140869</v>
      </c>
      <c r="C55" s="222" t="n">
        <v>9.17619037628174</v>
      </c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4.25023765563965</v>
      </c>
      <c r="G55" s="226" t="str">
        <f aca="false">IF(A55="","",IF(ISERROR(VLOOKUP($A55,,13,0)),IF(ISERROR(VLOOKUP($A55,,12,0)),"    -",VLOOKUP($A55,,12,0)),VLOOKUP($A55,,13,0)))</f>
        <v>    -</v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>code non répertorié ou synonyme</v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6</v>
      </c>
      <c r="W55" s="217"/>
      <c r="Y55" s="215" t="str">
        <f aca="false">IF(A55="new.cod","NEWCOD",IF(AND((Z55=""),ISTEXT(A55)),A55,IF(Z55="","",INDEX(,Z55))))</f>
        <v>MYRSPI</v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n">
        <f aca="false">IF(A55="","",1)</f>
        <v>1</v>
      </c>
    </row>
    <row r="56" customFormat="false" ht="12.75" hidden="false" customHeight="false" outlineLevel="0" collapsed="false">
      <c r="A56" s="220" t="s">
        <v>113</v>
      </c>
      <c r="B56" s="221" t="n">
        <v>3.42857098579407</v>
      </c>
      <c r="C56" s="222" t="n">
        <v>2.66666674613953</v>
      </c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3.31428534984589</v>
      </c>
      <c r="G56" s="226" t="str">
        <f aca="false">IF(A56="","",IF(ISERROR(VLOOKUP($A56,,13,0)),IF(ISERROR(VLOOKUP($A56,,12,0)),"    -",VLOOKUP($A56,,12,0)),VLOOKUP($A56,,13,0)))</f>
        <v>    -</v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>code non répertorié ou synonyme</v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6</v>
      </c>
      <c r="W56" s="217"/>
      <c r="Y56" s="215" t="str">
        <f aca="false">IF(A56="new.cod","NEWCOD",IF(AND((Z56=""),ISTEXT(A56)),A56,IF(Z56="","",INDEX(,Z56))))</f>
        <v>RANPEL</v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n">
        <f aca="false">IF(A56="","",1)</f>
        <v>1</v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114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LA LOIRE</v>
      </c>
      <c r="B84" s="253" t="str">
        <f aca="false">C3</f>
        <v>LOIRE à BRIENNON</v>
      </c>
      <c r="C84" s="254" t="n">
        <f aca="false">A4</f>
        <v>41133</v>
      </c>
      <c r="D84" s="255" t="str">
        <f aca="false">IF(ISERROR(SUM($T$23:$T$82)/SUM($U$23:$U$82)),"",SUM($T$23:$T$82)/SUM($U$23:$U$82))</f>
        <v/>
      </c>
      <c r="E84" s="256" t="n">
        <f aca="false">N13</f>
        <v>34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26.6552295804024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115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116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117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118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119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120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121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122</v>
      </c>
      <c r="R93" s="9"/>
      <c r="S93" s="215" t="str">
        <f aca="false">INDEX($A$23:$A$82,$S$92)</f>
        <v>NAJMAR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50">
    <cfRule type="expression" priority="28" aboveAverage="0" equalAverage="0" bottom="0" percent="0" rank="0" text="" dxfId="26">
      <formula>ISTEXT($E50)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2024-03-14T21:58:20Z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