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'04015300'!$A$1:$O$82</definedName>
    <definedName function="false" hidden="false" localSheetId="0" name="Excel_BuiltIn__FilterDatabase" vbProcedure="false">'04015300'!$A$23:$J$84</definedName>
    <definedName function="false" hidden="false" localSheetId="0" name="NOM" vbProcedure="false">'04015300'!$H$1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<sst xmlns="http://schemas.openxmlformats.org/spreadsheetml/2006/main" count="112" uniqueCount="107">
  <si>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</si>
  <si>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</si>
  <si>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</si>
  <si>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Laetitia BLANCHARD, Rémy MARCEL</t>
  </si>
  <si>
    <t xml:space="preserve">conforme AFNOR T90-395 oct. 2003</t>
  </si>
  <si>
    <t xml:space="preserve">le Sornin</t>
  </si>
  <si>
    <t xml:space="preserve">SORNIN À CHARLIEU</t>
  </si>
  <si>
    <t xml:space="preserve">04015300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</si>
  <si>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</si>
  <si>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</si>
  <si>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</si>
  <si>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</si>
  <si>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</si>
  <si>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</si>
  <si>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</si>
  <si>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</si>
  <si>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</si>
  <si>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</si>
  <si>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</si>
  <si>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</si>
  <si>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</si>
  <si>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</si>
  <si>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</si>
  <si>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</si>
  <si>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</si>
  <si>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</si>
  <si>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</si>
  <si>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</si>
  <si>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</si>
  <si>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</si>
  <si>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</si>
  <si>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</si>
  <si>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</si>
  <si>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</si>
  <si>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</si>
  <si>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</si>
  <si>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</si>
  <si>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</si>
  <si>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</si>
  <si>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</si>
  <si>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</si>
  <si>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</si>
  <si>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</si>
  <si>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</si>
  <si>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</si>
  <si>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</si>
  <si>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</si>
  <si>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</si>
  <si>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</si>
  <si>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</si>
  <si>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</si>
  <si>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</si>
  <si>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</si>
  <si>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</si>
  <si>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</si>
  <si>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</si>
  <si>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</si>
  <si>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</si>
  <si>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</si>
  <si>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(0,764000008255243 %)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</si>
  <si>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</si>
  <si>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</si>
  <si>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</si>
  <si>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</si>
  <si>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</si>
  <si>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</si>
  <si>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</si>
  <si>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</si>
  <si>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</si>
  <si>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</si>
  <si>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</si>
  <si>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</si>
  <si>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</si>
  <si>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</si>
  <si>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</si>
  <si>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</si>
  <si>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</si>
  <si>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</si>
  <si>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</si>
  <si>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AMBRIP</t>
  </si>
  <si>
    <t xml:space="preserve">CLASPX</t>
  </si>
  <si>
    <t xml:space="preserve">OCTFON</t>
  </si>
  <si>
    <t xml:space="preserve">MYRSPI</t>
  </si>
  <si>
    <t xml:space="preserve">POLHYD</t>
  </si>
  <si>
    <t xml:space="preserve">AGRSTO</t>
  </si>
  <si>
    <t xml:space="preserve">cf.</t>
  </si>
  <si>
    <t xml:space="preserve">FONANT</t>
  </si>
  <si>
    <t xml:space="preserve">PHAARU</t>
  </si>
  <si>
    <t xml:space="preserve">AMBFLU</t>
  </si>
  <si>
    <t xml:space="preserve">CINFON</t>
  </si>
  <si>
    <t xml:space="preserve">PORPIN</t>
  </si>
  <si>
    <t xml:space="preserve">RHYRIP</t>
  </si>
  <si>
    <t xml:space="preserve">PHOSPX</t>
  </si>
  <si>
    <t xml:space="preserve">STISPX</t>
  </si>
  <si>
    <t xml:space="preserve">CHIPOL</t>
  </si>
  <si>
    <t xml:space="preserve">FISMON</t>
  </si>
  <si>
    <t xml:space="preserve">LYTSAL</t>
  </si>
  <si>
    <t xml:space="preserve">PELSPX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</si>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</sst>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41864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10.1034482758621</v>
      </c>
      <c r="M5" s="52"/>
      <c r="N5" s="53" t="s">
        <v>16</v>
      </c>
      <c r="O5" s="54" t="n">
        <v>10.1111111111111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20</v>
      </c>
      <c r="C7" s="66" t="n">
        <v>80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</v>
      </c>
      <c r="C9" s="86" t="n">
        <v>0.5</v>
      </c>
      <c r="D9" s="87"/>
      <c r="E9" s="87"/>
      <c r="F9" s="88" t="n">
        <f aca="false">($B9*$B$7+$C9*$C$7)/100</f>
        <v>0.6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0.900000017136335</v>
      </c>
      <c r="C20" s="165" t="n">
        <f aca="false">SUM(C23:C82)</f>
        <v>0.73000000603497</v>
      </c>
      <c r="D20" s="166"/>
      <c r="E20" s="167" t="s">
        <v>53</v>
      </c>
      <c r="F20" s="168" t="n">
        <f aca="false">($B20*$B$7+$C20*$C$7)/100</f>
        <v>0.764000008255243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0.180000003427267</v>
      </c>
      <c r="C21" s="178" t="n">
        <f aca="false">C20*C7/100</f>
        <v>0.584000004827976</v>
      </c>
      <c r="D21" s="110" t="str">
        <f aca="false">IF(F21=0,"",IF((ABS(F21-F19))&gt;(0.2*F21),CONCATENATE(" rec. par taxa (",F21," %) supérieur à 20 % !"),""))</f>
        <v> rec. par taxa (0,764000008255243 %)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0.764000008255243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0.100000001490116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0.0280000001192093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AMBRIP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0.0199999995529652</v>
      </c>
      <c r="C24" s="222" t="n">
        <v>0.100000001490116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0.0840000011026859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CLASPX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0.00199999995529652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OCTFON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0.00799999982118607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MYRSPI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0.100000001490116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0.0280000001192093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POLHYD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 t="s">
        <v>85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AGRSTO</v>
      </c>
      <c r="Z28" s="9" t="str">
        <f aca="false">IF(ISERROR(MATCH(A28,,0)),IF(ISERROR(MATCH(A28,,0)),"",(MATCH(A28,,0))),(MATCH(A28,,0)))</f>
        <v/>
      </c>
      <c r="AA28" s="218" t="s">
        <v>85</v>
      </c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16</v>
      </c>
      <c r="B30" s="221" t="n">
        <v>0.100000001490116</v>
      </c>
      <c r="C30" s="222" t="n">
        <v>0.100000001490116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0.100000001490116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MELSPX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0.300000011920929</v>
      </c>
      <c r="C31" s="222" t="n">
        <v>0.400000005960465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0.380000007152557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PHAARU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0.00199999995529652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AMBFLU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0.00799999982118607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CINFON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7" t="n">
        <f aca="false">($B34*$B$7+$C34*$C$7)/100</f>
        <v>0.00199999995529652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PORPIN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0.100000001490116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7" t="n">
        <f aca="false">($B35*$B$7+$C35*$C$7)/100</f>
        <v>0.0280000001192093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RHYRIP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0.100000001490116</v>
      </c>
      <c r="C36" s="222" t="n">
        <v>0.0199999995529652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7" t="n">
        <f aca="false">($B36*$B$7+$C36*$C$7)/100</f>
        <v>0.0359999999403954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PHOSPX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7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STISPX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7" t="n">
        <f aca="false">($B38*$B$7+$C38*$C$7)/100</f>
        <v>0.00799999982118607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CHIPOL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0.00999999977648258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7" t="n">
        <f aca="false">($B39*$B$7+$C39*$C$7)/100</f>
        <v>0.00999999977648258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FISMON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7" t="n">
        <f aca="false">($B40*$B$7+$C40*$C$7)/100</f>
        <v>0.00199999995529652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28"/>
      <c r="Y40" s="215" t="str">
        <f aca="false">IF(A40="new.cod","NEWCOD",IF(AND((Z40=""),ISTEXT(A40)),A40,IF(Z40="","",INDEX(,Z40))))</f>
        <v>LYTSAL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0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7" t="n">
        <f aca="false">($B41*$B$7+$C41*$C$7)/100</f>
        <v>0.00799999982118607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PELSPX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7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7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7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7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7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7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7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7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7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7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7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7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7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7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7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7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7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7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7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7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7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7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7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7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7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7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7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Sornin</v>
      </c>
      <c r="B84" s="256" t="str">
        <f aca="false">C3</f>
        <v>SORNIN À CHARLIEU</v>
      </c>
      <c r="C84" s="257" t="n">
        <f aca="false">A4</f>
        <v>41864</v>
      </c>
      <c r="D84" s="258" t="str">
        <f aca="false">IF(ISERROR(SUM($T$23:$T$82)/SUM($U$23:$U$82)),"",SUM($T$23:$T$82)/SUM($U$23:$U$82))</f>
        <v/>
      </c>
      <c r="E84" s="259" t="n">
        <f aca="false">N13</f>
        <v>19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0.764000008255243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106</v>
      </c>
      <c r="R93" s="9"/>
      <c r="S93" s="215" t="str">
        <f aca="false">INDEX($A$23:$A$82,$S$92)</f>
        <v>AMBRIP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