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definedNames>
    <definedName function="false" hidden="false" localSheetId="0" name="_xlnm.Print_Area" vbProcedure="false">'04022150'!$A$1:$Q$82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<sst xmlns="http://schemas.openxmlformats.org/spreadsheetml/2006/main" count="163" uniqueCount="99">
  <si>
    <t xml:space="preserve">Relevés floristiques aquatiques - IBMR</t>
  </si>
  <si>
    <t xml:space="preserve">AQUABIO</t>
  </si>
  <si>
    <t xml:space="preserve">Christelle GISSET, Jordan ROBINET, Nicolas CONDUCHE</t>
  </si>
  <si>
    <t xml:space="preserve">la Besbre</t>
  </si>
  <si>
    <t xml:space="preserve">BESBRE À CHABANNE (LA)</t>
  </si>
  <si>
    <t xml:space="preserve">04022150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</si>
  <si>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</si>
  <si>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</si>
  <si>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</si>
  <si>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</si>
  <si>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</si>
  <si>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</si>
  <si>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</si>
  <si>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</si>
  <si>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</si>
  <si>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</si>
  <si>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</si>
  <si>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</si>
  <si>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</si>
  <si>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</si>
  <si>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</si>
  <si>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</si>
  <si>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</si>
  <si>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</si>
  <si>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</si>
  <si>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</si>
  <si>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</si>
  <si>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</si>
  <si>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</si>
  <si>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</si>
  <si>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</si>
  <si>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</si>
  <si>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</si>
  <si>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</si>
  <si>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</si>
  <si>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</si>
  <si>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</si>
  <si>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</si>
  <si>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</si>
  <si>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</si>
  <si>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</si>
  <si>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</si>
  <si>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</si>
  <si>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</si>
  <si>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</si>
  <si>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</si>
  <si>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</si>
  <si>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</si>
  <si>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</si>
  <si>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</si>
  <si>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</si>
  <si>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</si>
  <si>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</si>
  <si>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</si>
  <si>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</si>
  <si>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</si>
  <si>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</si>
  <si>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</si>
  <si>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</si>
  <si>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</si>
  <si>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</si>
  <si>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</si>
  <si>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</si>
  <si>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</si>
  <si>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</si>
  <si>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</si>
  <si>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</si>
  <si>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</si>
  <si>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</si>
  <si>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</si>
  <si>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</si>
  <si>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</si>
  <si>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</si>
  <si>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</si>
  <si>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</si>
  <si>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</si>
  <si>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</si>
  <si>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AGRSTO</t>
  </si>
  <si>
    <t xml:space="preserve">MELSPX</t>
  </si>
  <si>
    <t xml:space="preserve">HYAFLU</t>
  </si>
  <si>
    <t xml:space="preserve">FISCRA</t>
  </si>
  <si>
    <t xml:space="preserve">MICSPX</t>
  </si>
  <si>
    <t xml:space="preserve">RHYRIP</t>
  </si>
  <si>
    <t xml:space="preserve">TETSPX</t>
  </si>
  <si>
    <t xml:space="preserve">PHOSPX</t>
  </si>
  <si>
    <t xml:space="preserve">CHIPOL</t>
  </si>
  <si>
    <t xml:space="preserve">BATSPX</t>
  </si>
  <si>
    <t xml:space="preserve">SCAUND</t>
  </si>
  <si>
    <t xml:space="preserve">CALBRU</t>
  </si>
  <si>
    <t xml:space="preserve">cf.</t>
  </si>
  <si>
    <t xml:space="preserve">FRASPX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</si>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</sst>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42653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13.53125</v>
      </c>
      <c r="N5" s="48"/>
      <c r="O5" s="49" t="s">
        <v>15</v>
      </c>
      <c r="P5" s="50" t="n">
        <v>12.9615384615385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/>
      <c r="C6" s="53"/>
      <c r="D6" s="54"/>
      <c r="E6" s="54"/>
      <c r="F6" s="55"/>
      <c r="G6" s="43"/>
      <c r="H6" s="41"/>
      <c r="I6" s="6"/>
      <c r="J6" s="56"/>
      <c r="K6" s="57"/>
      <c r="L6" s="58" t="s">
        <v>17</v>
      </c>
      <c r="M6" s="59" t="s">
        <v>18</v>
      </c>
      <c r="N6" s="60"/>
      <c r="O6" s="61" t="n">
        <v>1</v>
      </c>
      <c r="P6" s="62" t="s">
        <v>18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19</v>
      </c>
      <c r="B7" s="65" t="n">
        <v>57</v>
      </c>
      <c r="C7" s="66" t="n">
        <v>43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20</v>
      </c>
      <c r="P7" s="75" t="s">
        <v>21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22</v>
      </c>
      <c r="B8" s="40"/>
      <c r="C8" s="40"/>
      <c r="D8" s="54"/>
      <c r="E8" s="54"/>
      <c r="F8" s="77" t="s">
        <v>23</v>
      </c>
      <c r="G8" s="78"/>
      <c r="H8" s="54"/>
      <c r="I8" s="6"/>
      <c r="J8" s="69"/>
      <c r="K8" s="70"/>
      <c r="L8" s="71"/>
      <c r="M8" s="72"/>
      <c r="N8" s="79" t="s">
        <v>24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25</v>
      </c>
      <c r="B9" s="65" t="n">
        <v>5.40000009536743</v>
      </c>
      <c r="C9" s="66" t="n">
        <v>1.60000002384186</v>
      </c>
      <c r="D9" s="82"/>
      <c r="E9" s="82"/>
      <c r="F9" s="83" t="n">
        <f aca="false">($B9*$B$7+$C9*$C$7)/100</f>
        <v>3.76600006461143</v>
      </c>
      <c r="G9" s="84"/>
      <c r="H9" s="41"/>
      <c r="I9" s="6"/>
      <c r="J9" s="85"/>
      <c r="K9" s="86"/>
      <c r="L9" s="71"/>
      <c r="M9" s="87"/>
      <c r="N9" s="79" t="s">
        <v>26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27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28</v>
      </c>
      <c r="L10" s="92"/>
      <c r="M10" s="93"/>
      <c r="N10" s="79" t="s">
        <v>29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30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31</v>
      </c>
      <c r="K11" s="101"/>
      <c r="L11" s="102" t="n">
        <f aca="false">COUNTIF($G$23:$G$82,"=HET")</f>
        <v>0</v>
      </c>
      <c r="M11" s="103"/>
      <c r="N11" s="79" t="s">
        <v>32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33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34</v>
      </c>
      <c r="K12" s="101"/>
      <c r="L12" s="102" t="n">
        <f aca="false">COUNTIF($G$23:$G$82,"=ALG")</f>
        <v>0</v>
      </c>
      <c r="M12" s="103"/>
      <c r="N12" s="107"/>
      <c r="O12" s="108" t="s">
        <v>28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35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36</v>
      </c>
      <c r="K13" s="101"/>
      <c r="L13" s="102" t="n">
        <f aca="false">COUNTIF($G$23:$G$82,"=BRm")+COUNTIF($G$23:$G$82,"=BRh")</f>
        <v>0</v>
      </c>
      <c r="M13" s="103"/>
      <c r="N13" s="111" t="s">
        <v>37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38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39</v>
      </c>
      <c r="K14" s="101"/>
      <c r="L14" s="102" t="n">
        <f aca="false">COUNTIF($G$23:$G$82,"=PTE")+COUNTIF($G$23:$G$82,"=LIC")</f>
        <v>0</v>
      </c>
      <c r="M14" s="103"/>
      <c r="N14" s="114" t="s">
        <v>40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41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42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43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44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45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46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47</v>
      </c>
      <c r="M17" s="129" t="n">
        <f aca="false">IF(ISERROR((O13-(COUNTIF(J23:J82,"nc")))/O13),"-",(O13-(COUNTIF(J23:J82,"nc")))/O13)</f>
        <v>1</v>
      </c>
      <c r="N17" s="111" t="s">
        <v>48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49</v>
      </c>
      <c r="B18" s="132"/>
      <c r="C18" s="133"/>
      <c r="D18" s="82"/>
      <c r="E18" s="134" t="s">
        <v>50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51</v>
      </c>
      <c r="B20" s="154" t="n">
        <f aca="false">SUM(B23:B82)</f>
        <v>5.5300000179559</v>
      </c>
      <c r="C20" s="155" t="n">
        <f aca="false">SUM(C23:C82)</f>
        <v>1.68600000068545</v>
      </c>
      <c r="D20" s="156"/>
      <c r="E20" s="157" t="s">
        <v>50</v>
      </c>
      <c r="F20" s="158" t="n">
        <f aca="false">($B20*$B$7+$C20*$C$7)/100</f>
        <v>3.87708001052961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52</v>
      </c>
      <c r="B21" s="166" t="n">
        <f aca="false">B20*B7/100</f>
        <v>3.15210001023486</v>
      </c>
      <c r="C21" s="166" t="n">
        <f aca="false">C20*C7/100</f>
        <v>0.724980000294745</v>
      </c>
      <c r="D21" s="167" t="s">
        <v>53</v>
      </c>
      <c r="E21" s="168"/>
      <c r="F21" s="169" t="n">
        <f aca="false">B21+C21</f>
        <v>3.87708001052961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54</v>
      </c>
    </row>
    <row r="22" customFormat="false" ht="12.75" hidden="false" customHeight="false" outlineLevel="0" collapsed="false">
      <c r="A22" s="178" t="s">
        <v>55</v>
      </c>
      <c r="B22" s="179" t="s">
        <v>56</v>
      </c>
      <c r="C22" s="179" t="s">
        <v>56</v>
      </c>
      <c r="D22" s="180"/>
      <c r="E22" s="181"/>
      <c r="F22" s="182" t="s">
        <v>57</v>
      </c>
      <c r="G22" s="183" t="s">
        <v>58</v>
      </c>
      <c r="H22" s="82" t="s">
        <v>59</v>
      </c>
      <c r="I22" s="6" t="s">
        <v>60</v>
      </c>
      <c r="J22" s="184" t="s">
        <v>61</v>
      </c>
      <c r="K22" s="184" t="s">
        <v>62</v>
      </c>
      <c r="L22" s="185" t="s">
        <v>63</v>
      </c>
      <c r="M22" s="185"/>
      <c r="N22" s="185"/>
      <c r="O22" s="185"/>
      <c r="P22" s="177" t="s">
        <v>64</v>
      </c>
      <c r="Q22" s="186" t="s">
        <v>65</v>
      </c>
      <c r="R22" s="187" t="s">
        <v>66</v>
      </c>
      <c r="S22" s="188" t="s">
        <v>67</v>
      </c>
      <c r="T22" s="189" t="s">
        <v>68</v>
      </c>
      <c r="U22" s="189" t="s">
        <v>69</v>
      </c>
      <c r="V22" s="190" t="s">
        <v>70</v>
      </c>
      <c r="W22" s="191" t="s">
        <v>71</v>
      </c>
      <c r="X22" s="191" t="s">
        <v>72</v>
      </c>
      <c r="Y22" s="192" t="s">
        <v>73</v>
      </c>
      <c r="Z22" s="192" t="s">
        <v>74</v>
      </c>
    </row>
    <row r="23" customFormat="false" ht="12.75" hidden="false" customHeight="false" outlineLevel="0" collapsed="false">
      <c r="A23" s="193" t="s">
        <v>75</v>
      </c>
      <c r="B23" s="194" t="n">
        <v>0.0140000004321337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0.0122800001502037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76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77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0.00569999987259507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76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AGRSTO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78</v>
      </c>
      <c r="B25" s="211" t="n">
        <v>0.0219999998807907</v>
      </c>
      <c r="C25" s="212" t="n">
        <v>0.0219999998807907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0.0219999998807907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76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79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76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80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0.00569999987259507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76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FISCRA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81</v>
      </c>
      <c r="B28" s="211" t="n">
        <v>0.0140000004321337</v>
      </c>
      <c r="C28" s="212" t="n">
        <v>0.0140000004321337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0.0140000004321337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76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MICSPX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82</v>
      </c>
      <c r="B29" s="211" t="n">
        <v>4</v>
      </c>
      <c r="C29" s="212" t="n">
        <v>0.5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2.495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76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83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0.00569999987259507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76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TETSPX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84</v>
      </c>
      <c r="B31" s="211" t="n">
        <v>0.200000002980232</v>
      </c>
      <c r="C31" s="212" t="n">
        <v>0.100000001490116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0.157000002339482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76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85</v>
      </c>
      <c r="B32" s="211" t="n">
        <v>0.800000011920929</v>
      </c>
      <c r="C32" s="212" t="n">
        <v>1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0.88600000679493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76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CHIPOL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86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76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BATSPX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15</v>
      </c>
      <c r="B34" s="211" t="n">
        <v>0.310000002384186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0.181000001262873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76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FONSQU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87</v>
      </c>
      <c r="B35" s="211" t="n">
        <v>0.100000001490116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0.0570000008493662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76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SCAUND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88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0.00569999987259507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CALBRU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90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76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FRASPX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76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76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76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76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76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76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76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76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76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76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76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76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76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76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76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76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76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76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76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76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76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76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76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76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76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76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76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76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76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76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76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76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76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76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76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76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76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76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76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76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76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76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76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76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3.87708001052961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Besbre</v>
      </c>
      <c r="B84" s="175" t="str">
        <f aca="false">C3</f>
        <v>BESBRE À CHABANNE (LA)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3.87708001052961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98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