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350" sheetId="1" state="visible" r:id="rId3"/>
  </sheets>
  <definedNames>
    <definedName function="false" hidden="false" localSheetId="0" name="_xlnm.Print_Area" vbProcedure="false">'04027350'!$A$1:$Q$82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<sst xmlns="http://schemas.openxmlformats.org/spreadsheetml/2006/main" count="177" uniqueCount="112">
  <si>
    <t xml:space="preserve">Relevés floristiques aquatiques - IBMR</t>
  </si>
  <si>
    <t xml:space="preserve">AQUABIO</t>
  </si>
  <si>
    <t xml:space="preserve">Aurélie JOSSET, Morgane OLLIVIER</t>
  </si>
  <si>
    <t xml:space="preserve">l'Ance</t>
  </si>
  <si>
    <t xml:space="preserve">ANCE DU SUD À SAINT-PREJET-D'ALLIER</t>
  </si>
  <si>
    <t xml:space="preserve">04027350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</si>
  <si>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</si>
  <si>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</si>
  <si>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</si>
  <si>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</si>
  <si>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</si>
  <si>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</si>
  <si>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</si>
  <si>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</si>
  <si>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</si>
  <si>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DERWEB</t>
  </si>
  <si>
    <t xml:space="preserve">Faciès dominant</t>
  </si>
  <si>
    <t xml:space="preserve">rapide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</si>
  <si>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</si>
  <si>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</si>
  <si>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</si>
  <si>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</si>
  <si>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</si>
  <si>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</si>
  <si>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</si>
  <si>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</si>
  <si>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</si>
  <si>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</si>
  <si>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</si>
  <si>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</si>
  <si>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</si>
  <si>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</si>
  <si>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</si>
  <si>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</si>
  <si>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</si>
  <si>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</si>
  <si>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</si>
  <si>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</si>
  <si>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</si>
  <si>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</si>
  <si>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</si>
  <si>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</si>
  <si>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</si>
  <si>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</si>
  <si>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</si>
  <si>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</si>
  <si>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</si>
  <si>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</si>
  <si>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</si>
  <si>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</si>
  <si>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</si>
  <si>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</si>
  <si>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</si>
  <si>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</si>
  <si>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</si>
  <si>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</si>
  <si>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</si>
  <si>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</si>
  <si>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</si>
  <si>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</si>
  <si>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</si>
  <si>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</si>
  <si>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</si>
  <si>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</si>
  <si>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</si>
  <si>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</si>
  <si>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</si>
  <si>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</si>
  <si>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</si>
  <si>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</si>
  <si>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</si>
  <si>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</si>
  <si>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</si>
  <si>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</si>
  <si>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</si>
  <si>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</si>
  <si>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</si>
  <si>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NOSSPX</t>
  </si>
  <si>
    <t xml:space="preserve"> -</t>
  </si>
  <si>
    <t xml:space="preserve">LEMMIN</t>
  </si>
  <si>
    <t xml:space="preserve">MELSPX</t>
  </si>
  <si>
    <t xml:space="preserve">PHAARU</t>
  </si>
  <si>
    <t xml:space="preserve">SPAERE</t>
  </si>
  <si>
    <t xml:space="preserve">HYAFLU</t>
  </si>
  <si>
    <t xml:space="preserve">CALHAM</t>
  </si>
  <si>
    <t xml:space="preserve">FISCRA</t>
  </si>
  <si>
    <t xml:space="preserve">RANPEU</t>
  </si>
  <si>
    <t xml:space="preserve">RHYRIP</t>
  </si>
  <si>
    <t xml:space="preserve">TETSPX</t>
  </si>
  <si>
    <t xml:space="preserve">PHOSPX</t>
  </si>
  <si>
    <t xml:space="preserve">BRARIV</t>
  </si>
  <si>
    <t xml:space="preserve">CHIPOL</t>
  </si>
  <si>
    <t xml:space="preserve">LEASPX</t>
  </si>
  <si>
    <t xml:space="preserve">BATSPX</t>
  </si>
  <si>
    <t xml:space="preserve">FONSQU</t>
  </si>
  <si>
    <t xml:space="preserve">FRASPX</t>
  </si>
  <si>
    <t xml:space="preserve">LYSVUL</t>
  </si>
  <si>
    <t xml:space="preserve">MENLON</t>
  </si>
  <si>
    <t xml:space="preserve">MIRSPX</t>
  </si>
  <si>
    <t xml:space="preserve">PAASPX</t>
  </si>
  <si>
    <t xml:space="preserve">PLESPX</t>
  </si>
  <si>
    <t xml:space="preserve">SOADUL</t>
  </si>
  <si>
    <t xml:space="preserve">NEWCOD</t>
  </si>
  <si>
    <t xml:space="preserve">Tabellaria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</si>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</sst>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42607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13.258064516129</v>
      </c>
      <c r="N5" s="48"/>
      <c r="O5" s="49" t="s">
        <v>15</v>
      </c>
      <c r="P5" s="50" t="n">
        <v>12.9642857142857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3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52</v>
      </c>
      <c r="C7" s="66" t="n">
        <v>48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2</v>
      </c>
      <c r="C9" s="66" t="n">
        <v>0.400000005960465</v>
      </c>
      <c r="D9" s="82"/>
      <c r="E9" s="82"/>
      <c r="F9" s="83" t="n">
        <f aca="false">($B9*$B$7+$C9*$C$7)/100</f>
        <v>1.23200000286102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26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2.11999994330108</v>
      </c>
      <c r="C20" s="155" t="n">
        <f aca="false">SUM(C23:C82)</f>
        <v>0.634999986737967</v>
      </c>
      <c r="D20" s="156"/>
      <c r="E20" s="157" t="s">
        <v>52</v>
      </c>
      <c r="F20" s="158" t="n">
        <f aca="false">($B20*$B$7+$C20*$C$7)/100</f>
        <v>1.40719996415079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1.10239997051656</v>
      </c>
      <c r="C21" s="166" t="n">
        <f aca="false">C20*C7/100</f>
        <v>0.304799993634224</v>
      </c>
      <c r="D21" s="167" t="s">
        <v>55</v>
      </c>
      <c r="E21" s="168"/>
      <c r="F21" s="169" t="n">
        <f aca="false">B21+C21</f>
        <v>1.40719996415079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0.00479999989271164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NOSSPX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0.00479999989271164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LEMMIN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0.00479999989271164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0.00479999989271164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PHAARU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0.00479999989271164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SPAERE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HYAFLU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0.0199999995529652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0.0147999996691942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CALHAM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0.00519999988377094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FISCRA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0.100000001490116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0.0520000007748604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RANPEU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1.80999994277954</v>
      </c>
      <c r="C32" s="212" t="n">
        <v>0.41499999165535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1.14039996623993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RHYRIP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TETSPX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0.0199999995529652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0.0147999996691942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PHOSPX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0.00519999988377094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BRARIV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CHIPOL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0.00519999988377094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LEASPX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0.00479999989271164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BATSPX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15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0.00479999989271164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DERWEB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0.100000001490116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0.056800000667572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FONSQU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0.00479999989271164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FRASPX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96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0.00479999989271164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LYSVUL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97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0.00479999989271164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MENLON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98</v>
      </c>
      <c r="B44" s="211" t="n">
        <v>0.00999999977648258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0.00999999977648258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MIRSPX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99</v>
      </c>
      <c r="B45" s="211" t="n">
        <v>0.00999999977648258</v>
      </c>
      <c r="C45" s="212" t="n">
        <v>0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0.00519999988377094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PAASPX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100</v>
      </c>
      <c r="B46" s="211" t="n">
        <v>0</v>
      </c>
      <c r="C46" s="212" t="n">
        <v>0.00999999977648258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0.00479999989271164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PLESPX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101</v>
      </c>
      <c r="B47" s="211" t="n">
        <v>0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0.00479999989271164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SOADUL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 t="s">
        <v>102</v>
      </c>
      <c r="B48" s="211" t="n">
        <v>0.00999999977648258</v>
      </c>
      <c r="C48" s="212" t="n">
        <v>0.00999999977648258</v>
      </c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n">
        <f aca="false">IF(AND(OR(A48="",A48="!!!!!!"),B48="",C48=""),"",IF(OR(AND(B48="",C48=""),ISERROR(C48+B48)),"!!!",($B48*$B$7+$C48*$C$7)/100))</f>
        <v>0.00999999977648258</v>
      </c>
      <c r="G48" s="216" t="str">
        <f aca="false">IF(A48="","",IF(ISERROR(VLOOKUP($A48,,9,0)),IF(ISERROR(VLOOKUP($A48,,8,0)),"    -",VLOOKUP($A48,,8,0)),VLOOKUP($A48,,9,0)))</f>
        <v>    -</v>
      </c>
      <c r="H48" s="217" t="str">
        <f aca="false">IF(A48="","x",IF(ISERROR(VLOOKUP($A48,,10,0)),IF(ISERROR(VLOOKUP($A48,,9,0)),"x",VLOOKUP($A48,,9,0)),VLOOKUP($A48,,10,0)))</f>
        <v>x</v>
      </c>
      <c r="I48" s="6" t="n">
        <f aca="false">IF(A48="","",1)</f>
        <v>1</v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>Tabellaria sp.</v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>NoCod</v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 t="s">
        <v>103</v>
      </c>
      <c r="X48" s="224"/>
      <c r="Y48" s="207" t="str">
        <f aca="false">IF(AND(ISNUMBER(F48),OR(A48="",A48="!!!!!!")),"!!!!!!",IF(A48="new.cod","NEWCOD",IF(AND((Z48=""),ISTEXT(A48),A48&lt;&gt;"!!!!!!"),A48,IF(Z48="","",INDEX(,Z48)))))</f>
        <v>NEWCOD</v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1.40719996415079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l'Ance</v>
      </c>
      <c r="B84" s="175" t="str">
        <f aca="false">C3</f>
        <v>ANCE DU SUD À SAINT-PREJET-D'ALLIER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26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1.40719996415079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104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105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106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107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108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109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110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111</v>
      </c>
      <c r="S93" s="6"/>
      <c r="T93" s="207" t="str">
        <f aca="false">INDEX($A$23:$A$82,$T$92)</f>
        <v>NOSSPX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