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4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'04027740'!$A$1:$O$82</definedName>
    <definedName function="false" hidden="false" localSheetId="0" name="Excel_BuiltIn__FilterDatabase" vbProcedure="false">'04027740'!$A$23:$J$84</definedName>
    <definedName function="false" hidden="false" localSheetId="0" name="NOM" vbProcedure="false">'04027740'!$H$1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<sst xmlns="http://schemas.openxmlformats.org/spreadsheetml/2006/main" count="108" uniqueCount="104">
  <si>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</si>
  <si>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</si>
  <si>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</si>
  <si>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Laetitia BLANCHARD, Rémy MARCEL</t>
  </si>
  <si>
    <t xml:space="preserve">conforme AFNOR T90-395 oct. 2003</t>
  </si>
  <si>
    <t xml:space="preserve">l'Allier</t>
  </si>
  <si>
    <t xml:space="preserve">ALLIER à BLASSAC</t>
  </si>
  <si>
    <t xml:space="preserve">04027740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</si>
  <si>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</si>
  <si>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</si>
  <si>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</si>
  <si>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</si>
  <si>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</si>
  <si>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</si>
  <si>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</si>
  <si>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</si>
  <si>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RANPES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</si>
  <si>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</si>
  <si>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</si>
  <si>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</si>
  <si>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</si>
  <si>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</si>
  <si>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</si>
  <si>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</si>
  <si>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</si>
  <si>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</si>
  <si>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</si>
  <si>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</si>
  <si>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</si>
  <si>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</si>
  <si>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</si>
  <si>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</si>
  <si>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</si>
  <si>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</si>
  <si>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</si>
  <si>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</si>
  <si>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</si>
  <si>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</si>
  <si>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</si>
  <si>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</si>
  <si>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</si>
  <si>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</si>
  <si>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</si>
  <si>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</si>
  <si>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</si>
  <si>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</si>
  <si>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</si>
  <si>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</si>
  <si>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</si>
  <si>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</si>
  <si>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</si>
  <si>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</si>
  <si>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</si>
  <si>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</si>
  <si>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</si>
  <si>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</si>
  <si>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</si>
  <si>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</si>
  <si>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</si>
  <si>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(42,1319999873638 %)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</si>
  <si>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</si>
  <si>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</si>
  <si>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</si>
  <si>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</si>
  <si>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</si>
  <si>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</si>
  <si>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</si>
  <si>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</si>
  <si>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</si>
  <si>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</si>
  <si>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</si>
  <si>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</si>
  <si>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</si>
  <si>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</si>
  <si>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</si>
  <si>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</si>
  <si>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</si>
  <si>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</si>
  <si>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</si>
  <si>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FONANT</t>
  </si>
  <si>
    <t xml:space="preserve">LEMMIN</t>
  </si>
  <si>
    <t xml:space="preserve">PHAARU</t>
  </si>
  <si>
    <t xml:space="preserve">SPISPX</t>
  </si>
  <si>
    <t xml:space="preserve">RHYRIP</t>
  </si>
  <si>
    <t xml:space="preserve">PHOSPX</t>
  </si>
  <si>
    <t xml:space="preserve">HILSPX</t>
  </si>
  <si>
    <t xml:space="preserve">FONSQU</t>
  </si>
  <si>
    <t xml:space="preserve">CARACU</t>
  </si>
  <si>
    <t xml:space="preserve">EQUARV</t>
  </si>
  <si>
    <t xml:space="preserve">LYSVUL</t>
  </si>
  <si>
    <t xml:space="preserve">LYTSAL</t>
  </si>
  <si>
    <t xml:space="preserve">MENLON</t>
  </si>
  <si>
    <t xml:space="preserve">Newcod</t>
  </si>
  <si>
    <t xml:space="preserve">Paralemanea sp.</t>
  </si>
  <si>
    <t xml:space="preserve">SOADUL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</si>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</sst>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41808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12.9230769230769</v>
      </c>
      <c r="M5" s="52"/>
      <c r="N5" s="53" t="s">
        <v>16</v>
      </c>
      <c r="O5" s="54" t="n">
        <v>13.3333333333333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60</v>
      </c>
      <c r="C7" s="66" t="n">
        <v>40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50</v>
      </c>
      <c r="C9" s="86" t="n">
        <v>30</v>
      </c>
      <c r="D9" s="87"/>
      <c r="E9" s="87"/>
      <c r="F9" s="88" t="n">
        <f aca="false">($B9*$B$7+$C9*$C$7)/100</f>
        <v>42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16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50.0799999795854</v>
      </c>
      <c r="C20" s="165" t="n">
        <f aca="false">SUM(C23:C82)</f>
        <v>30.2099999990314</v>
      </c>
      <c r="D20" s="166"/>
      <c r="E20" s="167" t="s">
        <v>53</v>
      </c>
      <c r="F20" s="168" t="n">
        <f aca="false">($B20*$B$7+$C20*$C$7)/100</f>
        <v>42.1319999873638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30.0479999877512</v>
      </c>
      <c r="C21" s="178" t="n">
        <f aca="false">C20*C7/100</f>
        <v>12.0839999996126</v>
      </c>
      <c r="D21" s="110" t="str">
        <f aca="false">IF(F21=0,"",IF((ABS(F21-F19))&gt;(0.2*F21),CONCATENATE(" rec. par taxa (",F21," %) supérieur à 20 % !"),""))</f>
        <v> rec. par taxa (42,1319999873638 %)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42.1319999873638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0.100000001490116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0.0600000008940697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FONANT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0.00399999991059303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LEMMIN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0.100000001490116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0.0640000008046627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0.209999993443489</v>
      </c>
      <c r="C26" s="222" t="n">
        <v>0.0199999995529652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0.13399999588728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SPISPX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16</v>
      </c>
      <c r="B27" s="221" t="n">
        <v>48</v>
      </c>
      <c r="C27" s="222" t="n">
        <v>30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40.8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RANPES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0.00599999986588955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RHYRIP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0.209999993443489</v>
      </c>
      <c r="C29" s="222" t="n">
        <v>0.100000001490116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0.16599999666214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PHOSPX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HILSPX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0.5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FONSQU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0.200000002980232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0.120000001788139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CARACU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0.00399999991059303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EQUARV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7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LYSVUL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7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LYTSAL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7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28"/>
      <c r="Y36" s="215" t="str">
        <f aca="false">IF(A36="new.cod","NEWCOD",IF(AND((Z36=""),ISTEXT(A36)),A36,IF(Z36="","",INDEX(,Z36))))</f>
        <v>MENLON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0.699999988079071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7" t="n">
        <f aca="false">($B37*$B$7+$C37*$C$7)/100</f>
        <v>0.423999992758036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>No</v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Newcod</v>
      </c>
      <c r="Z37" s="9" t="str">
        <f aca="false">IF(ISERROR(MATCH(A37,,0)),IF(ISERROR(MATCH(A37,,0)),"",(MATCH(A37,,0))),(MATCH(A37,,0)))</f>
        <v/>
      </c>
      <c r="AA37" s="218"/>
      <c r="AB37" s="220" t="s">
        <v>93</v>
      </c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0.00999999977648258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7" t="n">
        <f aca="false">($B38*$B$7+$C38*$C$7)/100</f>
        <v>0.00999999977648258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X38" s="217"/>
      <c r="Y38" s="215" t="str">
        <f aca="false">IF(A38="new.cod","NEWCOD",IF(AND((Z38=""),ISTEXT(A38)),A38,IF(Z38="","",INDEX(,Z38))))</f>
        <v>SOADUL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7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7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7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7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7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7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7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7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7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7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7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7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7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7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7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7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7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7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7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7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7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7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7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7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7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7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7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7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7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7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BLASSAC</v>
      </c>
      <c r="C84" s="257" t="n">
        <f aca="false">A4</f>
        <v>41808</v>
      </c>
      <c r="D84" s="258" t="str">
        <f aca="false">IF(ISERROR(SUM($T$23:$T$82)/SUM($U$23:$U$82)),"",SUM($T$23:$T$82)/SUM($U$23:$U$82))</f>
        <v/>
      </c>
      <c r="E84" s="259" t="n">
        <f aca="false">N13</f>
        <v>16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42.1319999873638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96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100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103</v>
      </c>
      <c r="R93" s="9"/>
      <c r="S93" s="215" t="str">
        <f aca="false">INDEX($A$23:$A$82,$S$92)</f>
        <v>FONANT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7">
    <cfRule type="expression" priority="28" aboveAverage="0" equalAverage="0" bottom="0" percent="0" rank="0" text="" dxfId="26">
      <formula>ISTEXT($E37)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