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920" sheetId="1" state="visible" r:id="rId3"/>
  </sheets>
  <definedNames>
    <definedName function="false" hidden="false" localSheetId="0" name="_xlnm.Print_Area" vbProcedure="false">'04027920'!$A$1:$O$82</definedName>
    <definedName function="false" hidden="false" localSheetId="0" name="Cf." vbProcedure="false"/>
    <definedName function="false" hidden="false" localSheetId="0" name="NOM" vbProcedure="false">'04027920'!$H$1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<sst xmlns="http://schemas.openxmlformats.org/spreadsheetml/2006/main" count="114" uniqueCount="109">
  <si>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</si>
  <si>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</si>
  <si>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</si>
  <si>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</si>
  <si>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</si>
  <si>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VENDAGE</t>
  </si>
  <si>
    <t xml:space="preserve">VENDAGE à COHADE</t>
  </si>
  <si>
    <t xml:space="preserve">04027920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</si>
  <si>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</si>
  <si>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</si>
  <si>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</si>
  <si>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</si>
  <si>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</si>
  <si>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</si>
  <si>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</si>
  <si>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</si>
  <si>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</si>
  <si>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</si>
  <si>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</si>
  <si>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</si>
  <si>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</si>
  <si>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</si>
  <si>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</si>
  <si>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</si>
  <si>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</si>
  <si>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</si>
  <si>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</si>
  <si>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</si>
  <si>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</si>
  <si>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</si>
  <si>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</si>
  <si>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</si>
  <si>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</si>
  <si>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</si>
  <si>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</si>
  <si>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</si>
  <si>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</si>
  <si>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</si>
  <si>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</si>
  <si>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</si>
  <si>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</si>
  <si>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</si>
  <si>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</si>
  <si>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</si>
  <si>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</si>
  <si>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</si>
  <si>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</si>
  <si>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</si>
  <si>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</si>
  <si>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</si>
  <si>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</si>
  <si>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</si>
  <si>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</si>
  <si>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</si>
  <si>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</si>
  <si>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</si>
  <si>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</si>
  <si>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</si>
  <si>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(5,01380045332015 %)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</si>
  <si>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</si>
  <si>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</si>
  <si>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</si>
  <si>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</si>
  <si>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</si>
  <si>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</si>
  <si>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</si>
  <si>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</si>
  <si>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</si>
  <si>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</si>
  <si>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</si>
  <si>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</si>
  <si>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</si>
  <si>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</si>
  <si>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</si>
  <si>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</si>
  <si>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</si>
  <si>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</si>
  <si>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</si>
  <si>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SPASPX</t>
  </si>
  <si>
    <t xml:space="preserve">GLYSPX</t>
  </si>
  <si>
    <t xml:space="preserve">LYSVUL</t>
  </si>
  <si>
    <t xml:space="preserve">GLYFLU</t>
  </si>
  <si>
    <t xml:space="preserve">POLAMP</t>
  </si>
  <si>
    <t xml:space="preserve">POLHYD</t>
  </si>
  <si>
    <t xml:space="preserve">LEEORY</t>
  </si>
  <si>
    <t xml:space="preserve">NASOFF</t>
  </si>
  <si>
    <t xml:space="preserve">HILSPX</t>
  </si>
  <si>
    <t xml:space="preserve">APINOD</t>
  </si>
  <si>
    <t xml:space="preserve">LYCEUR</t>
  </si>
  <si>
    <t xml:space="preserve">AMBRIP</t>
  </si>
  <si>
    <t xml:space="preserve">CALPLA</t>
  </si>
  <si>
    <t xml:space="preserve">Cf.</t>
  </si>
  <si>
    <t xml:space="preserve">newcod</t>
  </si>
  <si>
    <t xml:space="preserve">Roegneria canina</t>
  </si>
  <si>
    <t xml:space="preserve">EQUARV</t>
  </si>
  <si>
    <t xml:space="preserve">SOADUL</t>
  </si>
  <si>
    <t xml:space="preserve">POATRI</t>
  </si>
  <si>
    <t xml:space="preserve">SCISYL</t>
  </si>
  <si>
    <t xml:space="preserve">Heteroleibleinia sp.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</si>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</sst>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41099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9.61904761904762</v>
      </c>
      <c r="M5" s="52"/>
      <c r="N5" s="53"/>
      <c r="O5" s="54" t="n">
        <v>9.52941176470588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48</v>
      </c>
      <c r="C7" s="66" t="n">
        <v>52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6</v>
      </c>
      <c r="C9" s="85" t="n">
        <v>1</v>
      </c>
      <c r="D9" s="86"/>
      <c r="E9" s="86"/>
      <c r="F9" s="87" t="n">
        <f aca="false">($B9*$B$7+$C9*$C$7)/100</f>
        <v>3.4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20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9.30250094272196</v>
      </c>
      <c r="C20" s="164" t="n">
        <f aca="false">SUM(C23:C82)</f>
        <v>1.05500000156462</v>
      </c>
      <c r="D20" s="165"/>
      <c r="E20" s="166" t="s">
        <v>52</v>
      </c>
      <c r="F20" s="167" t="n">
        <f aca="false">($B20*$B$7+$C20*$C$7)/100</f>
        <v>5.01380045332015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4.46520045250654</v>
      </c>
      <c r="C21" s="177" t="n">
        <f aca="false">C20*C7/100</f>
        <v>0.548600000813603</v>
      </c>
      <c r="D21" s="109" t="str">
        <f aca="false">IF(F21=0,"",IF((ABS(F21-F19))&gt;(0.2*F21),CONCATENATE(" rec. par taxa (",F21," %) supérieur à 20 % !"),""))</f>
        <v> rec. par taxa (5,01380045332015 %)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5.01380045332015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0.00519999988377094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SPASPX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0.00519999988377094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GLYSPX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0.00519999988377094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LYSVUL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0.00519999988377094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GLYFLU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2</v>
      </c>
      <c r="W27" s="217"/>
      <c r="Y27" s="215" t="str">
        <f aca="false">IF(A27="new.cod","NEWCOD",IF(AND((Z27=""),ISTEXT(A27)),A27,IF(Z27="","",INDEX(,Z27))))</f>
        <v>POLAMP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0.00999999977648258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POLHYD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LEEORY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1</v>
      </c>
      <c r="W30" s="217"/>
      <c r="Y30" s="215" t="str">
        <f aca="false">IF(A30="new.cod","NEWCOD",IF(AND((Z30=""),ISTEXT(A30)),A30,IF(Z30="","",INDEX(,Z30))))</f>
        <v>NASOFF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0.00479999989271164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HILSPX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0.00479999989271164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1</v>
      </c>
      <c r="W32" s="217"/>
      <c r="Y32" s="215" t="str">
        <f aca="false">IF(A32="new.cod","NEWCOD",IF(AND((Z32=""),ISTEXT(A32)),A32,IF(Z32="","",INDEX(,Z32))))</f>
        <v>APINOD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0.00999999977648258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0.00479999989271164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1</v>
      </c>
      <c r="W33" s="217"/>
      <c r="Y33" s="215" t="str">
        <f aca="false">IF(A33="new.cod","NEWCOD",IF(AND((Z33=""),ISTEXT(A33)),A33,IF(Z33="","",INDEX(,Z33))))</f>
        <v>LYCEUR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0.00479999989271164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AMBRIP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0.00999999977648258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0.00479999989271164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 t="s">
        <v>91</v>
      </c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1</v>
      </c>
      <c r="W35" s="217"/>
      <c r="Y35" s="215" t="str">
        <f aca="false">IF(A35="new.cod","NEWCOD",IF(AND((Z35=""),ISTEXT(A35)),A35,IF(Z35="","",INDEX(,Z35))))</f>
        <v>CALPLA</v>
      </c>
      <c r="Z35" s="9" t="str">
        <f aca="false">IF(ISERROR(MATCH(A35,,0)),IF(ISERROR(MATCH(A35,,0)),"",(MATCH(A35,,0))),(MATCH(A35,,0)))</f>
        <v/>
      </c>
      <c r="AA35" s="218" t="s">
        <v>91</v>
      </c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0.137500002980232</v>
      </c>
      <c r="C36" s="222" t="n">
        <v>0.0333333350718021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0.0833333356678486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>No</v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newcod</v>
      </c>
      <c r="Z36" s="9" t="str">
        <f aca="false">IF(ISERROR(MATCH(A36,,0)),IF(ISERROR(MATCH(A36,,0)),"",(MATCH(A36,,0))),(MATCH(A36,,0)))</f>
        <v/>
      </c>
      <c r="AA36" s="218"/>
      <c r="AB36" s="220" t="s">
        <v>93</v>
      </c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0.268750011920929</v>
      </c>
      <c r="C37" s="222" t="n">
        <v>0.058333333581686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0.159333339184523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>EQUARV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0.46875</v>
      </c>
      <c r="C38" s="222" t="n">
        <v>0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0.225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>SOADUL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0.631250023841858</v>
      </c>
      <c r="C39" s="222" t="n">
        <v>0.5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0.563000011444092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>POATRI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1.01874995231628</v>
      </c>
      <c r="C40" s="222" t="n">
        <v>0.341666668653488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0.66666664481163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4</v>
      </c>
      <c r="W40" s="217"/>
      <c r="Y40" s="215" t="str">
        <f aca="false">IF(A40="new.cod","NEWCOD",IF(AND((Z40=""),ISTEXT(A40)),A40,IF(Z40="","",INDEX(,Z40))))</f>
        <v>SCISYL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92</v>
      </c>
      <c r="B41" s="221" t="n">
        <v>2.50781297683716</v>
      </c>
      <c r="C41" s="222" t="n">
        <v>0.015625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1.21187522888184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>No</v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>newcod</v>
      </c>
      <c r="Z41" s="9" t="str">
        <f aca="false">IF(ISERROR(MATCH(A41,,0)),IF(ISERROR(MATCH(A41,,0)),"",(MATCH(A41,,0))),(MATCH(A41,,0)))</f>
        <v/>
      </c>
      <c r="AA41" s="218"/>
      <c r="AB41" s="220" t="s">
        <v>98</v>
      </c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4.17968797683716</v>
      </c>
      <c r="C42" s="222" t="n">
        <v>0.0260416660457849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2.01979189522564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3</v>
      </c>
      <c r="W42" s="217"/>
      <c r="Y42" s="215" t="str">
        <f aca="false">IF(A42="new.cod","NEWCOD",IF(AND((Z42=""),ISTEXT(A42)),A42,IF(Z42="","",INDEX(,Z42))))</f>
        <v>CLASPX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100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VENDAGE</v>
      </c>
      <c r="B84" s="253" t="str">
        <f aca="false">C3</f>
        <v>VENDAGE à COHADE</v>
      </c>
      <c r="C84" s="254" t="n">
        <f aca="false">A4</f>
        <v>41099</v>
      </c>
      <c r="D84" s="255" t="str">
        <f aca="false">IF(ISERROR(SUM($T$23:$T$82)/SUM($U$23:$U$82)),"",SUM($T$23:$T$82)/SUM($U$23:$U$82))</f>
        <v/>
      </c>
      <c r="E84" s="256" t="n">
        <f aca="false">N13</f>
        <v>20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5.01380045332015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101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108</v>
      </c>
      <c r="R93" s="9"/>
      <c r="S93" s="215" t="str">
        <f aca="false">INDEX($A$23:$A$82,$S$92)</f>
        <v>SPASPX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6">
    <cfRule type="expression" priority="28" aboveAverage="0" equalAverage="0" bottom="0" percent="0" rank="0" text="" dxfId="26">
      <formula>ISTEXT($E36)</formula>
    </cfRule>
  </conditionalFormatting>
  <conditionalFormatting sqref="AB41">
    <cfRule type="expression" priority="29" aboveAverage="0" equalAverage="0" bottom="0" percent="0" rank="0" text="" dxfId="27">
      <formula>ISTEXT($E41)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2024-03-14T21:48:04Z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