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100" sheetId="1" state="visible" r:id="rId3"/>
  </sheets>
  <definedNames>
    <definedName function="false" hidden="false" localSheetId="0" name="_xlnm.Print_Area" vbProcedure="false">'04030100'!$A$1:$Q$82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<sst xmlns="http://schemas.openxmlformats.org/spreadsheetml/2006/main" count="163" uniqueCount="98">
  <si>
    <t xml:space="preserve">Relevés floristiques aquatiques - IBMR</t>
  </si>
  <si>
    <t xml:space="preserve">AQUABIO</t>
  </si>
  <si>
    <t xml:space="preserve">Marie COURSOLLES, Nicolas CONDUCHE</t>
  </si>
  <si>
    <t xml:space="preserve">la Couze Chambon</t>
  </si>
  <si>
    <t xml:space="preserve">COUZE CHAMBON À COUDES</t>
  </si>
  <si>
    <t xml:space="preserve">04030100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</si>
  <si>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</si>
  <si>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</si>
  <si>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</si>
  <si>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</si>
  <si>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</si>
  <si>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</si>
  <si>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</si>
  <si>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</si>
  <si>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</si>
  <si>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</si>
  <si>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</si>
  <si>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</si>
  <si>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</si>
  <si>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</si>
  <si>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</si>
  <si>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</si>
  <si>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</si>
  <si>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</si>
  <si>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</si>
  <si>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</si>
  <si>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</si>
  <si>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</si>
  <si>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</si>
  <si>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</si>
  <si>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</si>
  <si>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</si>
  <si>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</si>
  <si>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</si>
  <si>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</si>
  <si>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</si>
  <si>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</si>
  <si>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</si>
  <si>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</si>
  <si>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</si>
  <si>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</si>
  <si>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</si>
  <si>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</si>
  <si>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</si>
  <si>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</si>
  <si>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</si>
  <si>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</si>
  <si>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</si>
  <si>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</si>
  <si>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</si>
  <si>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</si>
  <si>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</si>
  <si>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</si>
  <si>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</si>
  <si>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</si>
  <si>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</si>
  <si>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</si>
  <si>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</si>
  <si>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</si>
  <si>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</si>
  <si>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</si>
  <si>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</si>
  <si>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</si>
  <si>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</si>
  <si>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</si>
  <si>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</si>
  <si>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</si>
  <si>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</si>
  <si>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</si>
  <si>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</si>
  <si>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</si>
  <si>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</si>
  <si>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</si>
  <si>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</si>
  <si>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</si>
  <si>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</si>
  <si>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</si>
  <si>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</si>
  <si>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</si>
  <si>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</si>
  <si>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LEMMIN</t>
  </si>
  <si>
    <t xml:space="preserve">MELSPX</t>
  </si>
  <si>
    <t xml:space="preserve">HYAFLU</t>
  </si>
  <si>
    <t xml:space="preserve">FISCRA</t>
  </si>
  <si>
    <t xml:space="preserve">RHYRIP</t>
  </si>
  <si>
    <t xml:space="preserve">AUDSPX</t>
  </si>
  <si>
    <t xml:space="preserve">PHOSPX</t>
  </si>
  <si>
    <t xml:space="preserve">PAASPX</t>
  </si>
  <si>
    <t xml:space="preserve">NEWCOD</t>
  </si>
  <si>
    <t xml:space="preserve">Coconeis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</si>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</sst>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42615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11.4444444444444</v>
      </c>
      <c r="N5" s="48"/>
      <c r="O5" s="49" t="s">
        <v>15</v>
      </c>
      <c r="P5" s="50" t="n">
        <v>10.4285714285714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64</v>
      </c>
      <c r="C7" s="66" t="n">
        <v>36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1.39999997615814</v>
      </c>
      <c r="C9" s="66" t="n">
        <v>0.600000023841858</v>
      </c>
      <c r="D9" s="82"/>
      <c r="E9" s="82"/>
      <c r="F9" s="83" t="n">
        <f aca="false">($B9*$B$7+$C9*$C$7)/100</f>
        <v>1.11199999332428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1.61000003479421</v>
      </c>
      <c r="C20" s="155" t="n">
        <f aca="false">SUM(C23:C82)</f>
        <v>0.680000022053719</v>
      </c>
      <c r="D20" s="156"/>
      <c r="E20" s="157" t="s">
        <v>52</v>
      </c>
      <c r="F20" s="158" t="n">
        <f aca="false">($B20*$B$7+$C20*$C$7)/100</f>
        <v>1.27520003020763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1.0304000222683</v>
      </c>
      <c r="C21" s="166" t="n">
        <f aca="false">C20*C7/100</f>
        <v>0.244800007939339</v>
      </c>
      <c r="D21" s="167" t="s">
        <v>55</v>
      </c>
      <c r="E21" s="168"/>
      <c r="F21" s="169" t="n">
        <f aca="false">B21+C21</f>
        <v>1.27520003020763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0.00639999985694885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0.300000011920929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0.192000007629395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0.00359999991953373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LEMMIN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0.0299999993294477</v>
      </c>
      <c r="C26" s="212" t="n">
        <v>0.0299999993294477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0.0299999993294477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0.00639999985694885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0.00639999985694885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FISCRA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0.0199999995529652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0.0127999997138977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0.0199999995529652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0.0135999996960163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AUDSPX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15</v>
      </c>
      <c r="B32" s="211" t="n">
        <v>1.10000002384186</v>
      </c>
      <c r="C32" s="212" t="n">
        <v>0.600000023841858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0.920000023841858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HILSPX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0.100000001490116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0.0640000009536743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PAASPX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Coconeis sp.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>NoCod</v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 t="s">
        <v>89</v>
      </c>
      <c r="X34" s="224"/>
      <c r="Y34" s="207" t="str">
        <f aca="false">IF(AND(ISNUMBER(F34),OR(A34="",A34="!!!!!!")),"!!!!!!",IF(A34="new.cod","NEWCOD",IF(AND((Z34=""),ISTEXT(A34),A34&lt;&gt;"!!!!!!"),A34,IF(Z34="","",INDEX(,Z34)))))</f>
        <v>NEWCOD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1.27520003020763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Couze Chambon</v>
      </c>
      <c r="B84" s="175" t="str">
        <f aca="false">C3</f>
        <v>COUZE CHAMBON À COUDES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1.27520003020763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2024-04-24T21:24:30Z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