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1000" sheetId="1" state="visible" r:id="rId3"/>
  </sheets>
  <definedNames>
    <definedName function="false" hidden="false" localSheetId="0" name="_xlnm.Print_Area" vbProcedure="false">'04031000'!$A$1:$Q$82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<sst xmlns="http://schemas.openxmlformats.org/spreadsheetml/2006/main" count="173" uniqueCount="108">
  <si>
    <t xml:space="preserve">Relevés floristiques aquatiques - IBMR</t>
  </si>
  <si>
    <t xml:space="preserve">AQUABIO</t>
  </si>
  <si>
    <t xml:space="preserve">Christelle GISSET, Elie GARCELON, Nicolas CONDUCHE</t>
  </si>
  <si>
    <t xml:space="preserve">l'Allier</t>
  </si>
  <si>
    <t xml:space="preserve">ALLIER À COURNON-D'AUVERGNE</t>
  </si>
  <si>
    <t xml:space="preserve">04031000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</si>
  <si>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</si>
  <si>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</si>
  <si>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</si>
  <si>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</si>
  <si>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</si>
  <si>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</si>
  <si>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</si>
  <si>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</si>
  <si>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</si>
  <si>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FISFON</t>
  </si>
  <si>
    <t xml:space="preserve">Faciès dominant</t>
  </si>
  <si>
    <t xml:space="preserve">ch. lotique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</si>
  <si>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</si>
  <si>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</si>
  <si>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</si>
  <si>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</si>
  <si>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</si>
  <si>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</si>
  <si>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</si>
  <si>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</si>
  <si>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</si>
  <si>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</si>
  <si>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</si>
  <si>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</si>
  <si>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</si>
  <si>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</si>
  <si>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</si>
  <si>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</si>
  <si>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</si>
  <si>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</si>
  <si>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</si>
  <si>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</si>
  <si>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</si>
  <si>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</si>
  <si>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</si>
  <si>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</si>
  <si>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</si>
  <si>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</si>
  <si>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</si>
  <si>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</si>
  <si>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</si>
  <si>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</si>
  <si>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</si>
  <si>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</si>
  <si>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</si>
  <si>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</si>
  <si>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</si>
  <si>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</si>
  <si>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</si>
  <si>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</si>
  <si>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</si>
  <si>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</si>
  <si>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</si>
  <si>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</si>
  <si>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</si>
  <si>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</si>
  <si>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</si>
  <si>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</si>
  <si>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</si>
  <si>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</si>
  <si>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</si>
  <si>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</si>
  <si>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</si>
  <si>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</si>
  <si>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</si>
  <si>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</si>
  <si>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</si>
  <si>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</si>
  <si>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</si>
  <si>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</si>
  <si>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RHISPX</t>
  </si>
  <si>
    <t xml:space="preserve"> -</t>
  </si>
  <si>
    <t xml:space="preserve">VAUSPX</t>
  </si>
  <si>
    <t xml:space="preserve">LEORIP</t>
  </si>
  <si>
    <t xml:space="preserve">CLASPX</t>
  </si>
  <si>
    <t xml:space="preserve">OEDSPX</t>
  </si>
  <si>
    <t xml:space="preserve">MYRSPI</t>
  </si>
  <si>
    <t xml:space="preserve">FONANT</t>
  </si>
  <si>
    <t xml:space="preserve">MELSPX</t>
  </si>
  <si>
    <t xml:space="preserve">PHAARU</t>
  </si>
  <si>
    <t xml:space="preserve">SPISPX</t>
  </si>
  <si>
    <t xml:space="preserve">DIASPX</t>
  </si>
  <si>
    <t xml:space="preserve">MICSPX</t>
  </si>
  <si>
    <t xml:space="preserve">RANPEU</t>
  </si>
  <si>
    <t xml:space="preserve">AUDSPX</t>
  </si>
  <si>
    <t xml:space="preserve">PHOSPX</t>
  </si>
  <si>
    <t xml:space="preserve">STISPX</t>
  </si>
  <si>
    <t xml:space="preserve">BRARIV</t>
  </si>
  <si>
    <t xml:space="preserve">HILSPX</t>
  </si>
  <si>
    <t xml:space="preserve">CARSPX</t>
  </si>
  <si>
    <t xml:space="preserve">HEOSPX</t>
  </si>
  <si>
    <t xml:space="preserve">LUDGRA</t>
  </si>
  <si>
    <t xml:space="preserve">LYTSAL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</si>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</sst>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42649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9.40909090909091</v>
      </c>
      <c r="N5" s="48"/>
      <c r="O5" s="49" t="s">
        <v>15</v>
      </c>
      <c r="P5" s="50" t="n">
        <v>9.78947368421053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/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2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100</v>
      </c>
      <c r="C7" s="66"/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3</v>
      </c>
      <c r="C9" s="66"/>
      <c r="D9" s="82"/>
      <c r="E9" s="82"/>
      <c r="F9" s="83" t="n">
        <f aca="false">($B9*$B$7+$C9*$C$7)/100</f>
        <v>3</v>
      </c>
      <c r="G9" s="84"/>
      <c r="H9" s="41"/>
      <c r="I9" s="6"/>
      <c r="J9" s="85"/>
      <c r="K9" s="86"/>
      <c r="L9" s="71"/>
      <c r="M9" s="87"/>
      <c r="N9" s="79" t="s">
        <v>27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0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0</v>
      </c>
      <c r="M13" s="103"/>
      <c r="N13" s="111" t="s">
        <v>38</v>
      </c>
      <c r="O13" s="112" t="n">
        <f aca="false">COUNTIF(F23:F82,"&gt;0")</f>
        <v>24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44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1</v>
      </c>
      <c r="N17" s="111" t="s">
        <v>49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/>
      <c r="C18" s="133"/>
      <c r="D18" s="82"/>
      <c r="E18" s="134" t="s">
        <v>51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SUM(B23:B82)</f>
        <v>7.95511041395366</v>
      </c>
      <c r="C20" s="155" t="n">
        <f aca="false">SUM(C23:C82)</f>
        <v>0</v>
      </c>
      <c r="D20" s="156"/>
      <c r="E20" s="157" t="s">
        <v>51</v>
      </c>
      <c r="F20" s="158" t="n">
        <f aca="false">($B20*$B$7+$C20*$C$7)/100</f>
        <v>7.95511041395366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7.95511041395366</v>
      </c>
      <c r="C21" s="166" t="n">
        <f aca="false">C20*C7/100</f>
        <v>0</v>
      </c>
      <c r="D21" s="167" t="s">
        <v>54</v>
      </c>
      <c r="E21" s="168"/>
      <c r="F21" s="169" t="n">
        <f aca="false">B21+C21</f>
        <v>7.95511041395366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76</v>
      </c>
      <c r="B23" s="194" t="n">
        <v>0.0140000004321337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0.0140000004321337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RHISPX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0.0199999995529652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0.0199999995529652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VAUSPX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LEORIP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CLASPX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0.150190994143486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0.150190994143486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OEDSPX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0.300000011920929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0.300000011920929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FISFON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82</v>
      </c>
      <c r="B29" s="211" t="n">
        <v>1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1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MYRSPI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83</v>
      </c>
      <c r="B30" s="211" t="n">
        <v>0.0199999995529652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0.0199999995529652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FONANT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84</v>
      </c>
      <c r="B31" s="211" t="n">
        <v>0.0133333001285791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0.0133333001285791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MELSPX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85</v>
      </c>
      <c r="B32" s="211" t="n">
        <v>0.100000001490116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0.100000001490116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PHAARU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86</v>
      </c>
      <c r="B33" s="211" t="n">
        <v>0.0199999995529652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0.0199999995529652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SPISPX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87</v>
      </c>
      <c r="B34" s="211" t="n">
        <v>0.0624761991202831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0.0624761991202831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DIASPX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88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MICSPX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89</v>
      </c>
      <c r="B36" s="211" t="n">
        <v>3.12510991096497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3.12510991096497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RANPEU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90</v>
      </c>
      <c r="B37" s="211" t="n">
        <v>0.0199999995529652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0.0199999995529652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AUDSPX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91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0.00999999977648258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PHOSPX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92</v>
      </c>
      <c r="B39" s="211" t="n">
        <v>0.0199999995529652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0.0199999995529652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STISPX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93</v>
      </c>
      <c r="B40" s="211" t="n">
        <v>0.00999999977648258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0.00999999977648258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BRARIV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94</v>
      </c>
      <c r="B41" s="211" t="n">
        <v>0.00999999977648258</v>
      </c>
      <c r="C41" s="212" t="n">
        <v>0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0.00999999977648258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HILSPX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95</v>
      </c>
      <c r="B42" s="211" t="n">
        <v>0.00999999977648258</v>
      </c>
      <c r="C42" s="212" t="n">
        <v>0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0.00999999977648258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CARSPX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96</v>
      </c>
      <c r="B43" s="211" t="n">
        <v>2.5</v>
      </c>
      <c r="C43" s="212" t="n">
        <v>0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2.5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HEOSPX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97</v>
      </c>
      <c r="B44" s="211" t="n">
        <v>0.5</v>
      </c>
      <c r="C44" s="212" t="n">
        <v>0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0.5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LUDGRA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98</v>
      </c>
      <c r="B45" s="211" t="n">
        <v>0.00999999977648258</v>
      </c>
      <c r="C45" s="212" t="n">
        <v>0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0.00999999977648258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LYTSAL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99</v>
      </c>
      <c r="B46" s="211" t="n">
        <v>0.00999999977648258</v>
      </c>
      <c r="C46" s="212" t="n">
        <v>0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0.00999999977648258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PAASPX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7.95511041395366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l'Allier</v>
      </c>
      <c r="B84" s="175" t="str">
        <f aca="false">C3</f>
        <v>ALLIER À COURNON-D'AUVERGNE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7.95511041395366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107</v>
      </c>
      <c r="S93" s="6"/>
      <c r="T93" s="207" t="str">
        <f aca="false">INDEX($A$23:$A$82,$T$92)</f>
        <v>RHISPX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