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78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'04037800'!$A$1:$O$82</definedName>
    <definedName function="false" hidden="false" localSheetId="0" name="Excel_BuiltIn__FilterDatabase" vbProcedure="false">'04037800'!$A$23:$J$84</definedName>
    <definedName function="false" hidden="false" localSheetId="0" name="NOM" vbProcedure="false">'04037800'!$H$1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<sst xmlns="http://schemas.openxmlformats.org/spreadsheetml/2006/main" count="106" uniqueCount="102">
  <si>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</si>
  <si>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</si>
  <si>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</si>
  <si>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Rémy MARCEL</t>
  </si>
  <si>
    <t xml:space="preserve">conforme AFNOR T90-395 oct. 2003</t>
  </si>
  <si>
    <t xml:space="preserve">le Gérize</t>
  </si>
  <si>
    <t xml:space="preserve">RAU DE GERIZE à BRUGERON (LE)</t>
  </si>
  <si>
    <t xml:space="preserve">04037800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</si>
  <si>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</si>
  <si>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</si>
  <si>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</si>
  <si>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</si>
  <si>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</si>
  <si>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</si>
  <si>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</si>
  <si>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</si>
  <si>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SCAUND</t>
  </si>
  <si>
    <t xml:space="preserve">Faciès dominant</t>
  </si>
  <si>
    <t xml:space="preserve">rapide</t>
  </si>
  <si>
    <t xml:space="preserve">pl. courant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</si>
  <si>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</si>
  <si>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</si>
  <si>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</si>
  <si>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</si>
  <si>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</si>
  <si>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</si>
  <si>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</si>
  <si>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</si>
  <si>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</si>
  <si>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</si>
  <si>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</si>
  <si>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</si>
  <si>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</si>
  <si>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</si>
  <si>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</si>
  <si>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</si>
  <si>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</si>
  <si>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</si>
  <si>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</si>
  <si>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</si>
  <si>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</si>
  <si>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</si>
  <si>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</si>
  <si>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</si>
  <si>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</si>
  <si>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</si>
  <si>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</si>
  <si>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</si>
  <si>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</si>
  <si>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</si>
  <si>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</si>
  <si>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</si>
  <si>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</si>
  <si>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</si>
  <si>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</si>
  <si>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</si>
  <si>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</si>
  <si>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</si>
  <si>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</si>
  <si>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(21,7600001161918 %)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</si>
  <si>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</si>
  <si>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</si>
  <si>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</si>
  <si>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</si>
  <si>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</si>
  <si>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</si>
  <si>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</si>
  <si>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</si>
  <si>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</si>
  <si>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</si>
  <si>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</si>
  <si>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</si>
  <si>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</si>
  <si>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</si>
  <si>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</si>
  <si>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</si>
  <si>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</si>
  <si>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</si>
  <si>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</si>
  <si>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GLYFLU</t>
  </si>
  <si>
    <t xml:space="preserve">AMBFLU</t>
  </si>
  <si>
    <t xml:space="preserve">JUNINF</t>
  </si>
  <si>
    <t xml:space="preserve">PELSPX</t>
  </si>
  <si>
    <t xml:space="preserve">LEASPX</t>
  </si>
  <si>
    <t xml:space="preserve">DERWEB</t>
  </si>
  <si>
    <t xml:space="preserve">BRYPAS</t>
  </si>
  <si>
    <t xml:space="preserve">FISCRA</t>
  </si>
  <si>
    <t xml:space="preserve">PHOSPX</t>
  </si>
  <si>
    <t xml:space="preserve">CHIPOL</t>
  </si>
  <si>
    <t xml:space="preserve">RICCHA</t>
  </si>
  <si>
    <t xml:space="preserve">FONSQU</t>
  </si>
  <si>
    <t xml:space="preserve">BRARIV</t>
  </si>
  <si>
    <t xml:space="preserve">RHYRIP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</si>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</sst>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41814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15.02</v>
      </c>
      <c r="M5" s="52"/>
      <c r="N5" s="53" t="s">
        <v>16</v>
      </c>
      <c r="O5" s="54" t="n">
        <v>14.5853658536585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50</v>
      </c>
      <c r="C7" s="66" t="n">
        <v>50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30</v>
      </c>
      <c r="C9" s="86" t="n">
        <v>10</v>
      </c>
      <c r="D9" s="87"/>
      <c r="E9" s="87"/>
      <c r="F9" s="88" t="n">
        <f aca="false">($B9*$B$7+$C9*$C$7)/100</f>
        <v>20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15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33.770000230521</v>
      </c>
      <c r="C20" s="165" t="n">
        <f aca="false">SUM(C23:C82)</f>
        <v>9.75000000186265</v>
      </c>
      <c r="D20" s="166"/>
      <c r="E20" s="167" t="s">
        <v>53</v>
      </c>
      <c r="F20" s="168" t="n">
        <f aca="false">($B20*$B$7+$C20*$C$7)/100</f>
        <v>21.7600001161918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16.8850001152605</v>
      </c>
      <c r="C21" s="178" t="n">
        <f aca="false">C20*C7/100</f>
        <v>4.87500000093132</v>
      </c>
      <c r="D21" s="110" t="str">
        <f aca="false">IF(F21=0,"",IF((ABS(F21-F19))&gt;(0.2*F21),CONCATENATE(" rec. par taxa (",F21," %) supérieur à 20 % !"),""))</f>
        <v> rec. par taxa (21,7600001161918 %)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21.7600001161918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0.00499999988824129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GLYFLU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0.00499999988824129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AMBFLU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0.00499999988824129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JUNINF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0.00499999988824129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PELSPX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0.00499999988824129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LEASPX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0.00999999977648258</v>
      </c>
      <c r="C28" s="222" t="n">
        <v>0.00999999977648258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0.00999999977648258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DERWEB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0.00999999977648258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0.00499999988824129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BRYPAS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0.00999999977648258</v>
      </c>
      <c r="C30" s="222" t="n">
        <v>0.00999999977648258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FISCRA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0.00999999977648258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0.00499999988824129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PHOSPX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0.200000002980232</v>
      </c>
      <c r="C32" s="222" t="n">
        <v>0.200000002980232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0.200000002980232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CHIPOL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89</v>
      </c>
      <c r="B33" s="221" t="n">
        <v>1.5</v>
      </c>
      <c r="C33" s="222" t="n">
        <v>1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1.25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RICCHA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90</v>
      </c>
      <c r="B34" s="221" t="n">
        <v>3</v>
      </c>
      <c r="C34" s="222" t="n">
        <v>1.5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2.25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FONSQU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91</v>
      </c>
      <c r="B35" s="221" t="n">
        <v>4.01000022888184</v>
      </c>
      <c r="C35" s="222" t="n">
        <v>2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3.00500011444092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BRARIV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92</v>
      </c>
      <c r="B36" s="221" t="n">
        <v>10</v>
      </c>
      <c r="C36" s="222" t="n">
        <v>3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6.5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RHYRIP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16</v>
      </c>
      <c r="B37" s="221" t="n">
        <v>15</v>
      </c>
      <c r="C37" s="222" t="n">
        <v>2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8.5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SCAUND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93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le Gérize</v>
      </c>
      <c r="B84" s="256" t="str">
        <f aca="false">C3</f>
        <v>RAU DE GERIZE à BRUGERON (LE)</v>
      </c>
      <c r="C84" s="257" t="n">
        <f aca="false">A4</f>
        <v>41814</v>
      </c>
      <c r="D84" s="258" t="str">
        <f aca="false">IF(ISERROR(SUM($T$23:$T$82)/SUM($U$23:$U$82)),"",SUM($T$23:$T$82)/SUM($U$23:$U$82))</f>
        <v/>
      </c>
      <c r="E84" s="259" t="n">
        <f aca="false">N13</f>
        <v>15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21.7600001161918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94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95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96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97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98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99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100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101</v>
      </c>
      <c r="R93" s="9"/>
      <c r="S93" s="215" t="str">
        <f aca="false">INDEX($A$23:$A$82,$S$92)</f>
        <v>GLYFLU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2024-04-16T07:12:42Z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