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000" sheetId="1" state="visible" r:id="rId3"/>
  </sheets>
  <definedNames>
    <definedName function="false" hidden="false" localSheetId="0" name="_xlnm.Print_Area" vbProcedure="false">'04039000'!$A$1:$Q$82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<sst xmlns="http://schemas.openxmlformats.org/spreadsheetml/2006/main" count="183" uniqueCount="120">
  <si>
    <t xml:space="preserve">Relevés floristiques aquatiques - IBMR</t>
  </si>
  <si>
    <t xml:space="preserve">AQUABIO</t>
  </si>
  <si>
    <t xml:space="preserve">Christelle GISSET, Rémy MARCEL</t>
  </si>
  <si>
    <t xml:space="preserve">la Dore</t>
  </si>
  <si>
    <t xml:space="preserve">DORE À DORAT</t>
  </si>
  <si>
    <t xml:space="preserve">04039000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</si>
  <si>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</si>
  <si>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</si>
  <si>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</si>
  <si>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</si>
  <si>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</si>
  <si>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</si>
  <si>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</si>
  <si>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</si>
  <si>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</si>
  <si>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</si>
  <si>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</si>
  <si>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radier</t>
  </si>
  <si>
    <t xml:space="preserve">ch. lentique</t>
  </si>
  <si>
    <t xml:space="preserve">niveau trophique</t>
  </si>
  <si>
    <t xml:space="preserve">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</si>
  <si>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</si>
  <si>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</si>
  <si>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</si>
  <si>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</si>
  <si>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</si>
  <si>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</si>
  <si>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</si>
  <si>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</si>
  <si>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</si>
  <si>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</si>
  <si>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</si>
  <si>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</si>
  <si>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</si>
  <si>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</si>
  <si>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</si>
  <si>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</si>
  <si>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</si>
  <si>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</si>
  <si>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</si>
  <si>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</si>
  <si>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</si>
  <si>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</si>
  <si>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</si>
  <si>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</si>
  <si>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</si>
  <si>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</si>
  <si>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</si>
  <si>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</si>
  <si>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</si>
  <si>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</si>
  <si>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</si>
  <si>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</si>
  <si>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</si>
  <si>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</si>
  <si>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</si>
  <si>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</si>
  <si>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</si>
  <si>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</si>
  <si>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</si>
  <si>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</si>
  <si>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</si>
  <si>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</si>
  <si>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</si>
  <si>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</si>
  <si>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</si>
  <si>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</si>
  <si>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</si>
  <si>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</si>
  <si>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</si>
  <si>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</si>
  <si>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</si>
  <si>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</si>
  <si>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</si>
  <si>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</si>
  <si>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</si>
  <si>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</si>
  <si>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</si>
  <si>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</si>
  <si>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</si>
  <si>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CLASPX</t>
  </si>
  <si>
    <t xml:space="preserve">OEDSPX</t>
  </si>
  <si>
    <t xml:space="preserve">RORAMP</t>
  </si>
  <si>
    <t xml:space="preserve">AGRSTO</t>
  </si>
  <si>
    <t xml:space="preserve">cf.</t>
  </si>
  <si>
    <t xml:space="preserve">FONANT</t>
  </si>
  <si>
    <t xml:space="preserve">MELSPX</t>
  </si>
  <si>
    <t xml:space="preserve">PHAARU</t>
  </si>
  <si>
    <t xml:space="preserve">RANFLU</t>
  </si>
  <si>
    <t xml:space="preserve">CALHAM</t>
  </si>
  <si>
    <t xml:space="preserve">FISCRA</t>
  </si>
  <si>
    <t xml:space="preserve">MYOSCO</t>
  </si>
  <si>
    <t xml:space="preserve">RHYRIP</t>
  </si>
  <si>
    <t xml:space="preserve">PHOSPX</t>
  </si>
  <si>
    <t xml:space="preserve">STISPX</t>
  </si>
  <si>
    <t xml:space="preserve">HILSPX</t>
  </si>
  <si>
    <t xml:space="preserve">AMABLI</t>
  </si>
  <si>
    <t xml:space="preserve">BIDFRO</t>
  </si>
  <si>
    <t xml:space="preserve">CAMFLE</t>
  </si>
  <si>
    <t xml:space="preserve">CYPFUS</t>
  </si>
  <si>
    <t xml:space="preserve">ECHCRU</t>
  </si>
  <si>
    <t xml:space="preserve">ELEACI</t>
  </si>
  <si>
    <t xml:space="preserve">LESPOL</t>
  </si>
  <si>
    <t xml:space="preserve">LINDUB</t>
  </si>
  <si>
    <t xml:space="preserve">LUDGRA</t>
  </si>
  <si>
    <t xml:space="preserve">LUDPAL</t>
  </si>
  <si>
    <t xml:space="preserve">LYTSAL</t>
  </si>
  <si>
    <t xml:space="preserve">PERMAC</t>
  </si>
  <si>
    <t xml:space="preserve">RORSPX</t>
  </si>
  <si>
    <t xml:space="preserve">SOADUL</t>
  </si>
  <si>
    <t xml:space="preserve">NEWCOD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</si>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</sst>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43000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9.73076923076923</v>
      </c>
      <c r="N5" s="48"/>
      <c r="O5" s="49" t="s">
        <v>15</v>
      </c>
      <c r="P5" s="50" t="n">
        <v>10.5909090909091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22</v>
      </c>
      <c r="C7" s="66" t="n">
        <v>78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0.699999988079071</v>
      </c>
      <c r="C9" s="66" t="n">
        <v>0.200000002980232</v>
      </c>
      <c r="D9" s="82"/>
      <c r="E9" s="82"/>
      <c r="F9" s="83" t="n">
        <f aca="false">($B9*$B$7+$C9*$C$7)/100</f>
        <v>0.309999999701977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32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0.902000013738871</v>
      </c>
      <c r="C20" s="155" t="n">
        <f aca="false">SUM(C23:C82)</f>
        <v>0.498666699044406</v>
      </c>
      <c r="D20" s="156"/>
      <c r="E20" s="157" t="s">
        <v>53</v>
      </c>
      <c r="F20" s="158" t="n">
        <f aca="false">($B20*$B$7+$C20*$C$7)/100</f>
        <v>0.587400028277189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0.198440003022552</v>
      </c>
      <c r="C21" s="166" t="n">
        <f aca="false">C20*C7/100</f>
        <v>0.388960025254637</v>
      </c>
      <c r="D21" s="167" t="s">
        <v>56</v>
      </c>
      <c r="E21" s="168"/>
      <c r="F21" s="169" t="n">
        <f aca="false">B21+C21</f>
        <v>0.587400028277189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0.015476199798286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0.0120714358426631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15</v>
      </c>
      <c r="B24" s="211" t="n">
        <v>0.200000002980232</v>
      </c>
      <c r="C24" s="212" t="n">
        <v>0.200000002980232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0.200000002980232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CLASPX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OEDSPX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RORAMP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84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AGRSTO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FONANT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0.0199999995529652</v>
      </c>
      <c r="C30" s="212" t="n">
        <v>0.0299405008554459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0.0277535905689001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MELSPX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0.00779999982565641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PHAARU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0.300000011920929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0.0660000026226044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84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RANFLU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0.00219999995082617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CALHAM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0.00779999982565641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FISCRA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0.00999999977648258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MYOSCO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0.00219999995082617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RHYRIP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0.222000002861023</v>
      </c>
      <c r="C37" s="212" t="n">
        <v>0.0332500003278255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0.074775000885129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PHOSPX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0.00219999995082617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STISPX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HILSPX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0.00779999982565641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AMABLI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0.00779999982565641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BIDFRO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98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0.00779999982565641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CAMFLE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99</v>
      </c>
      <c r="B43" s="211" t="n">
        <v>0.00999999977648258</v>
      </c>
      <c r="C43" s="212" t="n">
        <v>0.00999999977648258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0.00999999977648258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CYPFUS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100</v>
      </c>
      <c r="B44" s="211" t="n">
        <v>0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0.00779999982565641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ECHCRU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101</v>
      </c>
      <c r="B45" s="211" t="n">
        <v>0.00999999977648258</v>
      </c>
      <c r="C45" s="212" t="n">
        <v>0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0.00219999995082617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ELEACI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102</v>
      </c>
      <c r="B46" s="211" t="n">
        <v>0</v>
      </c>
      <c r="C46" s="212" t="n">
        <v>0.00999999977648258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0.00779999982565641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LESPOL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103</v>
      </c>
      <c r="B47" s="211" t="n">
        <v>0.00999999977648258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0.00999999977648258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non répertorié ou synonyme. Vérifiez !</v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>LINDUB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 t="s">
        <v>104</v>
      </c>
      <c r="B48" s="211" t="n">
        <v>0.00999999977648258</v>
      </c>
      <c r="C48" s="212" t="n">
        <v>0.00999999977648258</v>
      </c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n">
        <f aca="false">IF(AND(OR(A48="",A48="!!!!!!"),B48="",C48=""),"",IF(OR(AND(B48="",C48=""),ISERROR(C48+B48)),"!!!",($B48*$B$7+$C48*$C$7)/100))</f>
        <v>0.00999999977648258</v>
      </c>
      <c r="G48" s="216" t="str">
        <f aca="false">IF(A48="","",IF(ISERROR(VLOOKUP($A48,,9,0)),IF(ISERROR(VLOOKUP($A48,,8,0)),"    -",VLOOKUP($A48,,8,0)),VLOOKUP($A48,,9,0)))</f>
        <v>    -</v>
      </c>
      <c r="H48" s="217" t="str">
        <f aca="false">IF(A48="","x",IF(ISERROR(VLOOKUP($A48,,10,0)),IF(ISERROR(VLOOKUP($A48,,9,0)),"x",VLOOKUP($A48,,9,0)),VLOOKUP($A48,,10,0)))</f>
        <v>x</v>
      </c>
      <c r="I48" s="6" t="n">
        <f aca="false">IF(A48="","",1)</f>
        <v>1</v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>non répertorié ou synonyme. Vérifiez !</v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>LUDGRA</v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 t="s">
        <v>105</v>
      </c>
      <c r="B49" s="211" t="n">
        <v>0</v>
      </c>
      <c r="C49" s="212" t="n">
        <v>0.00999999977648258</v>
      </c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n">
        <f aca="false">IF(AND(OR(A49="",A49="!!!!!!"),B49="",C49=""),"",IF(OR(AND(B49="",C49=""),ISERROR(C49+B49)),"!!!",($B49*$B$7+$C49*$C$7)/100))</f>
        <v>0.00779999982565641</v>
      </c>
      <c r="G49" s="216" t="str">
        <f aca="false">IF(A49="","",IF(ISERROR(VLOOKUP($A49,,9,0)),IF(ISERROR(VLOOKUP($A49,,8,0)),"    -",VLOOKUP($A49,,8,0)),VLOOKUP($A49,,9,0)))</f>
        <v>    -</v>
      </c>
      <c r="H49" s="217" t="str">
        <f aca="false">IF(A49="","x",IF(ISERROR(VLOOKUP($A49,,10,0)),IF(ISERROR(VLOOKUP($A49,,9,0)),"x",VLOOKUP($A49,,9,0)),VLOOKUP($A49,,10,0)))</f>
        <v>x</v>
      </c>
      <c r="I49" s="6" t="n">
        <f aca="false">IF(A49="","",1)</f>
        <v>1</v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>non répertorié ou synonyme. Vérifiez !</v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>LUDPAL</v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 t="s">
        <v>106</v>
      </c>
      <c r="B50" s="211" t="n">
        <v>0</v>
      </c>
      <c r="C50" s="212" t="n">
        <v>0.00999999977648258</v>
      </c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n">
        <f aca="false">IF(AND(OR(A50="",A50="!!!!!!"),B50="",C50=""),"",IF(OR(AND(B50="",C50=""),ISERROR(C50+B50)),"!!!",($B50*$B$7+$C50*$C$7)/100))</f>
        <v>0.00779999982565641</v>
      </c>
      <c r="G50" s="216" t="str">
        <f aca="false">IF(A50="","",IF(ISERROR(VLOOKUP($A50,,9,0)),IF(ISERROR(VLOOKUP($A50,,8,0)),"    -",VLOOKUP($A50,,8,0)),VLOOKUP($A50,,9,0)))</f>
        <v>    -</v>
      </c>
      <c r="H50" s="217" t="str">
        <f aca="false">IF(A50="","x",IF(ISERROR(VLOOKUP($A50,,10,0)),IF(ISERROR(VLOOKUP($A50,,9,0)),"x",VLOOKUP($A50,,9,0)),VLOOKUP($A50,,10,0)))</f>
        <v>x</v>
      </c>
      <c r="I50" s="6" t="n">
        <f aca="false">IF(A50="","",1)</f>
        <v>1</v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>non répertorié ou synonyme. Vérifiez !</v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>LYTSAL</v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 t="s">
        <v>107</v>
      </c>
      <c r="B51" s="211" t="n">
        <v>0</v>
      </c>
      <c r="C51" s="212" t="n">
        <v>0.0199999995529652</v>
      </c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n">
        <f aca="false">IF(AND(OR(A51="",A51="!!!!!!"),B51="",C51=""),"",IF(OR(AND(B51="",C51=""),ISERROR(C51+B51)),"!!!",($B51*$B$7+$C51*$C$7)/100))</f>
        <v>0.0155999996513128</v>
      </c>
      <c r="G51" s="216" t="str">
        <f aca="false">IF(A51="","",IF(ISERROR(VLOOKUP($A51,,9,0)),IF(ISERROR(VLOOKUP($A51,,8,0)),"    -",VLOOKUP($A51,,8,0)),VLOOKUP($A51,,9,0)))</f>
        <v>    -</v>
      </c>
      <c r="H51" s="217" t="str">
        <f aca="false">IF(A51="","x",IF(ISERROR(VLOOKUP($A51,,10,0)),IF(ISERROR(VLOOKUP($A51,,9,0)),"x",VLOOKUP($A51,,9,0)),VLOOKUP($A51,,10,0)))</f>
        <v>x</v>
      </c>
      <c r="I51" s="6" t="n">
        <f aca="false">IF(A51="","",1)</f>
        <v>1</v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>non répertorié ou synonyme. Vérifiez !</v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>PERMAC</v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 t="s">
        <v>108</v>
      </c>
      <c r="B52" s="211" t="n">
        <v>0.00999999977648258</v>
      </c>
      <c r="C52" s="212" t="n">
        <v>0</v>
      </c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n">
        <f aca="false">IF(AND(OR(A52="",A52="!!!!!!"),B52="",C52=""),"",IF(OR(AND(B52="",C52=""),ISERROR(C52+B52)),"!!!",($B52*$B$7+$C52*$C$7)/100))</f>
        <v>0.00219999995082617</v>
      </c>
      <c r="G52" s="216" t="str">
        <f aca="false">IF(A52="","",IF(ISERROR(VLOOKUP($A52,,9,0)),IF(ISERROR(VLOOKUP($A52,,8,0)),"    -",VLOOKUP($A52,,8,0)),VLOOKUP($A52,,9,0)))</f>
        <v>    -</v>
      </c>
      <c r="H52" s="217" t="str">
        <f aca="false">IF(A52="","x",IF(ISERROR(VLOOKUP($A52,,10,0)),IF(ISERROR(VLOOKUP($A52,,9,0)),"x",VLOOKUP($A52,,9,0)),VLOOKUP($A52,,10,0)))</f>
        <v>x</v>
      </c>
      <c r="I52" s="6" t="n">
        <f aca="false">IF(A52="","",1)</f>
        <v>1</v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>non répertorié ou synonyme. Vérifiez !</v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>RORSPX</v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 t="s">
        <v>109</v>
      </c>
      <c r="B53" s="211" t="n">
        <v>0.00999999977648258</v>
      </c>
      <c r="C53" s="212" t="n">
        <v>0</v>
      </c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n">
        <f aca="false">IF(AND(OR(A53="",A53="!!!!!!"),B53="",C53=""),"",IF(OR(AND(B53="",C53=""),ISERROR(C53+B53)),"!!!",($B53*$B$7+$C53*$C$7)/100))</f>
        <v>0.00219999995082617</v>
      </c>
      <c r="G53" s="216" t="str">
        <f aca="false">IF(A53="","",IF(ISERROR(VLOOKUP($A53,,9,0)),IF(ISERROR(VLOOKUP($A53,,8,0)),"    -",VLOOKUP($A53,,8,0)),VLOOKUP($A53,,9,0)))</f>
        <v>    -</v>
      </c>
      <c r="H53" s="217" t="str">
        <f aca="false">IF(A53="","x",IF(ISERROR(VLOOKUP($A53,,10,0)),IF(ISERROR(VLOOKUP($A53,,9,0)),"x",VLOOKUP($A53,,9,0)),VLOOKUP($A53,,10,0)))</f>
        <v>x</v>
      </c>
      <c r="I53" s="6" t="n">
        <f aca="false">IF(A53="","",1)</f>
        <v>1</v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>non répertorié ou synonyme. Vérifiez !</v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>SOADUL</v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 t="s">
        <v>110</v>
      </c>
      <c r="B54" s="211" t="n">
        <v>0</v>
      </c>
      <c r="C54" s="212" t="n">
        <v>0.00999999977648258</v>
      </c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n">
        <f aca="false">IF(AND(OR(A54="",A54="!!!!!!"),B54="",C54=""),"",IF(OR(AND(B54="",C54=""),ISERROR(C54+B54)),"!!!",($B54*$B$7+$C54*$C$7)/100))</f>
        <v>0.00779999982565641</v>
      </c>
      <c r="G54" s="216" t="str">
        <f aca="false">IF(A54="","",IF(ISERROR(VLOOKUP($A54,,9,0)),IF(ISERROR(VLOOKUP($A54,,8,0)),"    -",VLOOKUP($A54,,8,0)),VLOOKUP($A54,,9,0)))</f>
        <v>    -</v>
      </c>
      <c r="H54" s="217" t="str">
        <f aca="false">IF(A54="","x",IF(ISERROR(VLOOKUP($A54,,10,0)),IF(ISERROR(VLOOKUP($A54,,9,0)),"x",VLOOKUP($A54,,9,0)),VLOOKUP($A54,,10,0)))</f>
        <v>x</v>
      </c>
      <c r="I54" s="6" t="n">
        <f aca="false">IF(A54="","",1)</f>
        <v>1</v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>Poaceae</v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>NoCod</v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 t="s">
        <v>111</v>
      </c>
      <c r="X54" s="224"/>
      <c r="Y54" s="207" t="str">
        <f aca="false">IF(AND(ISNUMBER(F54),OR(A54="",A54="!!!!!!")),"!!!!!!",IF(A54="new.cod","NEWCOD",IF(AND((Z54=""),ISTEXT(A54),A54&lt;&gt;"!!!!!!"),A54,IF(Z54="","",INDEX(,Z54)))))</f>
        <v>NEWCOD</v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0.587400028277189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Dore</v>
      </c>
      <c r="B84" s="175" t="str">
        <f aca="false">C3</f>
        <v>DORE À DORAT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32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0.587400028277189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112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113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114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115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116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117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118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119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2024-06-19T17:15:02Z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