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5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'04041755'!$A$1:$O$82</definedName>
    <definedName function="false" hidden="false" localSheetId="0" name="Excel_BuiltIn__FilterDatabase" vbProcedure="false">'04041755'!$A$23:$J$84</definedName>
    <definedName function="false" hidden="false" localSheetId="0" name="NOM" vbProcedure="false">'04041755'!$H$1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<sst xmlns="http://schemas.openxmlformats.org/spreadsheetml/2006/main" count="119" uniqueCount="115">
  <si>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</si>
  <si>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</si>
  <si>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</si>
  <si>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</si>
  <si>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</si>
  <si>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le Létrade</t>
  </si>
  <si>
    <t xml:space="preserve">RAU DE LETRADE à SAINT-AVIT</t>
  </si>
  <si>
    <t xml:space="preserve">04041755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</si>
  <si>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</si>
  <si>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</si>
  <si>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</si>
  <si>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</si>
  <si>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</si>
  <si>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</si>
  <si>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</si>
  <si>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</si>
  <si>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</si>
  <si>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</si>
  <si>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</si>
  <si>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</si>
  <si>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</si>
  <si>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</si>
  <si>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</si>
  <si>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</si>
  <si>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</si>
  <si>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</si>
  <si>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</si>
  <si>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</si>
  <si>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</si>
  <si>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</si>
  <si>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</si>
  <si>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</si>
  <si>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</si>
  <si>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</si>
  <si>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</si>
  <si>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</si>
  <si>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</si>
  <si>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</si>
  <si>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</si>
  <si>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</si>
  <si>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</si>
  <si>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</si>
  <si>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</si>
  <si>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</si>
  <si>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</si>
  <si>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</si>
  <si>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</si>
  <si>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</si>
  <si>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</si>
  <si>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</si>
  <si>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</si>
  <si>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</si>
  <si>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</si>
  <si>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</si>
  <si>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</si>
  <si>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</si>
  <si>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</si>
  <si>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</si>
  <si>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</si>
  <si>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(38,6419999640435 %)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</si>
  <si>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</si>
  <si>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</si>
  <si>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</si>
  <si>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</si>
  <si>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</si>
  <si>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</si>
  <si>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</si>
  <si>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</si>
  <si>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</si>
  <si>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</si>
  <si>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</si>
  <si>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</si>
  <si>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</si>
  <si>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</si>
  <si>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</si>
  <si>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</si>
  <si>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</si>
  <si>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</si>
  <si>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</si>
  <si>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MYOPAL</t>
  </si>
  <si>
    <t xml:space="preserve">ALIPLA</t>
  </si>
  <si>
    <t xml:space="preserve">LYCEUR</t>
  </si>
  <si>
    <t xml:space="preserve">DERWEB</t>
  </si>
  <si>
    <t xml:space="preserve">CHIPOL</t>
  </si>
  <si>
    <t xml:space="preserve">VAUSPX</t>
  </si>
  <si>
    <t xml:space="preserve">MENAQU</t>
  </si>
  <si>
    <t xml:space="preserve">RANREP</t>
  </si>
  <si>
    <t xml:space="preserve">PHOSPX</t>
  </si>
  <si>
    <t xml:space="preserve">AUDSPX</t>
  </si>
  <si>
    <t xml:space="preserve">POATRI</t>
  </si>
  <si>
    <t xml:space="preserve">LEASPX</t>
  </si>
  <si>
    <t xml:space="preserve">JUNEFF</t>
  </si>
  <si>
    <t xml:space="preserve">AMBFLU</t>
  </si>
  <si>
    <t xml:space="preserve">GALPAL</t>
  </si>
  <si>
    <t xml:space="preserve">AGRSTO</t>
  </si>
  <si>
    <t xml:space="preserve">RHYRIP</t>
  </si>
  <si>
    <t xml:space="preserve">SCISYL</t>
  </si>
  <si>
    <t xml:space="preserve">CALBRU</t>
  </si>
  <si>
    <t xml:space="preserve">FISCRA</t>
  </si>
  <si>
    <t xml:space="preserve">RANPEC</t>
  </si>
  <si>
    <t xml:space="preserve">CALHAM</t>
  </si>
  <si>
    <t xml:space="preserve">AMBRIP</t>
  </si>
  <si>
    <t xml:space="preserve">FONANT</t>
  </si>
  <si>
    <t xml:space="preserve">PHAARU</t>
  </si>
  <si>
    <t xml:space="preserve">SPAERE</t>
  </si>
  <si>
    <t xml:space="preserve">IRIPSE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</si>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</sst>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41458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11.2388059701493</v>
      </c>
      <c r="M5" s="52"/>
      <c r="N5" s="53" t="s">
        <v>16</v>
      </c>
      <c r="O5" s="54" t="n">
        <v>10.9672131147541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80</v>
      </c>
      <c r="C7" s="66" t="n">
        <v>20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45</v>
      </c>
      <c r="C9" s="86" t="n">
        <v>7</v>
      </c>
      <c r="D9" s="87"/>
      <c r="E9" s="87"/>
      <c r="F9" s="88" t="n">
        <f aca="false">($B9*$B$7+$C9*$C$7)/100</f>
        <v>37.4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45.7199999522418</v>
      </c>
      <c r="C20" s="165" t="n">
        <f aca="false">SUM(C23:C82)</f>
        <v>10.3300000112504</v>
      </c>
      <c r="D20" s="166"/>
      <c r="E20" s="167" t="s">
        <v>53</v>
      </c>
      <c r="F20" s="168" t="n">
        <f aca="false">($B20*$B$7+$C20*$C$7)/100</f>
        <v>38.6419999640435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36.5759999617934</v>
      </c>
      <c r="C21" s="178" t="n">
        <f aca="false">C20*C7/100</f>
        <v>2.06600000225008</v>
      </c>
      <c r="D21" s="110" t="str">
        <f aca="false">IF(F21=0,"",IF((ABS(F21-F19))&gt;(0.2*F21),CONCATENATE(" rec. par taxa (",F21," %) supérieur à 20 % !"),""))</f>
        <v> rec. par taxa (38,6419999640435 %)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38.6419999640435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0.00799999982118607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MYOPAL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0.00799999982118607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ALIPLA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LYCEUR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0.00799999982118607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DERWEB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0.00799999982118607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CHIPOL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0.00799999982118607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VAUSPX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0.200000002980232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0.0480000004172325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MENAQU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0.00799999982118607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RANREP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0.0299999993294477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0.0259999994188547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PHOSPX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0.0671428963541985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0.0537143170833588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AUDSPX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0.100000001490116</v>
      </c>
      <c r="C33" s="222" t="n">
        <v>0.200000002980232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0.120000001788139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POATRI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0.142857000231743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0.114285600185394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LEASPX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0.200000002980232</v>
      </c>
      <c r="C35" s="222" t="n">
        <v>0.5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0.260000002384186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JUNEFF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0.200000002980232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0.160000002384186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AMBFLU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0.200000002980232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0.160000002384186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GALPAL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0.300000011920929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0.240000009536743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AGRSTO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0.5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0.4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RHYRIP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0.5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0.4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SCISYL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0.600000023841858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0.480000019073486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CALBRU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98</v>
      </c>
      <c r="B42" s="221" t="n">
        <v>0.800000011920929</v>
      </c>
      <c r="C42" s="222" t="n">
        <v>0.00999999977648258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0.64200000949204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FISCRA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99</v>
      </c>
      <c r="B43" s="221" t="n">
        <v>1</v>
      </c>
      <c r="C43" s="222" t="n">
        <v>0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0.8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RANPEC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100</v>
      </c>
      <c r="B44" s="221" t="n">
        <v>3</v>
      </c>
      <c r="C44" s="222" t="n">
        <v>0.699999988079071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2.53999999761581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CALHAM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101</v>
      </c>
      <c r="B45" s="221" t="n">
        <v>3</v>
      </c>
      <c r="C45" s="222" t="n">
        <v>0.200000002980232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2.44000000059605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AMBRIP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 t="s">
        <v>16</v>
      </c>
      <c r="B46" s="221" t="n">
        <v>4</v>
      </c>
      <c r="C46" s="222" t="n">
        <v>0.800000011920929</v>
      </c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3.36000000238419</v>
      </c>
      <c r="G46" s="208" t="str">
        <f aca="false">IF(A46="","",IF(ISERROR(VLOOKUP($A46,,13,0)),IF(ISERROR(VLOOKUP($A46,,12,0)),"    -",VLOOKUP($A46,,12,0)),VLOOKUP($A46,,13,0)))</f>
        <v>    -</v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>GLYFLU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n">
        <f aca="false">IF(A46="","",1)</f>
        <v>1</v>
      </c>
    </row>
    <row r="47" customFormat="false" ht="12.75" hidden="false" customHeight="false" outlineLevel="0" collapsed="false">
      <c r="A47" s="220" t="s">
        <v>102</v>
      </c>
      <c r="B47" s="221" t="n">
        <v>5</v>
      </c>
      <c r="C47" s="222" t="n">
        <v>0.200000002980232</v>
      </c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4.04000000059605</v>
      </c>
      <c r="G47" s="208" t="str">
        <f aca="false">IF(A47="","",IF(ISERROR(VLOOKUP($A47,,13,0)),IF(ISERROR(VLOOKUP($A47,,12,0)),"    -",VLOOKUP($A47,,12,0)),VLOOKUP($A47,,13,0)))</f>
        <v>    -</v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>FONANT</v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n">
        <f aca="false">IF(A47="","",1)</f>
        <v>1</v>
      </c>
    </row>
    <row r="48" customFormat="false" ht="12.75" hidden="false" customHeight="false" outlineLevel="0" collapsed="false">
      <c r="A48" s="220" t="s">
        <v>103</v>
      </c>
      <c r="B48" s="221" t="n">
        <v>6</v>
      </c>
      <c r="C48" s="222" t="n">
        <v>1.5</v>
      </c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5.1</v>
      </c>
      <c r="G48" s="208" t="str">
        <f aca="false">IF(A48="","",IF(ISERROR(VLOOKUP($A48,,13,0)),IF(ISERROR(VLOOKUP($A48,,12,0)),"    -",VLOOKUP($A48,,12,0)),VLOOKUP($A48,,13,0)))</f>
        <v>    -</v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>code non répertorié ou synonyme</v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>PHAARU</v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n">
        <f aca="false">IF(A48="","",1)</f>
        <v>1</v>
      </c>
    </row>
    <row r="49" customFormat="false" ht="12.75" hidden="false" customHeight="false" outlineLevel="0" collapsed="false">
      <c r="A49" s="220" t="s">
        <v>104</v>
      </c>
      <c r="B49" s="221" t="n">
        <v>8</v>
      </c>
      <c r="C49" s="222" t="n">
        <v>2</v>
      </c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6.8</v>
      </c>
      <c r="G49" s="208" t="str">
        <f aca="false">IF(A49="","",IF(ISERROR(VLOOKUP($A49,,13,0)),IF(ISERROR(VLOOKUP($A49,,12,0)),"    -",VLOOKUP($A49,,12,0)),VLOOKUP($A49,,13,0)))</f>
        <v>    -</v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>code non répertorié ou synonyme</v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>SPAERE</v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n">
        <f aca="false">IF(A49="","",1)</f>
        <v>1</v>
      </c>
    </row>
    <row r="50" customFormat="false" ht="12.75" hidden="false" customHeight="false" outlineLevel="0" collapsed="false">
      <c r="A50" s="220" t="s">
        <v>105</v>
      </c>
      <c r="B50" s="221" t="n">
        <v>12</v>
      </c>
      <c r="C50" s="222" t="n">
        <v>4</v>
      </c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10.4</v>
      </c>
      <c r="G50" s="208" t="str">
        <f aca="false">IF(A50="","",IF(ISERROR(VLOOKUP($A50,,13,0)),IF(ISERROR(VLOOKUP($A50,,12,0)),"    -",VLOOKUP($A50,,12,0)),VLOOKUP($A50,,13,0)))</f>
        <v>    -</v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>code non répertorié ou synonyme</v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>IRIPSE</v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n">
        <f aca="false">IF(A50="","",1)</f>
        <v>1</v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Létrade</v>
      </c>
      <c r="B84" s="256" t="str">
        <f aca="false">C3</f>
        <v>RAU DE LETRADE à SAINT-AVIT</v>
      </c>
      <c r="C84" s="257" t="n">
        <f aca="false">A4</f>
        <v>41458</v>
      </c>
      <c r="D84" s="258" t="str">
        <f aca="false">IF(ISERROR(SUM($T$23:$T$82)/SUM($U$23:$U$82)),"",SUM($T$23:$T$82)/SUM($U$23:$U$82))</f>
        <v/>
      </c>
      <c r="E84" s="259" t="n">
        <f aca="false">N13</f>
        <v>28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38.6419999640435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110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111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112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113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114</v>
      </c>
      <c r="R93" s="9"/>
      <c r="S93" s="215" t="str">
        <f aca="false">INDEX($A$23:$A$82,$S$92)</f>
        <v>MYOPAL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2024-04-09T21:38:15Z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