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80" sheetId="1" state="visible" r:id="rId3"/>
  </sheets>
  <definedNames>
    <definedName function="false" hidden="false" localSheetId="0" name="_xlnm.Print_Area" vbProcedure="false">'04041780'!$A$1:$Q$82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<sst xmlns="http://schemas.openxmlformats.org/spreadsheetml/2006/main" count="172" uniqueCount="108">
  <si>
    <t xml:space="preserve">Relevés floristiques aquatiques - IBMR</t>
  </si>
  <si>
    <t xml:space="preserve">modèle Irstea-GIS</t>
  </si>
  <si>
    <t xml:space="preserve">AQUABIO</t>
  </si>
  <si>
    <t xml:space="preserve">Angèle LORIENT, Anthony ANTOINE</t>
  </si>
  <si>
    <t xml:space="preserve">la Sioule</t>
  </si>
  <si>
    <t xml:space="preserve">SIOULE À LISSEUIL</t>
  </si>
  <si>
    <t xml:space="preserve">04041780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</si>
  <si>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</si>
  <si>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</si>
  <si>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</si>
  <si>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</si>
  <si>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</si>
  <si>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</si>
  <si>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</si>
  <si>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</si>
  <si>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</si>
  <si>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</si>
  <si>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</si>
  <si>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</si>
  <si>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pl. courant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</si>
  <si>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</si>
  <si>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</si>
  <si>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</si>
  <si>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</si>
  <si>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</si>
  <si>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</si>
  <si>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</si>
  <si>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</si>
  <si>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</si>
  <si>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</si>
  <si>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</si>
  <si>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</si>
  <si>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</si>
  <si>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</si>
  <si>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</si>
  <si>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</si>
  <si>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</si>
  <si>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</si>
  <si>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</si>
  <si>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</si>
  <si>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</si>
  <si>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</si>
  <si>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</si>
  <si>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</si>
  <si>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</si>
  <si>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</si>
  <si>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</si>
  <si>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</si>
  <si>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</si>
  <si>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</si>
  <si>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</si>
  <si>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</si>
  <si>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</si>
  <si>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</si>
  <si>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</si>
  <si>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</si>
  <si>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</si>
  <si>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</si>
  <si>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</si>
  <si>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</si>
  <si>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</si>
  <si>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</si>
  <si>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</si>
  <si>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</si>
  <si>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</si>
  <si>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</si>
  <si>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</si>
  <si>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</si>
  <si>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</si>
  <si>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</si>
  <si>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</si>
  <si>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</si>
  <si>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</si>
  <si>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</si>
  <si>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</si>
  <si>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</si>
  <si>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</si>
  <si>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</si>
  <si>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LEORIP</t>
  </si>
  <si>
    <t xml:space="preserve"> -</t>
  </si>
  <si>
    <t xml:space="preserve">CLASPX</t>
  </si>
  <si>
    <t xml:space="preserve">OEDSPX</t>
  </si>
  <si>
    <t xml:space="preserve">FONANT</t>
  </si>
  <si>
    <t xml:space="preserve">LEMMIN</t>
  </si>
  <si>
    <t xml:space="preserve">cf.</t>
  </si>
  <si>
    <t xml:space="preserve">MELSPX</t>
  </si>
  <si>
    <t xml:space="preserve">PHAARU</t>
  </si>
  <si>
    <t xml:space="preserve">SPISPX</t>
  </si>
  <si>
    <t xml:space="preserve">DIASPX</t>
  </si>
  <si>
    <t xml:space="preserve">RHYRIP</t>
  </si>
  <si>
    <t xml:space="preserve">PHOSPX</t>
  </si>
  <si>
    <t xml:space="preserve">POTALP</t>
  </si>
  <si>
    <t xml:space="preserve">RANPEC</t>
  </si>
  <si>
    <t xml:space="preserve">STISPX</t>
  </si>
  <si>
    <t xml:space="preserve">CHIPOL</t>
  </si>
  <si>
    <t xml:space="preserve">FONSQU</t>
  </si>
  <si>
    <t xml:space="preserve">GOMSPX</t>
  </si>
  <si>
    <t xml:space="preserve">PAASPX</t>
  </si>
  <si>
    <t xml:space="preserve">RANREP</t>
  </si>
  <si>
    <t xml:space="preserve">SOADUL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</si>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</sst>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42213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11.7575757575758</v>
      </c>
      <c r="N5" s="48"/>
      <c r="O5" s="49" t="s">
        <v>16</v>
      </c>
      <c r="P5" s="50" t="n">
        <v>11.3103448275862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2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21</v>
      </c>
      <c r="C7" s="66" t="n">
        <v>79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3.5</v>
      </c>
      <c r="C9" s="66" t="n">
        <v>0.5</v>
      </c>
      <c r="D9" s="82"/>
      <c r="E9" s="82"/>
      <c r="F9" s="83" t="n">
        <f aca="false">($B9*$B$7+$C9*$C$7)/100</f>
        <v>1.13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21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SUM(B23:B62)</f>
        <v>3.64272729679942</v>
      </c>
      <c r="C20" s="155" t="n">
        <f aca="false">SUM(C23:C62)</f>
        <v>0.650000004097819</v>
      </c>
      <c r="D20" s="156"/>
      <c r="E20" s="157" t="s">
        <v>53</v>
      </c>
      <c r="F20" s="158" t="n">
        <f aca="false">($B20*$B$7+$C20*$C$7)/100</f>
        <v>1.27847273556516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0.764972732327878</v>
      </c>
      <c r="C21" s="166" t="n">
        <f aca="false">C20*C7/100</f>
        <v>0.513500003237277</v>
      </c>
      <c r="D21" s="167" t="s">
        <v>56</v>
      </c>
      <c r="E21" s="168"/>
      <c r="F21" s="169" t="n">
        <f aca="false">B21+C21</f>
        <v>1.27847273556516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0.00789999982342124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LEORIP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2.5</v>
      </c>
      <c r="C24" s="212" t="n">
        <v>0.100000001490116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0.604000001177192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CLASPX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0.00999999977648258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0.00999999977648258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OEDSPX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0.00999999977648258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0.00999999977648258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FONANT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0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0.00789999982342124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84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LEMMIN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85</v>
      </c>
      <c r="B28" s="211" t="n">
        <v>0.00999999977648258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0.00999999977648258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MELSPX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86</v>
      </c>
      <c r="B29" s="211" t="n">
        <v>0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0.00789999982342124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PHAARU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87</v>
      </c>
      <c r="B30" s="211" t="n">
        <v>0.00999999977648258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0.00999999977648258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SPISPX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88</v>
      </c>
      <c r="B31" s="211" t="n">
        <v>0.00999999977648258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0.00999999977648258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DIASPX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89</v>
      </c>
      <c r="B32" s="211" t="n">
        <v>0.00999999977648258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0.00999999977648258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RHYRIP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90</v>
      </c>
      <c r="B33" s="211" t="n">
        <v>0.00999999977648258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0.00999999977648258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PHOSPX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91</v>
      </c>
      <c r="B34" s="211" t="n">
        <v>0.00999999977648258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0.00999999977648258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POTALP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92</v>
      </c>
      <c r="B35" s="211" t="n">
        <v>1</v>
      </c>
      <c r="C35" s="212" t="n">
        <v>0.200000002980232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0.368000002354383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RANPEC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93</v>
      </c>
      <c r="B36" s="211" t="n">
        <v>0.0127272997051477</v>
      </c>
      <c r="C36" s="212" t="n">
        <v>0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0.00267273293808103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STISPX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94</v>
      </c>
      <c r="B37" s="211" t="n">
        <v>0.00999999977648258</v>
      </c>
      <c r="C37" s="212" t="n">
        <v>0.00999999977648258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0.00999999977648258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CHIPOL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16</v>
      </c>
      <c r="B38" s="211" t="n">
        <v>0.00999999977648258</v>
      </c>
      <c r="C38" s="212" t="n">
        <v>0.200000002980232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0.160100002307445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HILSPX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95</v>
      </c>
      <c r="B39" s="211" t="n">
        <v>0.00999999977648258</v>
      </c>
      <c r="C39" s="212" t="n">
        <v>0.00999999977648258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0.00999999977648258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FONSQU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96</v>
      </c>
      <c r="B40" s="211" t="n">
        <v>0.00999999977648258</v>
      </c>
      <c r="C40" s="212" t="n">
        <v>0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0.00209999995306134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GOMSPX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97</v>
      </c>
      <c r="B41" s="211" t="n">
        <v>0.00999999977648258</v>
      </c>
      <c r="C41" s="212" t="n">
        <v>0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0.00209999995306134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PAASPX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98</v>
      </c>
      <c r="B42" s="211" t="n">
        <v>0</v>
      </c>
      <c r="C42" s="212" t="n">
        <v>0.00999999977648258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0.00789999982342124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RANREP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 t="s">
        <v>99</v>
      </c>
      <c r="B43" s="211" t="n">
        <v>0</v>
      </c>
      <c r="C43" s="212" t="n">
        <v>0.00999999977648258</v>
      </c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n">
        <f aca="false">IF(AND(OR(A43="",A43="!!!!!!"),B43="",C43=""),"",IF(OR(AND(B43="",C43=""),ISERROR(C43+B43)),"!!!",($B43*$B$7+$C43*$C$7)/100))</f>
        <v>0.00789999982342124</v>
      </c>
      <c r="G43" s="216" t="str">
        <f aca="false">IF(A43="","",IF(ISERROR(VLOOKUP($A43,,9,0)),IF(ISERROR(VLOOKUP($A43,,8,0)),"    -",VLOOKUP($A43,,8,0)),VLOOKUP($A43,,9,0)))</f>
        <v>    -</v>
      </c>
      <c r="H43" s="217" t="str">
        <f aca="false">IF(A43="","x",IF(ISERROR(VLOOKUP($A43,,10,0)),IF(ISERROR(VLOOKUP($A43,,9,0)),"x",VLOOKUP($A43,,9,0)),VLOOKUP($A43,,10,0)))</f>
        <v>x</v>
      </c>
      <c r="I43" s="6" t="n">
        <f aca="false">IF(A43="","",1)</f>
        <v>1</v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>non répertorié ou synonyme. Vérifiez !</v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>SOADUL</v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1.27847273556516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Sioule</v>
      </c>
      <c r="B84" s="175" t="str">
        <f aca="false">C3</f>
        <v>SIOULE À LISSEUIL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21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1.27847273556516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100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101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102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103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104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105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106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107</v>
      </c>
      <c r="S93" s="6"/>
      <c r="T93" s="207" t="str">
        <f aca="false">INDEX($A$23:$A$82,$T$92)</f>
        <v>LEORIP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2024-04-17T19:34:49Z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