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Bouble_04041800" sheetId="1" state="visible" r:id="rId3"/>
  </sheets>
  <externalReferences>
    <externalReference r:id="rId4"/>
  </externalReferences>
  <definedNames>
    <definedName function="false" hidden="false" localSheetId="0" name="Excel_BuiltIn_Print_Area" vbProcedure="false">Bouble_04041800!$A$1:$O$38</definedName>
    <definedName function="false" hidden="false" localSheetId="0" name="Excel_BuiltIn__FilterDatabase" vbProcedure="false">Bouble_04041800!$A$23:$J$84</definedName>
    <definedName function="false" hidden="false" localSheetId="0" name="NOM" vbProcedure="false">Bouble_04041800!$H$1</definedName>
  </definedNames>
  <calcPr iterateCount="100" refMode="A1" iterate="false" iterateDelta="0.001"/>
  <extLst>
    <ext xmlns:loext="http://schemas.libreoffice.org/" uri="{7626C862-2A13-11E5-B345-FEFF819CDC9F}">
      <loext:extCalcPr stringRefSyntax="CalcA1"/>
    </ext>
  </extLst>
</workbook>
</file>

<file path=xl/comments1.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10"/>
            <rFont val="Arial"/>
            <family val="2"/>
          </rPr>
          <t xml:space="preserve">Renseigner éventuellement l'organisme qui a réalisé le relevé (pour édition ou archivage).</t>
        </r>
      </text>
      <mc:AlternateContent>
        <mc:Choice Requires="v2">
          <commentPr autoFill="true" autoScale="false" colHidden="false" locked="false" rowHidden="false" textHAlign="justify" textVAlign="top">
            <anchor moveWithCells="false" sizeWithCells="false">
              <xdr:from>
                <xdr:col>1</xdr:col>
                <xdr:colOff>16</xdr:colOff>
                <xdr:row>0</xdr:row>
                <xdr:rowOff>8</xdr:rowOff>
              </xdr:from>
              <xdr:to>
                <xdr:col>9</xdr:col>
                <xdr:colOff>3</xdr:colOff>
                <xdr:row>3</xdr:row>
                <xdr:rowOff>2</xdr:rowOff>
              </xdr:to>
            </anchor>
          </commentPr>
        </mc:Choice>
        <mc:Fallback/>
      </mc:AlternateContent>
    </comment>
    <comment ref="A3" authorId="0">
      <text>
        <r>
          <rPr>
            <sz val="10"/>
            <rFont val="Arial"/>
            <family val="2"/>
          </rPr>
          <t xml:space="preserve">Cours d'eau</t>
        </r>
      </text>
      <mc:AlternateContent>
        <mc:Choice Requires="v2">
          <commentPr autoFill="true" autoScale="false" colHidden="false" locked="false" rowHidden="false" textHAlign="justify" textVAlign="top">
            <anchor moveWithCells="false" sizeWithCells="false">
              <xdr:from>
                <xdr:col>1</xdr:col>
                <xdr:colOff>16</xdr:colOff>
                <xdr:row>1</xdr:row>
                <xdr:rowOff>6</xdr:rowOff>
              </xdr:from>
              <xdr:to>
                <xdr:col>5</xdr:col>
                <xdr:colOff>30</xdr:colOff>
                <xdr:row>2</xdr:row>
                <xdr:rowOff>13</xdr:rowOff>
              </xdr:to>
            </anchor>
          </commentPr>
        </mc:Choice>
        <mc:Fallback/>
      </mc:AlternateContent>
    </comment>
    <comment ref="A4" authorId="0">
      <text>
        <r>
          <rPr>
            <sz val="10"/>
            <rFont val="Arial"/>
            <family val="2"/>
          </rPr>
          <t xml:space="preserve">date du relevé</t>
        </r>
      </text>
      <mc:AlternateContent>
        <mc:Choice Requires="v2">
          <commentPr autoFill="true" autoScale="false" colHidden="false" locked="false" rowHidden="false" textHAlign="justify" textVAlign="top">
            <anchor moveWithCells="false" sizeWithCells="false">
              <xdr:from>
                <xdr:col>1</xdr:col>
                <xdr:colOff>16</xdr:colOff>
                <xdr:row>2</xdr:row>
                <xdr:rowOff>5</xdr:rowOff>
              </xdr:from>
              <xdr:to>
                <xdr:col>5</xdr:col>
                <xdr:colOff>30</xdr:colOff>
                <xdr:row>3</xdr:row>
                <xdr:rowOff>4</xdr:rowOff>
              </xdr:to>
            </anchor>
          </commentPr>
        </mc:Choice>
        <mc:Fallback/>
      </mc:AlternateContent>
    </comment>
    <comment ref="A22" authorId="0">
      <text>
        <r>
          <rPr>
            <sz val="10"/>
            <rFont val="Arial"/>
            <family val="2"/>
          </rPr>
          <t xml:space="preserve">Taper le code du taxon ou 
choisir le nom dans la liste déroulante</t>
        </r>
        <r>
          <rPr>
            <sz val="8"/>
            <color rgb="FF000000"/>
            <rFont val="Tahoma"/>
            <family val="2"/>
            <charset val="1"/>
          </rPr>
          <t xml:space="preserve"> (présentés par ordre alphabétique).
Remplir la colonne "confer", sur la droite, si le taxon fait seulement référence à celui choisi.
Il est possible de saisir un nouveau code intitulé NEW.COD s'il n'en existe pas pour le taxon inventorié. Saisir le nom du taxon correspondant dans la colonne "nouveaux taxa hors liste de référence".
</t>
        </r>
        <r>
          <rPr>
            <i val="true"/>
            <sz val="8"/>
            <color rgb="FF000000"/>
            <rFont val="Tahoma"/>
            <family val="2"/>
            <charset val="1"/>
          </rPr>
          <t xml:space="preserve">Les codes déjà saisis apparaîssent en rouge.</t>
        </r>
      </text>
      <mc:AlternateContent>
        <mc:Choice Requires="v2">
          <commentPr autoFill="true" autoScale="false" colHidden="false" locked="false" rowHidden="false" textHAlign="justify" textVAlign="top">
            <anchor moveWithCells="false" sizeWithCells="false">
              <xdr:from>
                <xdr:col>1</xdr:col>
                <xdr:colOff>16</xdr:colOff>
                <xdr:row>20</xdr:row>
                <xdr:rowOff>6</xdr:rowOff>
              </xdr:from>
              <xdr:to>
                <xdr:col>14</xdr:col>
                <xdr:colOff>19</xdr:colOff>
                <xdr:row>25</xdr:row>
                <xdr:rowOff>17</xdr:rowOff>
              </xdr:to>
            </anchor>
          </commentPr>
        </mc:Choice>
        <mc:Fallback/>
      </mc:AlternateContent>
    </comment>
    <comment ref="B6" authorId="0">
      <text>
        <r>
          <rPr>
            <sz val="10"/>
            <rFont val="Arial"/>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2</xdr:col>
                <xdr:colOff>8</xdr:colOff>
                <xdr:row>2</xdr:row>
                <xdr:rowOff>6</xdr:rowOff>
              </xdr:from>
              <xdr:to>
                <xdr:col>5</xdr:col>
                <xdr:colOff>45</xdr:colOff>
                <xdr:row>9</xdr:row>
                <xdr:rowOff>3</xdr:rowOff>
              </xdr:to>
            </anchor>
          </commentPr>
        </mc:Choice>
        <mc:Fallback/>
      </mc:AlternateContent>
    </comment>
    <comment ref="B7" authorId="0">
      <text>
        <r>
          <rPr>
            <sz val="10"/>
            <rFont val="Arial"/>
            <family val="2"/>
          </rPr>
          <t xml:space="preserve">part du faciès courant ou unique sur la station.</t>
        </r>
      </text>
      <mc:AlternateContent>
        <mc:Choice Requires="v2">
          <commentPr autoFill="true" autoScale="false" colHidden="false" locked="false" rowHidden="false" textHAlign="justify" textVAlign="top">
            <anchor moveWithCells="false" sizeWithCells="false">
              <xdr:from>
                <xdr:col>2</xdr:col>
                <xdr:colOff>8</xdr:colOff>
                <xdr:row>4</xdr:row>
                <xdr:rowOff>17</xdr:rowOff>
              </xdr:from>
              <xdr:to>
                <xdr:col>6</xdr:col>
                <xdr:colOff>49</xdr:colOff>
                <xdr:row>6</xdr:row>
                <xdr:rowOff>13</xdr:rowOff>
              </xdr:to>
            </anchor>
          </commentPr>
        </mc:Choice>
        <mc:Fallback/>
      </mc:AlternateContent>
    </comment>
    <comment ref="B20" authorId="0">
      <text>
        <r>
          <rPr>
            <sz val="10"/>
            <rFont val="Arial"/>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2</xdr:col>
                <xdr:colOff>8</xdr:colOff>
                <xdr:row>17</xdr:row>
                <xdr:rowOff>12</xdr:rowOff>
              </xdr:from>
              <xdr:to>
                <xdr:col>6</xdr:col>
                <xdr:colOff>49</xdr:colOff>
                <xdr:row>20</xdr:row>
                <xdr:rowOff>7</xdr:rowOff>
              </xdr:to>
            </anchor>
          </commentPr>
        </mc:Choice>
        <mc:Fallback/>
      </mc:AlternateContent>
    </comment>
    <comment ref="B21" authorId="0">
      <text>
        <r>
          <rPr>
            <sz val="10"/>
            <rFont val="Arial"/>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2</xdr:col>
                <xdr:colOff>8</xdr:colOff>
                <xdr:row>18</xdr:row>
                <xdr:rowOff>14</xdr:rowOff>
              </xdr:from>
              <xdr:to>
                <xdr:col>6</xdr:col>
                <xdr:colOff>49</xdr:colOff>
                <xdr:row>21</xdr:row>
                <xdr:rowOff>9</xdr:rowOff>
              </xdr:to>
            </anchor>
          </commentPr>
        </mc:Choice>
        <mc:Fallback/>
      </mc:AlternateContent>
    </comment>
    <comment ref="B22" authorId="0">
      <text>
        <r>
          <rPr>
            <sz val="10"/>
            <rFont val="Arial"/>
            <family val="2"/>
          </rPr>
          <t xml:space="preserve">Saisir le % de recouvrement dans le faciès courant
</t>
        </r>
      </text>
      <mc:AlternateContent>
        <mc:Choice Requires="v2">
          <commentPr autoFill="true" autoScale="false" colHidden="false" locked="false" rowHidden="false" textHAlign="justify" textVAlign="top">
            <anchor moveWithCells="false" sizeWithCells="false">
              <xdr:from>
                <xdr:col>2</xdr:col>
                <xdr:colOff>8</xdr:colOff>
                <xdr:row>20</xdr:row>
                <xdr:rowOff>6</xdr:rowOff>
              </xdr:from>
              <xdr:to>
                <xdr:col>8</xdr:col>
                <xdr:colOff>4</xdr:colOff>
                <xdr:row>23</xdr:row>
                <xdr:rowOff>16</xdr:rowOff>
              </xdr:to>
            </anchor>
          </commentPr>
        </mc:Choice>
        <mc:Fallback/>
      </mc:AlternateContent>
    </comment>
    <comment ref="C2" authorId="0">
      <text>
        <r>
          <rPr>
            <sz val="10"/>
            <rFont val="Arial"/>
            <family val="2"/>
          </rPr>
          <t xml:space="preserve">personnes ayant réalisées le relevé
</t>
        </r>
      </text>
      <mc:AlternateContent>
        <mc:Choice Requires="v2">
          <commentPr autoFill="true" autoScale="false" colHidden="false" locked="false" rowHidden="false" textHAlign="justify" textVAlign="top">
            <anchor moveWithCells="false" sizeWithCells="false">
              <xdr:from>
                <xdr:col>5</xdr:col>
                <xdr:colOff>35</xdr:colOff>
                <xdr:row>0</xdr:row>
                <xdr:rowOff>8</xdr:rowOff>
              </xdr:from>
              <xdr:to>
                <xdr:col>10</xdr:col>
                <xdr:colOff>17</xdr:colOff>
                <xdr:row>3</xdr:row>
                <xdr:rowOff>2</xdr:rowOff>
              </xdr:to>
            </anchor>
          </commentPr>
        </mc:Choice>
        <mc:Fallback/>
      </mc:AlternateContent>
    </comment>
    <comment ref="C3" authorId="0">
      <text>
        <r>
          <rPr>
            <sz val="10"/>
            <rFont val="Arial"/>
            <family val="2"/>
          </rPr>
          <t xml:space="preserve">Nom de la station</t>
        </r>
      </text>
      <mc:AlternateContent>
        <mc:Choice Requires="v2">
          <commentPr autoFill="true" autoScale="false" colHidden="false" locked="false" rowHidden="false" textHAlign="justify" textVAlign="top">
            <anchor moveWithCells="false" sizeWithCells="false">
              <xdr:from>
                <xdr:col>5</xdr:col>
                <xdr:colOff>35</xdr:colOff>
                <xdr:row>1</xdr:row>
                <xdr:rowOff>6</xdr:rowOff>
              </xdr:from>
              <xdr:to>
                <xdr:col>10</xdr:col>
                <xdr:colOff>14</xdr:colOff>
                <xdr:row>2</xdr:row>
                <xdr:rowOff>11</xdr:rowOff>
              </xdr:to>
            </anchor>
          </commentPr>
        </mc:Choice>
        <mc:Fallback/>
      </mc:AlternateContent>
    </comment>
    <comment ref="C6" authorId="0">
      <text>
        <r>
          <rPr>
            <sz val="10"/>
            <rFont val="Arial"/>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5</xdr:col>
                <xdr:colOff>35</xdr:colOff>
                <xdr:row>4</xdr:row>
                <xdr:rowOff>8</xdr:rowOff>
              </xdr:from>
              <xdr:to>
                <xdr:col>9</xdr:col>
                <xdr:colOff>4</xdr:colOff>
                <xdr:row>11</xdr:row>
                <xdr:rowOff>7</xdr:rowOff>
              </xdr:to>
            </anchor>
          </commentPr>
        </mc:Choice>
        <mc:Fallback/>
      </mc:AlternateContent>
    </comment>
    <comment ref="C7" authorId="0">
      <text>
        <r>
          <rPr>
            <sz val="10"/>
            <rFont val="Arial"/>
            <family val="2"/>
          </rPr>
          <t xml:space="preserve">part du faciès lent
sur la station.</t>
        </r>
      </text>
      <mc:AlternateContent>
        <mc:Choice Requires="v2">
          <commentPr autoFill="true" autoScale="false" colHidden="false" locked="false" rowHidden="false" textHAlign="justify" textVAlign="top">
            <anchor moveWithCells="false" sizeWithCells="false">
              <xdr:from>
                <xdr:col>5</xdr:col>
                <xdr:colOff>27</xdr:colOff>
                <xdr:row>6</xdr:row>
                <xdr:rowOff>1</xdr:rowOff>
              </xdr:from>
              <xdr:to>
                <xdr:col>10</xdr:col>
                <xdr:colOff>20</xdr:colOff>
                <xdr:row>7</xdr:row>
                <xdr:rowOff>15</xdr:rowOff>
              </xdr:to>
            </anchor>
          </commentPr>
        </mc:Choice>
        <mc:Fallback/>
      </mc:AlternateContent>
    </comment>
    <comment ref="C20" authorId="0">
      <text>
        <r>
          <rPr>
            <sz val="10"/>
            <rFont val="Arial"/>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6</xdr:col>
                <xdr:colOff>20</xdr:colOff>
                <xdr:row>17</xdr:row>
                <xdr:rowOff>12</xdr:rowOff>
              </xdr:from>
              <xdr:to>
                <xdr:col>8</xdr:col>
                <xdr:colOff>12</xdr:colOff>
                <xdr:row>28</xdr:row>
                <xdr:rowOff>5</xdr:rowOff>
              </xdr:to>
            </anchor>
          </commentPr>
        </mc:Choice>
        <mc:Fallback/>
      </mc:AlternateContent>
    </comment>
    <comment ref="C21" authorId="0">
      <text>
        <r>
          <rPr>
            <sz val="10"/>
            <rFont val="Arial"/>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6</xdr:col>
                <xdr:colOff>20</xdr:colOff>
                <xdr:row>18</xdr:row>
                <xdr:rowOff>14</xdr:rowOff>
              </xdr:from>
              <xdr:to>
                <xdr:col>11</xdr:col>
                <xdr:colOff>48</xdr:colOff>
                <xdr:row>20</xdr:row>
                <xdr:rowOff>13</xdr:rowOff>
              </xdr:to>
            </anchor>
          </commentPr>
        </mc:Choice>
        <mc:Fallback/>
      </mc:AlternateContent>
    </comment>
    <comment ref="C22" authorId="0">
      <text>
        <r>
          <rPr>
            <sz val="10"/>
            <rFont val="Arial"/>
            <family val="2"/>
          </rPr>
          <t xml:space="preserve">Saisir le % de recouvrement dans le faciès lent
</t>
        </r>
      </text>
      <mc:AlternateContent>
        <mc:Choice Requires="v2">
          <commentPr autoFill="true" autoScale="false" colHidden="false" locked="false" rowHidden="false" textHAlign="justify" textVAlign="top">
            <anchor moveWithCells="false" sizeWithCells="false">
              <xdr:from>
                <xdr:col>6</xdr:col>
                <xdr:colOff>20</xdr:colOff>
                <xdr:row>19</xdr:row>
                <xdr:rowOff>14</xdr:rowOff>
              </xdr:from>
              <xdr:to>
                <xdr:col>10</xdr:col>
                <xdr:colOff>12</xdr:colOff>
                <xdr:row>25</xdr:row>
                <xdr:rowOff>3</xdr:rowOff>
              </xdr:to>
            </anchor>
          </commentPr>
        </mc:Choice>
        <mc:Fallback/>
      </mc:AlternateContent>
    </comment>
    <comment ref="F8" authorId="0">
      <text>
        <r>
          <rPr>
            <sz val="10"/>
            <rFont val="Arial"/>
            <family val="2"/>
          </rPr>
          <t xml:space="preserve">total du taux de recouvrement de faciès pondérés par la surface relative des faciès (= total théorique station).</t>
        </r>
      </text>
      <mc:AlternateContent>
        <mc:Choice Requires="v2">
          <commentPr autoFill="true" autoScale="false" colHidden="false" locked="false" rowHidden="false" textHAlign="justify" textVAlign="top">
            <anchor moveWithCells="false" sizeWithCells="false">
              <xdr:from>
                <xdr:col>11</xdr:col>
                <xdr:colOff>28</xdr:colOff>
                <xdr:row>6</xdr:row>
                <xdr:rowOff>6</xdr:rowOff>
              </xdr:from>
              <xdr:to>
                <xdr:col>14</xdr:col>
                <xdr:colOff>51</xdr:colOff>
                <xdr:row>9</xdr:row>
                <xdr:rowOff>2</xdr:rowOff>
              </xdr:to>
            </anchor>
          </commentPr>
        </mc:Choice>
        <mc:Fallback/>
      </mc:AlternateContent>
    </comment>
    <comment ref="F19" authorId="0">
      <text>
        <r>
          <rPr>
            <sz val="10"/>
            <rFont val="Arial"/>
            <family val="2"/>
          </rPr>
          <t xml:space="preserve">total des recouvrements pondérés par groupes (hors périphyton).</t>
        </r>
      </text>
      <mc:AlternateContent>
        <mc:Choice Requires="v2">
          <commentPr autoFill="true" autoScale="false" colHidden="false" locked="false" rowHidden="false" textHAlign="justify" textVAlign="top">
            <anchor moveWithCells="false" sizeWithCells="false">
              <xdr:from>
                <xdr:col>10</xdr:col>
                <xdr:colOff>24</xdr:colOff>
                <xdr:row>17</xdr:row>
                <xdr:rowOff>8</xdr:rowOff>
              </xdr:from>
              <xdr:to>
                <xdr:col>13</xdr:col>
                <xdr:colOff>35</xdr:colOff>
                <xdr:row>20</xdr:row>
                <xdr:rowOff>4</xdr:rowOff>
              </xdr:to>
            </anchor>
          </commentPr>
        </mc:Choice>
        <mc:Fallback/>
      </mc:AlternateContent>
    </comment>
    <comment ref="F21" authorId="0">
      <text>
        <r>
          <rPr>
            <sz val="10"/>
            <rFont val="Arial"/>
            <family val="2"/>
          </rPr>
          <t xml:space="preserve">somme des recouvrements 
pondérés (taxons).</t>
        </r>
      </text>
      <mc:AlternateContent>
        <mc:Choice Requires="v2">
          <commentPr autoFill="true" autoScale="false" colHidden="false" locked="false" rowHidden="false" textHAlign="justify" textVAlign="top">
            <anchor moveWithCells="false" sizeWithCells="false">
              <xdr:from>
                <xdr:col>10</xdr:col>
                <xdr:colOff>24</xdr:colOff>
                <xdr:row>19</xdr:row>
                <xdr:rowOff>8</xdr:rowOff>
              </xdr:from>
              <xdr:to>
                <xdr:col>13</xdr:col>
                <xdr:colOff>35</xdr:colOff>
                <xdr:row>21</xdr:row>
                <xdr:rowOff>13</xdr:rowOff>
              </xdr:to>
            </anchor>
          </commentPr>
        </mc:Choice>
        <mc:Fallback/>
      </mc:AlternateContent>
    </comment>
    <comment ref="F22" authorId="0">
      <text>
        <r>
          <rPr>
            <sz val="10"/>
            <rFont val="Arial"/>
            <family val="2"/>
          </rPr>
          <t xml:space="preserve">recouvrement de chaque taxon sur l'ensemble de la station (somme des recouvrements pondérés par faciès).</t>
        </r>
      </text>
      <mc:AlternateContent>
        <mc:Choice Requires="v2">
          <commentPr autoFill="true" autoScale="false" colHidden="false" locked="false" rowHidden="false" textHAlign="justify" textVAlign="top">
            <anchor moveWithCells="false" sizeWithCells="false">
              <xdr:from>
                <xdr:col>9</xdr:col>
                <xdr:colOff>14</xdr:colOff>
                <xdr:row>20</xdr:row>
                <xdr:rowOff>11</xdr:rowOff>
              </xdr:from>
              <xdr:to>
                <xdr:col>13</xdr:col>
                <xdr:colOff>12</xdr:colOff>
                <xdr:row>23</xdr:row>
                <xdr:rowOff>8</xdr:rowOff>
              </xdr:to>
            </anchor>
          </commentPr>
        </mc:Choice>
        <mc:Fallback/>
      </mc:AlternateContent>
    </comment>
    <comment ref="G7" authorId="0">
      <text>
        <r>
          <rPr>
            <sz val="10"/>
            <rFont val="Arial"/>
            <family val="2"/>
          </rPr>
          <t xml:space="preserve">contrôle : la somme des recouvrements des faciès doit être égale à 100 %.</t>
        </r>
      </text>
      <mc:AlternateContent>
        <mc:Choice Requires="v2">
          <commentPr autoFill="true" autoScale="false" colHidden="false" locked="false" rowHidden="false" textHAlign="justify" textVAlign="top">
            <anchor moveWithCells="false" sizeWithCells="false">
              <xdr:from>
                <xdr:col>11</xdr:col>
                <xdr:colOff>67</xdr:colOff>
                <xdr:row>5</xdr:row>
                <xdr:rowOff>7</xdr:rowOff>
              </xdr:from>
              <xdr:to>
                <xdr:col>12</xdr:col>
                <xdr:colOff>61</xdr:colOff>
                <xdr:row>11</xdr:row>
                <xdr:rowOff>11</xdr:rowOff>
              </xdr:to>
            </anchor>
          </commentPr>
        </mc:Choice>
        <mc:Fallback/>
      </mc:AlternateContent>
    </comment>
    <comment ref="G22" authorId="0">
      <text>
        <r>
          <rPr>
            <sz val="10"/>
            <rFont val="Arial"/>
            <family val="2"/>
          </rPr>
          <t xml:space="preserve">type floristique:
</t>
        </r>
        <r>
          <rPr>
            <sz val="8"/>
            <color rgb="FF000000"/>
            <rFont val="Tahoma"/>
            <family val="2"/>
            <charset val="1"/>
          </rPr>
          <t xml:space="preserve">HET : hétérotrophes
ALG : algues
LIC : lichens
BRm : mousses
BRh : hépathiques
PTE : ptéridophytes
PHy : hydrophytes
PHe : hélophytes
PHg : hygrophytes
PHx : autres phanérogames</t>
        </r>
      </text>
      <mc:AlternateContent>
        <mc:Choice Requires="v2">
          <commentPr autoFill="true" autoScale="false" colHidden="false" locked="false" rowHidden="false" textHAlign="justify" textVAlign="top">
            <anchor moveWithCells="false" sizeWithCells="false">
              <xdr:from>
                <xdr:col>10</xdr:col>
                <xdr:colOff>24</xdr:colOff>
                <xdr:row>18</xdr:row>
                <xdr:rowOff>5</xdr:rowOff>
              </xdr:from>
              <xdr:to>
                <xdr:col>13</xdr:col>
                <xdr:colOff>30</xdr:colOff>
                <xdr:row>28</xdr:row>
                <xdr:rowOff>3</xdr:rowOff>
              </xdr:to>
            </anchor>
          </commentPr>
        </mc:Choice>
        <mc:Fallback/>
      </mc:AlternateContent>
    </comment>
    <comment ref="H22" authorId="0">
      <text>
        <r>
          <rPr>
            <sz val="10"/>
            <rFont val="Arial"/>
            <family val="2"/>
          </rPr>
          <t xml:space="preserve">code groupe (1 à 10)
NC : non coté IBMR.
NI : non inventorié</t>
        </r>
      </text>
      <mc:AlternateContent>
        <mc:Choice Requires="v2">
          <commentPr autoFill="true" autoScale="false" colHidden="true" locked="false" rowHidden="false" textHAlign="justify" textVAlign="top">
            <anchor moveWithCells="false" sizeWithCells="false">
              <xdr:from>
                <xdr:col>11</xdr:col>
                <xdr:colOff>28</xdr:colOff>
                <xdr:row>19</xdr:row>
                <xdr:rowOff>14</xdr:rowOff>
              </xdr:from>
              <xdr:to>
                <xdr:col>13</xdr:col>
                <xdr:colOff>26</xdr:colOff>
                <xdr:row>22</xdr:row>
                <xdr:rowOff>17</xdr:rowOff>
              </xdr:to>
            </anchor>
          </commentPr>
        </mc:Choice>
        <mc:Fallback/>
      </mc:AlternateContent>
    </comment>
    <comment ref="I22" authorId="0">
      <text>
        <r>
          <rPr>
            <sz val="10"/>
            <rFont val="Arial"/>
            <family val="2"/>
          </rPr>
          <t xml:space="preserve">Cote spécifique</t>
        </r>
      </text>
      <mc:AlternateContent>
        <mc:Choice Requires="v2">
          <commentPr autoFill="true" autoScale="false" colHidden="false" locked="false" rowHidden="false" textHAlign="justify" textVAlign="top">
            <anchor moveWithCells="false" sizeWithCells="false">
              <xdr:from>
                <xdr:col>10</xdr:col>
                <xdr:colOff>37</xdr:colOff>
                <xdr:row>20</xdr:row>
                <xdr:rowOff>8</xdr:rowOff>
              </xdr:from>
              <xdr:to>
                <xdr:col>13</xdr:col>
                <xdr:colOff>10</xdr:colOff>
                <xdr:row>21</xdr:row>
                <xdr:rowOff>8</xdr:rowOff>
              </xdr:to>
            </anchor>
          </commentPr>
        </mc:Choice>
        <mc:Fallback/>
      </mc:AlternateContent>
    </comment>
    <comment ref="J22" authorId="0">
      <text>
        <r>
          <rPr>
            <sz val="10"/>
            <rFont val="Arial"/>
            <family val="2"/>
          </rPr>
          <t xml:space="preserve">Coefficient de sténoécie</t>
        </r>
      </text>
      <mc:AlternateContent>
        <mc:Choice Requires="v2">
          <commentPr autoFill="true" autoScale="false" colHidden="false" locked="false" rowHidden="false" textHAlign="justify" textVAlign="top">
            <anchor moveWithCells="false" sizeWithCells="false">
              <xdr:from>
                <xdr:col>11</xdr:col>
                <xdr:colOff>28</xdr:colOff>
                <xdr:row>19</xdr:row>
                <xdr:rowOff>14</xdr:rowOff>
              </xdr:from>
              <xdr:to>
                <xdr:col>12</xdr:col>
                <xdr:colOff>3</xdr:colOff>
                <xdr:row>22</xdr:row>
                <xdr:rowOff>9</xdr:rowOff>
              </xdr:to>
            </anchor>
          </commentPr>
        </mc:Choice>
        <mc:Fallback/>
      </mc:AlternateContent>
    </comment>
    <comment ref="K3" authorId="0">
      <text>
        <r>
          <rPr>
            <sz val="10"/>
            <rFont val="Arial"/>
            <family val="2"/>
          </rPr>
          <t xml:space="preserve">N° de code de la station, code RNB de préférence.
</t>
        </r>
      </text>
      <mc:AlternateContent>
        <mc:Choice Requires="v2">
          <commentPr autoFill="true" autoScale="false" colHidden="false" locked="false" rowHidden="false" textHAlign="justify" textVAlign="top">
            <anchor moveWithCells="false" sizeWithCells="false">
              <xdr:from>
                <xdr:col>11</xdr:col>
                <xdr:colOff>43</xdr:colOff>
                <xdr:row>1</xdr:row>
                <xdr:rowOff>6</xdr:rowOff>
              </xdr:from>
              <xdr:to>
                <xdr:col>12</xdr:col>
                <xdr:colOff>64</xdr:colOff>
                <xdr:row>4</xdr:row>
                <xdr:rowOff>16</xdr:rowOff>
              </xdr:to>
            </anchor>
          </commentPr>
        </mc:Choice>
        <mc:Fallback/>
      </mc:AlternateContent>
    </comment>
    <comment ref="K6" authorId="0">
      <text>
        <r>
          <rPr>
            <sz val="10"/>
            <rFont val="Arial"/>
            <family val="2"/>
          </rPr>
          <t xml:space="preserve">Classes de niveau trophique de l'eau (dénomination et couleur) en référence à AFNOR T90-395.</t>
        </r>
      </text>
      <mc:AlternateContent>
        <mc:Choice Requires="v2">
          <commentPr autoFill="true" autoScale="false" colHidden="false" locked="false" rowHidden="false" textHAlign="justify" textVAlign="top">
            <anchor moveWithCells="false" sizeWithCells="false">
              <xdr:from>
                <xdr:col>11</xdr:col>
                <xdr:colOff>37</xdr:colOff>
                <xdr:row>4</xdr:row>
                <xdr:rowOff>8</xdr:rowOff>
              </xdr:from>
              <xdr:to>
                <xdr:col>14</xdr:col>
                <xdr:colOff>51</xdr:colOff>
                <xdr:row>7</xdr:row>
                <xdr:rowOff>1</xdr:rowOff>
              </xdr:to>
            </anchor>
          </commentPr>
        </mc:Choice>
        <mc:Fallback/>
      </mc:AlternateContent>
    </comment>
    <comment ref="K22" authorId="0">
      <text>
        <r>
          <rPr>
            <sz val="10"/>
            <rFont val="Arial"/>
            <family val="2"/>
          </rPr>
          <t xml:space="preserve">En gris</t>
        </r>
        <r>
          <rPr>
            <sz val="8"/>
            <color rgb="FF000000"/>
            <rFont val="Tahoma"/>
            <family val="2"/>
            <charset val="1"/>
          </rPr>
          <t xml:space="preserve"> : taxon non pris en compte dans le calcul de l'IBMR,
</t>
        </r>
        <r>
          <rPr>
            <b val="true"/>
            <sz val="8"/>
            <color rgb="FF339966"/>
            <rFont val="Tahoma"/>
            <family val="2"/>
            <charset val="1"/>
          </rPr>
          <t xml:space="preserve">En vert</t>
        </r>
        <r>
          <rPr>
            <sz val="8"/>
            <color rgb="FF000000"/>
            <rFont val="Tahoma"/>
            <family val="2"/>
            <charset val="1"/>
          </rPr>
          <t xml:space="preserve"> : taxon non répertorié dans la liste des taxa aquatiques potentiellement rencontrés,
</t>
        </r>
        <r>
          <rPr>
            <b val="true"/>
            <sz val="8"/>
            <color rgb="FF000000"/>
            <rFont val="Tahoma"/>
            <family val="2"/>
            <charset val="1"/>
          </rPr>
          <t xml:space="preserve">En noir</t>
        </r>
        <r>
          <rPr>
            <sz val="8"/>
            <color rgb="FF000000"/>
            <rFont val="Tahoma"/>
            <family val="2"/>
            <charset val="1"/>
          </rPr>
          <t xml:space="preserve"> : taxon pris en compte dans le calcul.</t>
        </r>
      </text>
      <mc:AlternateContent>
        <mc:Choice Requires="v2">
          <commentPr autoFill="true" autoScale="false" colHidden="false" locked="false" rowHidden="false" textHAlign="justify" textVAlign="top">
            <anchor moveWithCells="false" sizeWithCells="false">
              <xdr:from>
                <xdr:col>22</xdr:col>
                <xdr:colOff>0</xdr:colOff>
                <xdr:row>20</xdr:row>
                <xdr:rowOff>6</xdr:rowOff>
              </xdr:from>
              <xdr:to>
                <xdr:col>23</xdr:col>
                <xdr:colOff>-3</xdr:colOff>
                <xdr:row>26</xdr:row>
                <xdr:rowOff>11</xdr:rowOff>
              </xdr:to>
            </anchor>
          </commentPr>
        </mc:Choice>
        <mc:Fallback/>
      </mc:AlternateContent>
    </comment>
    <comment ref="M3" authorId="0">
      <text>
        <r>
          <rPr>
            <sz val="10"/>
            <rFont val="Arial"/>
            <family val="2"/>
          </rPr>
          <t xml:space="preserve">Référence de l'étude</t>
        </r>
      </text>
      <mc:AlternateContent>
        <mc:Choice Requires="v2">
          <commentPr autoFill="true" autoScale="false" colHidden="false" locked="false" rowHidden="false" textHAlign="justify" textVAlign="top">
            <anchor moveWithCells="false" sizeWithCells="false">
              <xdr:from>
                <xdr:col>12</xdr:col>
                <xdr:colOff>63</xdr:colOff>
                <xdr:row>1</xdr:row>
                <xdr:rowOff>6</xdr:rowOff>
              </xdr:from>
              <xdr:to>
                <xdr:col>14</xdr:col>
                <xdr:colOff>51</xdr:colOff>
                <xdr:row>3</xdr:row>
                <xdr:rowOff>3</xdr:rowOff>
              </xdr:to>
            </anchor>
          </commentPr>
        </mc:Choice>
        <mc:Fallback/>
      </mc:AlternateContent>
    </comment>
    <comment ref="N5" authorId="0">
      <text>
        <r>
          <rPr>
            <sz val="10"/>
            <rFont val="Arial"/>
            <family val="2"/>
          </rPr>
          <t xml:space="preserve">Nom du taxon (ayant le plus grand Csi*Ki) supprimé pour le calcul de la robustesse. </t>
        </r>
      </text>
      <mc:AlternateContent>
        <mc:Choice Requires="v2">
          <commentPr autoFill="true" autoScale="false" colHidden="false" locked="false" rowHidden="false" textHAlign="justify" textVAlign="top">
            <anchor moveWithCells="false" sizeWithCells="false">
              <xdr:from>
                <xdr:col>13</xdr:col>
                <xdr:colOff>49</xdr:colOff>
                <xdr:row>1</xdr:row>
                <xdr:rowOff>13</xdr:rowOff>
              </xdr:from>
              <xdr:to>
                <xdr:col>14</xdr:col>
                <xdr:colOff>51</xdr:colOff>
                <xdr:row>11</xdr:row>
                <xdr:rowOff>6</xdr:rowOff>
              </xdr:to>
            </anchor>
          </commentPr>
        </mc:Choice>
        <mc:Fallback/>
      </mc:AlternateContent>
    </comment>
    <comment ref="W1" authorId="0">
      <text>
        <r>
          <rPr>
            <sz val="10"/>
            <rFont val="Arial"/>
            <family val="2"/>
          </rPr>
          <t xml:space="preserve">Crée une nouvelle feuille de saisie-calcul dans le même classeur. Ne pas oublier de </t>
        </r>
        <r>
          <rPr>
            <b val="true"/>
            <sz val="8"/>
            <color rgb="FF000000"/>
            <rFont val="Tahoma"/>
            <family val="2"/>
            <charset val="1"/>
          </rPr>
          <t xml:space="preserve">la renommer dès sa création</t>
        </r>
        <r>
          <rPr>
            <sz val="8"/>
            <color rgb="FF000000"/>
            <rFont val="Tahoma"/>
            <family val="2"/>
            <charset val="1"/>
          </rPr>
          <t xml:space="preserve"> !</t>
        </r>
      </text>
      <mc:AlternateContent>
        <mc:Choice Requires="v2">
          <commentPr autoFill="true" autoScale="false" colHidden="false" locked="false" rowHidden="false" textHAlign="justify" textVAlign="top">
            <anchor moveWithCells="false" sizeWithCells="false">
              <xdr:from>
                <xdr:col>22</xdr:col>
                <xdr:colOff>135</xdr:colOff>
                <xdr:row>0</xdr:row>
                <xdr:rowOff>2</xdr:rowOff>
              </xdr:from>
              <xdr:to>
                <xdr:col>23</xdr:col>
                <xdr:colOff>63</xdr:colOff>
                <xdr:row>5</xdr:row>
                <xdr:rowOff>14</xdr:rowOff>
              </xdr:to>
            </anchor>
          </commentPr>
        </mc:Choice>
        <mc:Fallback/>
      </mc:AlternateContent>
    </comment>
    <comment ref="W2" authorId="0">
      <text>
        <r>
          <rPr>
            <sz val="10"/>
            <rFont val="Arial"/>
            <family val="2"/>
          </rPr>
          <t xml:space="preserve">Récapitulatif :
</t>
        </r>
        <r>
          <rPr>
            <sz val="8"/>
            <color rgb="FF000000"/>
            <rFont val="Tahoma"/>
            <family val="2"/>
            <charset val="1"/>
          </rPr>
          <t xml:space="preserve">Exporte un récapitulatif des résultats en 1 ligne (pour reprise en graphique ou édition)</t>
        </r>
      </text>
      <mc:AlternateContent>
        <mc:Choice Requires="v2">
          <commentPr autoFill="true" autoScale="false" colHidden="false" locked="false" rowHidden="false" textHAlign="justify" textVAlign="top">
            <anchor moveWithCells="false" sizeWithCells="false">
              <xdr:from>
                <xdr:col>22</xdr:col>
                <xdr:colOff>135</xdr:colOff>
                <xdr:row>0</xdr:row>
                <xdr:rowOff>5</xdr:rowOff>
              </xdr:from>
              <xdr:to>
                <xdr:col>23</xdr:col>
                <xdr:colOff>63</xdr:colOff>
                <xdr:row>5</xdr:row>
                <xdr:rowOff>7</xdr:rowOff>
              </xdr:to>
            </anchor>
          </commentPr>
        </mc:Choice>
        <mc:Fallback/>
      </mc:AlternateContent>
    </comment>
    <comment ref="W4" authorId="0">
      <text>
        <r>
          <rPr>
            <sz val="10"/>
            <rFont val="Arial"/>
            <family val="2"/>
          </rPr>
          <t xml:space="preserve"> </t>
        </r>
        <r>
          <rPr>
            <b val="true"/>
            <sz val="8"/>
            <color rgb="FF000000"/>
            <rFont val="Tahoma"/>
            <family val="2"/>
            <charset val="1"/>
          </rPr>
          <t xml:space="preserve">ARCHIVAGE des données : 
</t>
        </r>
        <r>
          <rPr>
            <sz val="8"/>
            <color rgb="FF000000"/>
            <rFont val="Tahoma"/>
            <family val="2"/>
            <charset val="1"/>
          </rPr>
          <t xml:space="preserve">Cette fonction crée un nouveau classeur d'archivage de la feuille active.
</t>
        </r>
        <r>
          <rPr>
            <sz val="8"/>
            <color rgb="FFFF0000"/>
            <rFont val="Tahoma"/>
            <family val="2"/>
            <charset val="1"/>
          </rPr>
          <t xml:space="preserve">Attention !</t>
        </r>
        <r>
          <rPr>
            <i val="true"/>
            <sz val="8"/>
            <color rgb="FF000000"/>
            <rFont val="Tahoma"/>
            <family val="2"/>
            <charset val="1"/>
          </rPr>
          <t xml:space="preserve"> Une feuille archivée ne peut plus être mise à jour ou modifiée en liaison automatique avec la liste floristique de référence !!!</t>
        </r>
      </text>
      <mc:AlternateContent>
        <mc:Choice Requires="v2">
          <commentPr autoFill="true" autoScale="false" colHidden="false" locked="false" rowHidden="false" textHAlign="justify" textVAlign="top">
            <anchor moveWithCells="false" sizeWithCells="false">
              <xdr:from>
                <xdr:col>22</xdr:col>
                <xdr:colOff>135</xdr:colOff>
                <xdr:row>1</xdr:row>
                <xdr:rowOff>5</xdr:rowOff>
              </xdr:from>
              <xdr:to>
                <xdr:col>23</xdr:col>
                <xdr:colOff>63</xdr:colOff>
                <xdr:row>11</xdr:row>
                <xdr:rowOff>10</xdr:rowOff>
              </xdr:to>
            </anchor>
          </commentPr>
        </mc:Choice>
        <mc:Fallback/>
      </mc:AlternateContent>
    </comment>
    <comment ref="W6" authorId="0">
      <text>
        <r>
          <rPr>
            <sz val="10"/>
            <rFont val="Arial"/>
            <family val="2"/>
          </rPr>
          <t xml:space="preserve">Affichage</t>
        </r>
        <r>
          <rPr>
            <sz val="8"/>
            <color rgb="FF000000"/>
            <rFont val="Tahoma"/>
            <family val="2"/>
            <charset val="1"/>
          </rPr>
          <t xml:space="preserve"> de la notice et de la liste des taxa (de référence et potentiellement rencontrés en France).</t>
        </r>
      </text>
      <mc:AlternateContent>
        <mc:Choice Requires="v2">
          <commentPr autoFill="true" autoScale="false" colHidden="false" locked="false" rowHidden="false" textHAlign="justify" textVAlign="top">
            <anchor moveWithCells="false" sizeWithCells="false">
              <xdr:from>
                <xdr:col>22</xdr:col>
                <xdr:colOff>135</xdr:colOff>
                <xdr:row>4</xdr:row>
                <xdr:rowOff>8</xdr:rowOff>
              </xdr:from>
              <xdr:to>
                <xdr:col>23</xdr:col>
                <xdr:colOff>63</xdr:colOff>
                <xdr:row>9</xdr:row>
                <xdr:rowOff>11</xdr:rowOff>
              </xdr:to>
            </anchor>
          </commentPr>
        </mc:Choice>
        <mc:Fallback/>
      </mc:AlternateContent>
    </comment>
    <comment ref="X5" authorId="0">
      <text>
        <r>
          <rPr>
            <sz val="10"/>
            <rFont val="Arial"/>
            <family val="2"/>
          </rPr>
          <t xml:space="preserve">Classement des taxons :
</t>
        </r>
        <r>
          <rPr>
            <sz val="8"/>
            <color rgb="FF000000"/>
            <rFont val="Tahoma"/>
            <family val="2"/>
            <charset val="1"/>
          </rPr>
          <t xml:space="preserve">- par ordre alphabétique (noms),
-  par groupes floristiques,
- suivant l'ordre croissant des côtes spécifiques (CSi) ou des coefficients de sténoécie (Ei).</t>
        </r>
      </text>
      <mc:AlternateContent>
        <mc:Choice Requires="v2">
          <commentPr autoFill="true" autoScale="false" colHidden="false" locked="false" rowHidden="false" textHAlign="justify" textVAlign="top">
            <anchor moveWithCells="false" sizeWithCells="false">
              <xdr:from>
                <xdr:col>23</xdr:col>
                <xdr:colOff>137</xdr:colOff>
                <xdr:row>1</xdr:row>
                <xdr:rowOff>9</xdr:rowOff>
              </xdr:from>
              <xdr:to>
                <xdr:col>28</xdr:col>
                <xdr:colOff>5</xdr:colOff>
                <xdr:row>7</xdr:row>
                <xdr:rowOff>2</xdr:rowOff>
              </xdr:to>
            </anchor>
          </commentPr>
        </mc:Choice>
        <mc:Fallback/>
      </mc:AlternateContent>
    </comment>
    <comment ref="AA22" authorId="0">
      <text>
        <r>
          <rPr>
            <sz val="10"/>
            <rFont val="Arial"/>
            <family val="2"/>
          </rPr>
          <t xml:space="preserve">Sélectionner Cf. si le taxon observé fait seulement référence à celui choisi.
</t>
        </r>
      </text>
      <mc:AlternateContent>
        <mc:Choice Requires="v2">
          <commentPr autoFill="true" autoScale="false" colHidden="false" locked="false" rowHidden="false" textHAlign="justify" textVAlign="top">
            <anchor moveWithCells="false" sizeWithCells="false">
              <xdr:from>
                <xdr:col>23</xdr:col>
                <xdr:colOff>165</xdr:colOff>
                <xdr:row>20</xdr:row>
                <xdr:rowOff>6</xdr:rowOff>
              </xdr:from>
              <xdr:to>
                <xdr:col>27</xdr:col>
                <xdr:colOff>56</xdr:colOff>
                <xdr:row>24</xdr:row>
                <xdr:rowOff>14</xdr:rowOff>
              </xdr:to>
            </anchor>
          </commentPr>
        </mc:Choice>
        <mc:Fallback/>
      </mc:AlternateContent>
    </comment>
    <comment ref="AB22" authorId="0">
      <text>
        <r>
          <rPr>
            <sz val="10"/>
            <rFont val="Arial"/>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27</xdr:col>
                <xdr:colOff>45</xdr:colOff>
                <xdr:row>14</xdr:row>
                <xdr:rowOff>0</xdr:rowOff>
              </xdr:from>
              <xdr:to>
                <xdr:col>28</xdr:col>
                <xdr:colOff>5</xdr:colOff>
                <xdr:row>17</xdr:row>
                <xdr:rowOff>10</xdr:rowOff>
              </xdr:to>
            </anchor>
          </commentPr>
        </mc:Choice>
        <mc:Fallback/>
      </mc:AlternateContent>
    </comment>
    <comment ref="AC22" authorId="0">
      <text>
        <r>
          <rPr>
            <sz val="10"/>
            <rFont val="Arial"/>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33</xdr:col>
                <xdr:colOff>35</xdr:colOff>
                <xdr:row>20</xdr:row>
                <xdr:rowOff>8</xdr:rowOff>
              </xdr:from>
              <xdr:to>
                <xdr:col>34</xdr:col>
                <xdr:colOff>82</xdr:colOff>
                <xdr:row>26</xdr:row>
                <xdr:rowOff>12</xdr:rowOff>
              </xdr:to>
            </anchor>
          </commentPr>
        </mc:Choice>
        <mc:Fallback/>
      </mc:AlternateContent>
    </comment>
  </commentList>
</comments>
</file>

<file path=xl/sharedStrings.xml><?xml version="1.0" encoding="utf-8"?>
<sst xmlns="http://schemas.openxmlformats.org/spreadsheetml/2006/main" count="104" uniqueCount="99">
  <si>
    <t xml:space="preserve">Relevés floristiques aquatiques - IBMR</t>
  </si>
  <si>
    <t xml:space="preserve">Formulaire modèle GIS Macrophytes v_3.3 -mai 2012</t>
  </si>
  <si>
    <t xml:space="preserve">CARICAIE</t>
  </si>
  <si>
    <t xml:space="preserve">conforme AFNOR T90-395 oct. 2003</t>
  </si>
  <si>
    <t xml:space="preserve">BOUBLE</t>
  </si>
  <si>
    <t xml:space="preserve">ECHASSIERES</t>
  </si>
  <si>
    <t xml:space="preserve">04041800</t>
  </si>
  <si>
    <t xml:space="preserve">12.15_IBMR-AUVERGNE</t>
  </si>
  <si>
    <t xml:space="preserve">Résultats</t>
  </si>
  <si>
    <t xml:space="preserve">Robustesse:</t>
  </si>
  <si>
    <t xml:space="preserve">Unité de relevé</t>
  </si>
  <si>
    <t xml:space="preserve">UR1</t>
  </si>
  <si>
    <t xml:space="preserve">UR2</t>
  </si>
  <si>
    <t xml:space="preserve">station</t>
  </si>
  <si>
    <t xml:space="preserve">IBMR:</t>
  </si>
  <si>
    <t xml:space="preserve">Faciès dominant</t>
  </si>
  <si>
    <t xml:space="preserve">radier</t>
  </si>
  <si>
    <t xml:space="preserve">pl. lent</t>
  </si>
  <si>
    <t xml:space="preserve">niv. trophique:</t>
  </si>
  <si>
    <t xml:space="preserve">moyen</t>
  </si>
  <si>
    <t xml:space="preserve">(moyen)</t>
  </si>
  <si>
    <t xml:space="preserve">%UR/pt prélèvement </t>
  </si>
  <si>
    <t xml:space="preserve">cote sp.</t>
  </si>
  <si>
    <t xml:space="preserve">coef stén.</t>
  </si>
  <si>
    <t xml:space="preserve">VEGETALISATION</t>
  </si>
  <si>
    <t xml:space="preserve">tot. pondéré</t>
  </si>
  <si>
    <t xml:space="preserve">moyenne</t>
  </si>
  <si>
    <t xml:space="preserve">% surf. veg. / UR</t>
  </si>
  <si>
    <t xml:space="preserve">écart-type</t>
  </si>
  <si>
    <t xml:space="preserve">périphyton</t>
  </si>
  <si>
    <t xml:space="preserve">absent</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</si>
  <si>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</si>
  <si>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</si>
  <si>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</si>
  <si>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</si>
  <si>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</si>
  <si>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</si>
  <si>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</si>
  <si>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</si>
  <si>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</si>
  <si>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</si>
  <si>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</si>
  <si>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</si>
  <si>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</si>
  <si>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</si>
  <si>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</si>
  <si>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</si>
  <si>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</si>
  <si>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</si>
  <si>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</si>
  <si>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sténo. 3</t>
  </si>
  <si>
    <t xml:space="preserve">% hélophytes</t>
  </si>
  <si>
    <t xml:space="preserve">Cal. Écart</t>
  </si>
  <si>
    <r>
      <rPr>
        <b val="true"/>
        <sz val="10"/>
        <rFont val="Arial"/>
        <family val="2"/>
        <charset val="1"/>
      </rPr>
      <t xml:space="preserve">LISTE     </t>
    </r>
    <r>
      <rPr>
        <i val="true"/>
        <sz val="10"/>
        <rFont val="Arial"/>
        <family val="2"/>
        <charset val="1"/>
      </rPr>
      <t xml:space="preserve">rec / faciès</t>
    </r>
  </si>
  <si>
    <t xml:space="preserve">Détail du calcul IBMR (non imprimable, non exporté)</t>
  </si>
  <si>
    <t xml:space="preserve">ATTENTION : écart entre rec. par grp (0 %) et</t>
  </si>
  <si>
    <t xml:space="preserve">rec. pondéré</t>
  </si>
  <si>
    <t xml:space="preserve">voir aussi colonne BB</t>
  </si>
  <si>
    <t xml:space="preserve"> rec. par taxa (7.135 %) supérieur à 20 % !</t>
  </si>
  <si>
    <t xml:space="preserve">CODES</t>
  </si>
  <si>
    <t xml:space="preserve">%</t>
  </si>
  <si>
    <t xml:space="preserve">% sta.</t>
  </si>
  <si>
    <t xml:space="preserve">grp</t>
  </si>
  <si>
    <t xml:space="preserve">Csi</t>
  </si>
  <si>
    <t xml:space="preserve">Ei</t>
  </si>
  <si>
    <t xml:space="preserve">    noms</t>
  </si>
  <si>
    <t xml:space="preserve">cd_sandre</t>
  </si>
  <si>
    <t xml:space="preserve">r. station</t>
  </si>
  <si>
    <t xml:space="preserve">cl. rec.</t>
  </si>
  <si>
    <t xml:space="preserve">KixCsi</t>
  </si>
  <si>
    <t xml:space="preserve">Ei x Ki x Csi</t>
  </si>
  <si>
    <t xml:space="preserve">Ei x Ki</t>
  </si>
  <si>
    <t xml:space="preserve">vérif rec</t>
  </si>
  <si>
    <t xml:space="preserve">code taxa</t>
  </si>
  <si>
    <t xml:space="preserve">index ligne</t>
  </si>
  <si>
    <t xml:space="preserve">Confer</t>
  </si>
  <si>
    <t xml:space="preserve">Nouveaux taxa hors liste de référence</t>
  </si>
  <si>
    <t xml:space="preserve">cd_sandre du nouveau taxon</t>
  </si>
  <si>
    <t xml:space="preserve">CLASPX</t>
  </si>
  <si>
    <t xml:space="preserve">HILSPX</t>
  </si>
  <si>
    <t xml:space="preserve">LEASPX</t>
  </si>
  <si>
    <t xml:space="preserve">RHISPX</t>
  </si>
  <si>
    <t xml:space="preserve">CHIPOL</t>
  </si>
  <si>
    <t xml:space="preserve">AMBFLU</t>
  </si>
  <si>
    <t xml:space="preserve">AMBRIP</t>
  </si>
  <si>
    <t xml:space="preserve">CINFON</t>
  </si>
  <si>
    <t xml:space="preserve">FISCRA</t>
  </si>
  <si>
    <t xml:space="preserve">FONANT</t>
  </si>
  <si>
    <t xml:space="preserve">RHYRIP</t>
  </si>
  <si>
    <t xml:space="preserve">PHAARU</t>
  </si>
  <si>
    <t xml:space="preserve">Ligne de préparation à l'exportation du récapitulatif des résultats. Non imprimable</t>
  </si>
  <si>
    <t xml:space="preserve">ROBUSTESSE</t>
  </si>
  <si>
    <t xml:space="preserve">rech. Max KixCsi</t>
  </si>
  <si>
    <t xml:space="preserve">rech. max EixKixCSi</t>
  </si>
  <si>
    <t xml:space="preserve">rech. max EixKi</t>
  </si>
  <si>
    <t xml:space="preserve">new IBMR</t>
  </si>
  <si>
    <t xml:space="preserve">code taxon à supp.</t>
  </si>
  <si>
    <t xml:space="preserve">index ligne corresp.</t>
  </si>
  <si>
    <t xml:space="preserve">taxon supp.</t>
  </si>
</sst>
</file>

<file path=xl/styles.xml><?xml version="1.0" encoding="utf-8"?>
<styleSheet xmlns="http://schemas.openxmlformats.org/spreadsheetml/2006/main">
  <numFmts count="9">
    <numFmt numFmtId="164" formatCode="General"/>
    <numFmt numFmtId="165" formatCode="@"/>
    <numFmt numFmtId="166" formatCode="[$-40C]dd\-mmm\-yy"/>
    <numFmt numFmtId="167" formatCode="0.00"/>
    <numFmt numFmtId="168" formatCode="General"/>
    <numFmt numFmtId="169" formatCode="_-* #,##0.00\ _F_-;\-* #,##0.00\ _F_-;_-* \-??\ _F_-;_-@_-"/>
    <numFmt numFmtId="170" formatCode="0.0"/>
    <numFmt numFmtId="171" formatCode="_-* #,##0\ _F_-;\-* #,##0\ _F_-;_-* &quot;- &quot;_F_-;_-@_-"/>
    <numFmt numFmtId="172" formatCode="0"/>
  </numFmts>
  <fonts count="37">
    <font>
      <sz val="10"/>
      <name val="Arial"/>
      <family val="2"/>
      <charset val="1"/>
    </font>
    <font>
      <sz val="10"/>
      <name val="Arial"/>
      <family val="0"/>
    </font>
    <font>
      <sz val="10"/>
      <name val="Arial"/>
      <family val="0"/>
    </font>
    <font>
      <sz val="10"/>
      <name val="Arial"/>
      <family val="0"/>
    </font>
    <font>
      <b val="true"/>
      <i val="true"/>
      <sz val="11"/>
      <color rgb="FFFFFFFF"/>
      <name val="Arial"/>
      <family val="2"/>
      <charset val="1"/>
    </font>
    <font>
      <b val="true"/>
      <sz val="11"/>
      <color rgb="FFFFFFFF"/>
      <name val="Arial"/>
      <family val="2"/>
      <charset val="1"/>
    </font>
    <font>
      <i val="true"/>
      <sz val="8"/>
      <color rgb="FFFFFFFF"/>
      <name val="Arial"/>
      <family val="2"/>
      <charset val="1"/>
    </font>
    <font>
      <sz val="8"/>
      <color rgb="FF0000FF"/>
      <name val="Arial"/>
      <family val="2"/>
      <charset val="1"/>
    </font>
    <font>
      <b val="true"/>
      <sz val="10"/>
      <name val="Arial"/>
      <family val="2"/>
      <charset val="1"/>
    </font>
    <font>
      <i val="true"/>
      <sz val="8"/>
      <name val="Arial"/>
      <family val="2"/>
      <charset val="1"/>
    </font>
    <font>
      <b val="true"/>
      <sz val="8"/>
      <name val="Arial"/>
      <family val="2"/>
      <charset val="1"/>
    </font>
    <font>
      <b val="true"/>
      <i val="true"/>
      <sz val="10"/>
      <color rgb="FF808080"/>
      <name val="Arial"/>
      <family val="2"/>
      <charset val="1"/>
    </font>
    <font>
      <b val="true"/>
      <i val="true"/>
      <sz val="10"/>
      <name val="Arial"/>
      <family val="2"/>
      <charset val="1"/>
    </font>
    <font>
      <b val="true"/>
      <i val="true"/>
      <sz val="11"/>
      <name val="Arial"/>
      <family val="2"/>
      <charset val="1"/>
    </font>
    <font>
      <b val="true"/>
      <sz val="11"/>
      <name val="Arial"/>
      <family val="2"/>
      <charset val="1"/>
    </font>
    <font>
      <i val="true"/>
      <sz val="10"/>
      <name val="Arial"/>
      <family val="2"/>
      <charset val="1"/>
    </font>
    <font>
      <b val="true"/>
      <sz val="10"/>
      <color rgb="FF000000"/>
      <name val="Arial"/>
      <family val="2"/>
      <charset val="1"/>
    </font>
    <font>
      <b val="true"/>
      <i val="true"/>
      <sz val="10"/>
      <color rgb="FF000000"/>
      <name val="Arial"/>
      <family val="2"/>
      <charset val="1"/>
    </font>
    <font>
      <b val="true"/>
      <i val="true"/>
      <sz val="10"/>
      <color rgb="FFFFFFFF"/>
      <name val="Arial"/>
      <family val="2"/>
      <charset val="1"/>
    </font>
    <font>
      <sz val="10"/>
      <color rgb="FF000000"/>
      <name val="Arial"/>
      <family val="2"/>
      <charset val="1"/>
    </font>
    <font>
      <b val="true"/>
      <i val="true"/>
      <sz val="12"/>
      <color rgb="FFFFFFFF"/>
      <name val="Arial"/>
      <family val="2"/>
      <charset val="1"/>
    </font>
    <font>
      <b val="true"/>
      <sz val="9"/>
      <name val="Arial"/>
      <family val="2"/>
      <charset val="1"/>
    </font>
    <font>
      <b val="true"/>
      <i val="true"/>
      <sz val="9"/>
      <name val="Arial"/>
      <family val="2"/>
      <charset val="1"/>
    </font>
    <font>
      <i val="true"/>
      <sz val="9"/>
      <name val="Arial"/>
      <family val="2"/>
      <charset val="1"/>
    </font>
    <font>
      <sz val="9"/>
      <name val="Arial"/>
      <family val="2"/>
      <charset val="1"/>
    </font>
    <font>
      <i val="true"/>
      <sz val="10"/>
      <color rgb="FF000000"/>
      <name val="Arial"/>
      <family val="2"/>
      <charset val="1"/>
    </font>
    <font>
      <sz val="8"/>
      <name val="Arial"/>
      <family val="2"/>
      <charset val="1"/>
    </font>
    <font>
      <b val="true"/>
      <i val="true"/>
      <sz val="10"/>
      <color rgb="FFFF0000"/>
      <name val="Arial"/>
      <family val="2"/>
      <charset val="1"/>
    </font>
    <font>
      <sz val="10"/>
      <color rgb="FFFF0000"/>
      <name val="Arial"/>
      <family val="2"/>
      <charset val="1"/>
    </font>
    <font>
      <b val="true"/>
      <sz val="10"/>
      <color rgb="FFFF0000"/>
      <name val="Arial"/>
      <family val="2"/>
      <charset val="1"/>
    </font>
    <font>
      <sz val="7"/>
      <name val="Arial"/>
      <family val="2"/>
      <charset val="1"/>
    </font>
    <font>
      <sz val="10"/>
      <name val="Arial"/>
      <family val="2"/>
    </font>
    <font>
      <sz val="8"/>
      <color rgb="FF000000"/>
      <name val="Tahoma"/>
      <family val="2"/>
      <charset val="1"/>
    </font>
    <font>
      <i val="true"/>
      <sz val="8"/>
      <color rgb="FF000000"/>
      <name val="Tahoma"/>
      <family val="2"/>
      <charset val="1"/>
    </font>
    <font>
      <b val="true"/>
      <sz val="8"/>
      <color rgb="FF339966"/>
      <name val="Tahoma"/>
      <family val="2"/>
      <charset val="1"/>
    </font>
    <font>
      <b val="true"/>
      <sz val="8"/>
      <color rgb="FF000000"/>
      <name val="Tahoma"/>
      <family val="2"/>
      <charset val="1"/>
    </font>
    <font>
      <sz val="8"/>
      <color rgb="FFFF0000"/>
      <name val="Tahoma"/>
      <family val="2"/>
      <charset val="1"/>
    </font>
  </fonts>
  <fills count="12">
    <fill>
      <patternFill patternType="none"/>
    </fill>
    <fill>
      <patternFill patternType="gray125"/>
    </fill>
    <fill>
      <patternFill patternType="solid">
        <fgColor rgb="FF0000FF"/>
        <bgColor rgb="FF0000FF"/>
      </patternFill>
    </fill>
    <fill>
      <patternFill patternType="solid">
        <fgColor rgb="FFFF0000"/>
        <bgColor rgb="FF993300"/>
      </patternFill>
    </fill>
    <fill>
      <patternFill patternType="solid">
        <fgColor rgb="FFFFFFFF"/>
        <bgColor rgb="FFFFFFCC"/>
      </patternFill>
    </fill>
    <fill>
      <patternFill patternType="solid">
        <fgColor rgb="FFFF9900"/>
        <bgColor rgb="FFFFCC00"/>
      </patternFill>
    </fill>
    <fill>
      <patternFill patternType="solid">
        <fgColor rgb="FFCCFFFF"/>
        <bgColor rgb="FFCCFFFF"/>
      </patternFill>
    </fill>
    <fill>
      <patternFill patternType="solid">
        <fgColor rgb="FFC0C0C0"/>
        <bgColor rgb="FFCCCCFF"/>
      </patternFill>
    </fill>
    <fill>
      <patternFill patternType="solid">
        <fgColor rgb="FFCCFFCC"/>
        <bgColor rgb="FFCCFFFF"/>
      </patternFill>
    </fill>
    <fill>
      <patternFill patternType="solid">
        <fgColor rgb="FFFFFF99"/>
        <bgColor rgb="FFFFFFCC"/>
      </patternFill>
    </fill>
    <fill>
      <patternFill patternType="solid">
        <fgColor rgb="FFFFFF00"/>
        <bgColor rgb="FFFFFF00"/>
      </patternFill>
    </fill>
    <fill>
      <patternFill patternType="solid">
        <fgColor rgb="FFFF99CC"/>
        <bgColor rgb="FFFF8080"/>
      </patternFill>
    </fill>
  </fills>
  <borders count="64">
    <border diagonalUp="false" diagonalDown="false">
      <left/>
      <right/>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style="medium"/>
      <right/>
      <top/>
      <bottom/>
      <diagonal/>
    </border>
    <border diagonalUp="false" diagonalDown="false">
      <left style="thick">
        <color rgb="FFC0C0C0"/>
      </left>
      <right/>
      <top style="thick">
        <color rgb="FFC0C0C0"/>
      </top>
      <bottom/>
      <diagonal/>
    </border>
    <border diagonalUp="false" diagonalDown="false">
      <left/>
      <right style="thick">
        <color rgb="FFC0C0C0"/>
      </right>
      <top style="thick">
        <color rgb="FFC0C0C0"/>
      </top>
      <bottom/>
      <diagonal/>
    </border>
    <border diagonalUp="false" diagonalDown="false">
      <left/>
      <right style="thin"/>
      <top style="thin"/>
      <bottom style="thin"/>
      <diagonal/>
    </border>
    <border diagonalUp="false" diagonalDown="false">
      <left style="thick">
        <color rgb="FFC0C0C0"/>
      </left>
      <right/>
      <top/>
      <bottom/>
      <diagonal/>
    </border>
    <border diagonalUp="false" diagonalDown="false">
      <left/>
      <right style="thick">
        <color rgb="FFC0C0C0"/>
      </right>
      <top/>
      <bottom/>
      <diagonal/>
    </border>
    <border diagonalUp="false" diagonalDown="false">
      <left/>
      <right/>
      <top style="thin"/>
      <bottom/>
      <diagonal/>
    </border>
    <border diagonalUp="false" diagonalDown="false">
      <left style="thin"/>
      <right/>
      <top style="thin"/>
      <bottom style="medium">
        <color rgb="FFFF0000"/>
      </bottom>
      <diagonal/>
    </border>
    <border diagonalUp="false" diagonalDown="false">
      <left/>
      <right/>
      <top style="thin"/>
      <bottom style="medium">
        <color rgb="FFFF0000"/>
      </bottom>
      <diagonal/>
    </border>
    <border diagonalUp="false" diagonalDown="false">
      <left style="thin"/>
      <right style="thin"/>
      <top style="thin"/>
      <bottom style="thin"/>
      <diagonal/>
    </border>
    <border diagonalUp="false" diagonalDown="false">
      <left/>
      <right/>
      <top/>
      <bottom style="thin"/>
      <diagonal/>
    </border>
    <border diagonalUp="false" diagonalDown="false">
      <left style="medium">
        <color rgb="FFFF0000"/>
      </left>
      <right/>
      <top style="medium">
        <color rgb="FFFF0000"/>
      </top>
      <bottom/>
      <diagonal/>
    </border>
    <border diagonalUp="false" diagonalDown="false">
      <left/>
      <right/>
      <top style="medium">
        <color rgb="FFFF0000"/>
      </top>
      <bottom style="thin">
        <color rgb="FFFF0000"/>
      </bottom>
      <diagonal/>
    </border>
    <border diagonalUp="false" diagonalDown="false">
      <left/>
      <right/>
      <top style="medium">
        <color rgb="FFFF0000"/>
      </top>
      <bottom/>
      <diagonal/>
    </border>
    <border diagonalUp="false" diagonalDown="false">
      <left style="medium">
        <color rgb="FFFF0000"/>
      </left>
      <right/>
      <top/>
      <bottom/>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color rgb="FFFF0000"/>
      </left>
      <right/>
      <top style="thin">
        <color rgb="FFFF0000"/>
      </top>
      <bottom/>
      <diagonal/>
    </border>
    <border diagonalUp="false" diagonalDown="false">
      <left/>
      <right/>
      <top style="thin">
        <color rgb="FFFF0000"/>
      </top>
      <bottom/>
      <diagonal/>
    </border>
    <border diagonalUp="false" diagonalDown="false">
      <left style="medium">
        <color rgb="FFFF0000"/>
      </left>
      <right/>
      <top style="medium">
        <color rgb="FFFF0000"/>
      </top>
      <bottom style="thin">
        <color rgb="FFFF0000"/>
      </bottom>
      <diagonal/>
    </border>
    <border diagonalUp="false" diagonalDown="false">
      <left/>
      <right style="double">
        <color rgb="FFFF0000"/>
      </right>
      <top style="medium">
        <color rgb="FFFF0000"/>
      </top>
      <bottom style="thin">
        <color rgb="FFFF0000"/>
      </bottom>
      <diagonal/>
    </border>
    <border diagonalUp="false" diagonalDown="false">
      <left/>
      <right style="thin"/>
      <top/>
      <bottom style="thin"/>
      <diagonal/>
    </border>
    <border diagonalUp="false" diagonalDown="false">
      <left style="medium">
        <color rgb="FFFF0000"/>
      </left>
      <right/>
      <top/>
      <bottom style="medium">
        <color rgb="FFFF0000"/>
      </bottom>
      <diagonal/>
    </border>
    <border diagonalUp="false" diagonalDown="false">
      <left/>
      <right/>
      <top/>
      <bottom style="medium">
        <color rgb="FFFF0000"/>
      </bottom>
      <diagonal/>
    </border>
    <border diagonalUp="false" diagonalDown="false">
      <left style="medium">
        <color rgb="FFFF0000"/>
      </left>
      <right/>
      <top style="thin">
        <color rgb="FFFF0000"/>
      </top>
      <bottom style="medium">
        <color rgb="FFFF0000"/>
      </bottom>
      <diagonal/>
    </border>
    <border diagonalUp="false" diagonalDown="false">
      <left/>
      <right style="double">
        <color rgb="FFFF0000"/>
      </right>
      <top/>
      <bottom style="medium">
        <color rgb="FFFF0000"/>
      </bottom>
      <diagonal/>
    </border>
    <border diagonalUp="false" diagonalDown="false">
      <left/>
      <right/>
      <top style="thin">
        <color rgb="FFFF0000"/>
      </top>
      <bottom style="medium">
        <color rgb="FFFF0000"/>
      </bottom>
      <diagonal/>
    </border>
    <border diagonalUp="false" diagonalDown="false">
      <left style="thin"/>
      <right/>
      <top/>
      <bottom style="thin"/>
      <diagonal/>
    </border>
    <border diagonalUp="false" diagonalDown="false">
      <left style="thin"/>
      <right/>
      <top/>
      <bottom/>
      <diagonal/>
    </border>
    <border diagonalUp="false" diagonalDown="false">
      <left/>
      <right style="thin"/>
      <top/>
      <bottom/>
      <diagonal/>
    </border>
    <border diagonalUp="false" diagonalDown="false">
      <left style="thick">
        <color rgb="FFC0C0C0"/>
      </left>
      <right/>
      <top/>
      <bottom style="thick">
        <color rgb="FFC0C0C0"/>
      </bottom>
      <diagonal/>
    </border>
    <border diagonalUp="false" diagonalDown="false">
      <left/>
      <right style="thick">
        <color rgb="FFC0C0C0"/>
      </right>
      <top/>
      <bottom style="thick">
        <color rgb="FFC0C0C0"/>
      </bottom>
      <diagonal/>
    </border>
    <border diagonalUp="false" diagonalDown="false">
      <left style="medium">
        <color rgb="FFFF0000"/>
      </left>
      <right/>
      <top style="thin"/>
      <bottom style="thin"/>
      <diagonal/>
    </border>
    <border diagonalUp="false" diagonalDown="false">
      <left style="thin"/>
      <right style="medium"/>
      <top style="thin"/>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medium">
        <color rgb="FFFF0000"/>
      </left>
      <right/>
      <top style="thin"/>
      <bottom/>
      <diagonal/>
    </border>
    <border diagonalUp="false" diagonalDown="false">
      <left style="thin"/>
      <right style="medium"/>
      <top style="hair"/>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top style="thin"/>
      <bottom/>
      <diagonal/>
    </border>
    <border diagonalUp="false" diagonalDown="false">
      <left style="thin"/>
      <right/>
      <top/>
      <bottom style="hair"/>
      <diagonal/>
    </border>
    <border diagonalUp="false" diagonalDown="false">
      <left/>
      <right/>
      <top/>
      <bottom style="hair"/>
      <diagonal/>
    </border>
    <border diagonalUp="false" diagonalDown="false">
      <left style="thin"/>
      <right style="medium"/>
      <top style="hair"/>
      <bottom/>
      <diagonal/>
    </border>
    <border diagonalUp="false" diagonalDown="false">
      <left style="medium"/>
      <right style="thin"/>
      <top style="hair"/>
      <bottom/>
      <diagonal/>
    </border>
    <border diagonalUp="false" diagonalDown="false">
      <left style="thin"/>
      <right style="thin"/>
      <top style="hair"/>
      <bottom/>
      <diagonal/>
    </border>
    <border diagonalUp="false" diagonalDown="false">
      <left style="thin"/>
      <right style="medium"/>
      <top style="hair"/>
      <bottom style="thin"/>
      <diagonal/>
    </border>
    <border diagonalUp="false" diagonalDown="false">
      <left style="medium"/>
      <right style="thin"/>
      <top style="hair"/>
      <bottom style="thin"/>
      <diagonal/>
    </border>
    <border diagonalUp="false" diagonalDown="false">
      <left style="thin"/>
      <right style="thin"/>
      <top style="hair"/>
      <bottom style="thin"/>
      <diagonal/>
    </border>
    <border diagonalUp="false" diagonalDown="false">
      <left/>
      <right style="thin"/>
      <top/>
      <bottom style="medium">
        <color rgb="FFFF0000"/>
      </bottom>
      <diagonal/>
    </border>
    <border diagonalUp="false" diagonalDown="false">
      <left style="thin"/>
      <right/>
      <top/>
      <bottom style="medium">
        <color rgb="FFFF0000"/>
      </bottom>
      <diagonal/>
    </border>
    <border diagonalUp="false" diagonalDown="false">
      <left/>
      <right style="thin"/>
      <top style="thin"/>
      <bottom style="hair"/>
      <diagonal/>
    </border>
    <border diagonalUp="false" diagonalDown="false">
      <left/>
      <right style="thin"/>
      <top style="thin"/>
      <bottom/>
      <diagonal/>
    </border>
    <border diagonalUp="false" diagonalDown="false">
      <left/>
      <right style="thin"/>
      <top style="hair"/>
      <bottom style="hair"/>
      <diagonal/>
    </border>
    <border diagonalUp="false" diagonalDown="false">
      <left style="thin"/>
      <right/>
      <top style="hair"/>
      <bottom style="hair"/>
      <diagonal/>
    </border>
    <border diagonalUp="false" diagonalDown="false">
      <left/>
      <right/>
      <top style="thin"/>
      <bottom style="hair"/>
      <diagonal/>
    </border>
    <border diagonalUp="false" diagonalDown="false">
      <left/>
      <right/>
      <top style="hair"/>
      <bottom style="hair"/>
      <diagonal/>
    </border>
    <border diagonalUp="false" diagonalDown="false">
      <left/>
      <right style="thin"/>
      <top style="hair"/>
      <bottom style="thin"/>
      <diagonal/>
    </border>
    <border diagonalUp="false" diagonalDown="false">
      <left style="thin"/>
      <right/>
      <top style="hair"/>
      <bottom style="thin"/>
      <diagonal/>
    </border>
    <border diagonalUp="false" diagonalDown="false">
      <left/>
      <right/>
      <top style="hair"/>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5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true"/>
    </xf>
    <xf numFmtId="164" fontId="4" fillId="2" borderId="1" xfId="0" applyFont="true" applyBorder="true" applyAlignment="true" applyProtection="true">
      <alignment horizontal="left" vertical="bottom" textRotation="0" wrapText="false" indent="0" shrinkToFit="false"/>
      <protection locked="true" hidden="true"/>
    </xf>
    <xf numFmtId="164" fontId="4" fillId="2" borderId="2" xfId="0" applyFont="true" applyBorder="true" applyAlignment="true" applyProtection="true">
      <alignment horizontal="center" vertical="bottom" textRotation="0" wrapText="false" indent="0" shrinkToFit="false"/>
      <protection locked="true" hidden="true"/>
    </xf>
    <xf numFmtId="164" fontId="4" fillId="3" borderId="2" xfId="0" applyFont="true" applyBorder="true" applyAlignment="true" applyProtection="true">
      <alignment horizontal="center" vertical="bottom" textRotation="0" wrapText="false" indent="0" shrinkToFit="false"/>
      <protection locked="true" hidden="true"/>
    </xf>
    <xf numFmtId="164" fontId="5" fillId="2" borderId="2" xfId="0" applyFont="true" applyBorder="true" applyAlignment="true" applyProtection="true">
      <alignment horizontal="left" vertical="bottom" textRotation="0" wrapText="false" indent="0" shrinkToFit="false"/>
      <protection locked="true" hidden="true"/>
    </xf>
    <xf numFmtId="164" fontId="4" fillId="0" borderId="2" xfId="0" applyFont="true" applyBorder="true" applyAlignment="true" applyProtection="true">
      <alignment horizontal="center" vertical="bottom" textRotation="0" wrapText="false" indent="0" shrinkToFit="false"/>
      <protection locked="false" hidden="false"/>
    </xf>
    <xf numFmtId="164" fontId="6" fillId="2" borderId="2" xfId="0" applyFont="true" applyBorder="true" applyAlignment="true" applyProtection="true">
      <alignment horizontal="right" vertical="bottom" textRotation="0" wrapText="false" indent="0" shrinkToFit="false"/>
      <protection locked="true" hidden="true"/>
    </xf>
    <xf numFmtId="164" fontId="6" fillId="4" borderId="3" xfId="0" applyFont="true" applyBorder="true" applyAlignment="true" applyProtection="true">
      <alignment horizontal="right" vertical="bottom" textRotation="0" wrapText="false" indent="0" shrinkToFit="false"/>
      <protection locked="true" hidden="true"/>
    </xf>
    <xf numFmtId="164" fontId="0" fillId="3" borderId="0" xfId="0" applyFont="false" applyBorder="false" applyAlignment="true" applyProtection="true">
      <alignment horizontal="general" vertical="bottom" textRotation="0" wrapText="false" indent="0" shrinkToFit="false"/>
      <protection locked="true" hidden="true"/>
    </xf>
    <xf numFmtId="164" fontId="0" fillId="5" borderId="4" xfId="0" applyFont="false" applyBorder="true" applyAlignment="true" applyProtection="true">
      <alignment horizontal="general" vertical="bottom" textRotation="0" wrapText="false" indent="0" shrinkToFit="false"/>
      <protection locked="true" hidden="true"/>
    </xf>
    <xf numFmtId="164" fontId="7" fillId="5" borderId="5" xfId="0" applyFont="true" applyBorder="true" applyAlignment="true" applyProtection="true">
      <alignment horizontal="center" vertical="center" textRotation="0" wrapText="false" indent="0" shrinkToFit="false"/>
      <protection locked="true" hidden="true"/>
    </xf>
    <xf numFmtId="164" fontId="8" fillId="6" borderId="1" xfId="0" applyFont="true" applyBorder="true" applyAlignment="true" applyProtection="true">
      <alignment horizontal="left" vertical="bottom" textRotation="0" wrapText="false" indent="0" shrinkToFit="false"/>
      <protection locked="false" hidden="false"/>
    </xf>
    <xf numFmtId="164" fontId="8" fillId="6" borderId="6" xfId="0" applyFont="true" applyBorder="true" applyAlignment="true" applyProtection="true">
      <alignment horizontal="left" vertical="bottom" textRotation="0" wrapText="false" indent="0" shrinkToFit="false"/>
      <protection locked="true" hidden="false"/>
    </xf>
    <xf numFmtId="164" fontId="8" fillId="6" borderId="2" xfId="0" applyFont="true" applyBorder="true" applyAlignment="true" applyProtection="true">
      <alignment horizontal="left" vertical="bottom" textRotation="0" wrapText="false" indent="0" shrinkToFit="false"/>
      <protection locked="false" hidden="false"/>
    </xf>
    <xf numFmtId="164" fontId="9" fillId="3" borderId="2" xfId="0" applyFont="true" applyBorder="true" applyAlignment="true" applyProtection="true">
      <alignment horizontal="left" vertical="bottom" textRotation="0" wrapText="false" indent="0" shrinkToFit="false"/>
      <protection locked="false" hidden="false"/>
    </xf>
    <xf numFmtId="164" fontId="10" fillId="6" borderId="2" xfId="0" applyFont="true" applyBorder="true" applyAlignment="true" applyProtection="true">
      <alignment horizontal="left" vertical="bottom" textRotation="0" wrapText="false" indent="0" shrinkToFit="false"/>
      <protection locked="true" hidden="false"/>
    </xf>
    <xf numFmtId="164" fontId="9" fillId="6" borderId="2" xfId="0" applyFont="true" applyBorder="true" applyAlignment="true" applyProtection="true">
      <alignment horizontal="left" vertical="bottom" textRotation="0" wrapText="false" indent="0" shrinkToFit="false"/>
      <protection locked="true" hidden="false"/>
    </xf>
    <xf numFmtId="164" fontId="8" fillId="6" borderId="2" xfId="0" applyFont="true" applyBorder="true" applyAlignment="true" applyProtection="true">
      <alignment horizontal="left" vertical="bottom" textRotation="0" wrapText="false" indent="0" shrinkToFit="false"/>
      <protection locked="true" hidden="false"/>
    </xf>
    <xf numFmtId="164" fontId="10" fillId="2" borderId="2" xfId="0" applyFont="true" applyBorder="true" applyAlignment="true" applyProtection="true">
      <alignment horizontal="left" vertical="bottom" textRotation="0" wrapText="false" indent="0" shrinkToFit="false"/>
      <protection locked="false" hidden="false"/>
    </xf>
    <xf numFmtId="164" fontId="6" fillId="2" borderId="0" xfId="0" applyFont="true" applyBorder="false" applyAlignment="true" applyProtection="true">
      <alignment horizontal="right" vertical="bottom" textRotation="0" wrapText="false" indent="0" shrinkToFit="false"/>
      <protection locked="true" hidden="true"/>
    </xf>
    <xf numFmtId="164" fontId="0" fillId="5" borderId="7" xfId="0" applyFont="false" applyBorder="true" applyAlignment="true" applyProtection="true">
      <alignment horizontal="general" vertical="bottom" textRotation="0" wrapText="false" indent="0" shrinkToFit="false"/>
      <protection locked="true" hidden="true"/>
    </xf>
    <xf numFmtId="164" fontId="0" fillId="5" borderId="8" xfId="0" applyFont="false" applyBorder="true" applyAlignment="true" applyProtection="true">
      <alignment horizontal="general" vertical="bottom" textRotation="0" wrapText="false" indent="0" shrinkToFit="false"/>
      <protection locked="true" hidden="true"/>
    </xf>
    <xf numFmtId="164" fontId="8" fillId="3" borderId="9" xfId="0" applyFont="true" applyBorder="true" applyAlignment="true" applyProtection="true">
      <alignment horizontal="general" vertical="bottom" textRotation="0" wrapText="false" indent="0" shrinkToFit="false"/>
      <protection locked="true" hidden="true"/>
    </xf>
    <xf numFmtId="164" fontId="8" fillId="6" borderId="2" xfId="0" applyFont="true" applyBorder="true" applyAlignment="true" applyProtection="true">
      <alignment horizontal="general" vertical="bottom" textRotation="0" wrapText="false" indent="0" shrinkToFit="false"/>
      <protection locked="true" hidden="true"/>
    </xf>
    <xf numFmtId="164" fontId="8" fillId="6" borderId="9" xfId="0" applyFont="true" applyBorder="true" applyAlignment="true" applyProtection="true">
      <alignment horizontal="general" vertical="bottom" textRotation="0" wrapText="false" indent="0" shrinkToFit="false"/>
      <protection locked="true" hidden="true"/>
    </xf>
    <xf numFmtId="164" fontId="0" fillId="6" borderId="0" xfId="0" applyFont="false" applyBorder="false" applyAlignment="true" applyProtection="true">
      <alignment horizontal="general" vertical="bottom" textRotation="0" wrapText="false" indent="0" shrinkToFit="false"/>
      <protection locked="true" hidden="true"/>
    </xf>
    <xf numFmtId="165" fontId="8" fillId="6" borderId="10" xfId="0" applyFont="true" applyBorder="true" applyAlignment="true" applyProtection="true">
      <alignment horizontal="general" vertical="bottom" textRotation="0" wrapText="false" indent="0" shrinkToFit="false"/>
      <protection locked="false" hidden="false"/>
    </xf>
    <xf numFmtId="164" fontId="8" fillId="6" borderId="0" xfId="0" applyFont="true" applyBorder="false" applyAlignment="true" applyProtection="true">
      <alignment horizontal="general" vertical="bottom" textRotation="0" wrapText="false" indent="0" shrinkToFit="false"/>
      <protection locked="true" hidden="true"/>
    </xf>
    <xf numFmtId="164" fontId="8" fillId="6" borderId="10" xfId="0" applyFont="true" applyBorder="true" applyAlignment="true" applyProtection="true">
      <alignment horizontal="left" vertical="bottom" textRotation="0" wrapText="false" indent="0" shrinkToFit="false"/>
      <protection locked="false" hidden="false"/>
    </xf>
    <xf numFmtId="164" fontId="8" fillId="6" borderId="11" xfId="0" applyFont="true" applyBorder="true" applyAlignment="true" applyProtection="true">
      <alignment horizontal="right" vertical="bottom" textRotation="0" wrapText="false" indent="0" shrinkToFit="false"/>
      <protection locked="true" hidden="true"/>
    </xf>
    <xf numFmtId="164" fontId="8" fillId="4" borderId="3" xfId="0" applyFont="true" applyBorder="true" applyAlignment="true" applyProtection="true">
      <alignment horizontal="right" vertical="bottom" textRotation="0" wrapText="false" indent="0" shrinkToFit="false"/>
      <protection locked="true" hidden="true"/>
    </xf>
    <xf numFmtId="166" fontId="8" fillId="6" borderId="12" xfId="0" applyFont="true" applyBorder="true" applyAlignment="true" applyProtection="true">
      <alignment horizontal="left" vertical="bottom" textRotation="0" wrapText="false" indent="0" shrinkToFit="false"/>
      <protection locked="false" hidden="false"/>
    </xf>
    <xf numFmtId="164" fontId="8" fillId="7" borderId="13" xfId="0" applyFont="true" applyBorder="true" applyAlignment="true" applyProtection="true">
      <alignment horizontal="left" vertical="bottom" textRotation="0" wrapText="false" indent="0" shrinkToFit="false"/>
      <protection locked="true" hidden="true"/>
    </xf>
    <xf numFmtId="164" fontId="8" fillId="7" borderId="13" xfId="0" applyFont="true" applyBorder="true" applyAlignment="true" applyProtection="true">
      <alignment horizontal="general" vertical="bottom" textRotation="0" wrapText="false" indent="0" shrinkToFit="false"/>
      <protection locked="true" hidden="true"/>
    </xf>
    <xf numFmtId="164" fontId="8" fillId="3" borderId="13" xfId="0" applyFont="true" applyBorder="true" applyAlignment="true" applyProtection="true">
      <alignment horizontal="general" vertical="bottom" textRotation="0" wrapText="false" indent="0" shrinkToFit="false"/>
      <protection locked="true" hidden="true"/>
    </xf>
    <xf numFmtId="164" fontId="11" fillId="8" borderId="14" xfId="0" applyFont="true" applyBorder="true" applyAlignment="true" applyProtection="true">
      <alignment horizontal="general" vertical="bottom" textRotation="0" wrapText="false" indent="0" shrinkToFit="false"/>
      <protection locked="true" hidden="true"/>
    </xf>
    <xf numFmtId="164" fontId="0" fillId="8" borderId="15" xfId="0" applyFont="false" applyBorder="true" applyAlignment="true" applyProtection="true">
      <alignment horizontal="general" vertical="bottom" textRotation="0" wrapText="false" indent="0" shrinkToFit="false"/>
      <protection locked="true" hidden="true"/>
    </xf>
    <xf numFmtId="164" fontId="0" fillId="8" borderId="16" xfId="0" applyFont="false" applyBorder="true" applyAlignment="true" applyProtection="true">
      <alignment horizontal="general" vertical="bottom" textRotation="0" wrapText="false" indent="0" shrinkToFit="false"/>
      <protection locked="true" hidden="true"/>
    </xf>
    <xf numFmtId="164" fontId="12" fillId="8" borderId="16" xfId="0" applyFont="true" applyBorder="true" applyAlignment="true" applyProtection="true">
      <alignment horizontal="general" vertical="bottom" textRotation="0" wrapText="false" indent="0" shrinkToFit="false"/>
      <protection locked="true" hidden="true"/>
    </xf>
    <xf numFmtId="164" fontId="12" fillId="4" borderId="17" xfId="0" applyFont="true" applyBorder="true" applyAlignment="true" applyProtection="true">
      <alignment horizontal="general" vertical="bottom" textRotation="0" wrapText="false" indent="0" shrinkToFit="false"/>
      <protection locked="true" hidden="true"/>
    </xf>
    <xf numFmtId="164" fontId="7" fillId="5" borderId="8" xfId="0" applyFont="true" applyBorder="true" applyAlignment="true" applyProtection="true">
      <alignment horizontal="center" vertical="bottom" textRotation="0" wrapText="false" indent="0" shrinkToFit="false"/>
      <protection locked="true" hidden="true"/>
    </xf>
    <xf numFmtId="164" fontId="0" fillId="9" borderId="18" xfId="0" applyFont="true" applyBorder="true" applyAlignment="true" applyProtection="true">
      <alignment horizontal="general" vertical="bottom" textRotation="0" wrapText="false" indent="0" shrinkToFit="false"/>
      <protection locked="true" hidden="true"/>
    </xf>
    <xf numFmtId="164" fontId="8" fillId="9" borderId="19" xfId="0" applyFont="true" applyBorder="true" applyAlignment="true" applyProtection="true">
      <alignment horizontal="center" vertical="bottom" textRotation="0" wrapText="false" indent="0" shrinkToFit="false"/>
      <protection locked="true" hidden="true"/>
    </xf>
    <xf numFmtId="164" fontId="8" fillId="9" borderId="20" xfId="0" applyFont="true" applyBorder="true" applyAlignment="true" applyProtection="true">
      <alignment horizontal="center" vertical="bottom" textRotation="0" wrapText="false" indent="0" shrinkToFit="false"/>
      <protection locked="true" hidden="true"/>
    </xf>
    <xf numFmtId="164" fontId="8" fillId="3" borderId="0" xfId="0" applyFont="true" applyBorder="true" applyAlignment="true" applyProtection="true">
      <alignment horizontal="center" vertical="bottom" textRotation="0" wrapText="false" indent="0" shrinkToFit="false"/>
      <protection locked="true" hidden="true"/>
    </xf>
    <xf numFmtId="164" fontId="8" fillId="9" borderId="2" xfId="0" applyFont="true" applyBorder="true" applyAlignment="true" applyProtection="true">
      <alignment horizontal="center" vertical="bottom" textRotation="0" wrapText="false" indent="0" shrinkToFit="false"/>
      <protection locked="true" hidden="true"/>
    </xf>
    <xf numFmtId="164" fontId="8" fillId="7" borderId="0" xfId="0" applyFont="true" applyBorder="true" applyAlignment="true" applyProtection="true">
      <alignment horizontal="center" vertical="bottom" textRotation="0" wrapText="false" indent="0" shrinkToFit="false"/>
      <protection locked="true" hidden="true"/>
    </xf>
    <xf numFmtId="164" fontId="8" fillId="8" borderId="21" xfId="0" applyFont="true" applyBorder="true" applyAlignment="true" applyProtection="true">
      <alignment horizontal="left" vertical="bottom" textRotation="0" wrapText="false" indent="0" shrinkToFit="false"/>
      <protection locked="true" hidden="true"/>
    </xf>
    <xf numFmtId="164" fontId="8" fillId="8" borderId="22" xfId="0" applyFont="true" applyBorder="true" applyAlignment="true" applyProtection="true">
      <alignment horizontal="center" vertical="bottom" textRotation="0" wrapText="false" indent="0" shrinkToFit="false"/>
      <protection locked="true" hidden="true"/>
    </xf>
    <xf numFmtId="164" fontId="13" fillId="8" borderId="22" xfId="0" applyFont="true" applyBorder="true" applyAlignment="true" applyProtection="true">
      <alignment horizontal="center" vertical="bottom" textRotation="0" wrapText="false" indent="0" shrinkToFit="false"/>
      <protection locked="true" hidden="true"/>
    </xf>
    <xf numFmtId="167" fontId="14" fillId="10" borderId="23" xfId="0" applyFont="true" applyBorder="true" applyAlignment="true" applyProtection="true">
      <alignment horizontal="left" vertical="top" textRotation="0" wrapText="false" indent="0" shrinkToFit="false"/>
      <protection locked="true" hidden="true"/>
    </xf>
    <xf numFmtId="167" fontId="14" fillId="10" borderId="24" xfId="0" applyFont="true" applyBorder="true" applyAlignment="true" applyProtection="true">
      <alignment horizontal="left" vertical="top" textRotation="0" wrapText="false" indent="0" shrinkToFit="false"/>
      <protection locked="true" hidden="true"/>
    </xf>
    <xf numFmtId="167" fontId="15" fillId="10" borderId="15" xfId="0" applyFont="true" applyBorder="true" applyAlignment="true" applyProtection="true">
      <alignment horizontal="left" vertical="top" textRotation="0" wrapText="false" indent="0" shrinkToFit="false"/>
      <protection locked="true" hidden="true"/>
    </xf>
    <xf numFmtId="167" fontId="0" fillId="10" borderId="15" xfId="0" applyFont="true" applyBorder="true" applyAlignment="true" applyProtection="true">
      <alignment horizontal="center" vertical="top" textRotation="0" wrapText="false" indent="0" shrinkToFit="false"/>
      <protection locked="true" hidden="true"/>
    </xf>
    <xf numFmtId="167" fontId="15" fillId="4" borderId="17" xfId="0" applyFont="true" applyBorder="true" applyAlignment="true" applyProtection="true">
      <alignment horizontal="left" vertical="top" textRotation="0" wrapText="false" indent="0" shrinkToFit="false"/>
      <protection locked="true" hidden="true"/>
    </xf>
    <xf numFmtId="164" fontId="8" fillId="6" borderId="25" xfId="0" applyFont="true" applyBorder="true" applyAlignment="true" applyProtection="true">
      <alignment horizontal="center" vertical="bottom" textRotation="0" wrapText="false" indent="0" shrinkToFit="false"/>
      <protection locked="false" hidden="false"/>
    </xf>
    <xf numFmtId="164" fontId="8" fillId="9" borderId="0" xfId="0" applyFont="true" applyBorder="true" applyAlignment="true" applyProtection="true">
      <alignment horizontal="center" vertical="bottom" textRotation="0" wrapText="false" indent="0" shrinkToFit="false"/>
      <protection locked="true" hidden="true"/>
    </xf>
    <xf numFmtId="164" fontId="12" fillId="8" borderId="26" xfId="0" applyFont="true" applyBorder="true" applyAlignment="true" applyProtection="true">
      <alignment horizontal="left" vertical="bottom" textRotation="0" wrapText="false" indent="0" shrinkToFit="false"/>
      <protection locked="true" hidden="true"/>
    </xf>
    <xf numFmtId="164" fontId="8" fillId="8" borderId="27" xfId="0" applyFont="true" applyBorder="true" applyAlignment="true" applyProtection="true">
      <alignment horizontal="center" vertical="bottom" textRotation="0" wrapText="false" indent="0" shrinkToFit="false"/>
      <protection locked="true" hidden="true"/>
    </xf>
    <xf numFmtId="164" fontId="0" fillId="8" borderId="27" xfId="0" applyFont="false" applyBorder="true" applyAlignment="true" applyProtection="true">
      <alignment horizontal="general" vertical="bottom" textRotation="0" wrapText="false" indent="0" shrinkToFit="false"/>
      <protection locked="true" hidden="true"/>
    </xf>
    <xf numFmtId="164" fontId="16" fillId="10" borderId="28" xfId="0" applyFont="true" applyBorder="true" applyAlignment="true" applyProtection="true">
      <alignment horizontal="left" vertical="bottom" textRotation="0" wrapText="false" indent="0" shrinkToFit="false"/>
      <protection locked="true" hidden="true"/>
    </xf>
    <xf numFmtId="164" fontId="8" fillId="10" borderId="29" xfId="0" applyFont="true" applyBorder="true" applyAlignment="true" applyProtection="true">
      <alignment horizontal="right" vertical="top" textRotation="0" wrapText="false" indent="0" shrinkToFit="false"/>
      <protection locked="true" hidden="true"/>
    </xf>
    <xf numFmtId="164" fontId="17" fillId="10" borderId="30" xfId="0" applyFont="true" applyBorder="true" applyAlignment="true" applyProtection="true">
      <alignment horizontal="center" vertical="top" textRotation="0" wrapText="false" indent="0" shrinkToFit="false"/>
      <protection locked="true" hidden="true"/>
    </xf>
    <xf numFmtId="164" fontId="18" fillId="4" borderId="17" xfId="0" applyFont="true" applyBorder="true" applyAlignment="true" applyProtection="true">
      <alignment horizontal="center" vertical="top" textRotation="0" wrapText="false" indent="0" shrinkToFit="false"/>
      <protection locked="true" hidden="true"/>
    </xf>
    <xf numFmtId="164" fontId="19" fillId="9" borderId="18" xfId="0" applyFont="true" applyBorder="true" applyAlignment="true" applyProtection="true">
      <alignment horizontal="general" vertical="bottom" textRotation="0" wrapText="false" indent="0" shrinkToFit="false"/>
      <protection locked="true" hidden="true"/>
    </xf>
    <xf numFmtId="164" fontId="0" fillId="6" borderId="6" xfId="0" applyFont="true" applyBorder="true" applyAlignment="true" applyProtection="true">
      <alignment horizontal="center" vertical="bottom" textRotation="0" wrapText="false" indent="0" shrinkToFit="false"/>
      <protection locked="false" hidden="false"/>
    </xf>
    <xf numFmtId="164" fontId="0" fillId="6" borderId="12" xfId="0" applyFont="true" applyBorder="true" applyAlignment="true" applyProtection="true">
      <alignment horizontal="center" vertical="bottom" textRotation="0" wrapText="false" indent="0" shrinkToFit="false"/>
      <protection locked="false" hidden="false"/>
    </xf>
    <xf numFmtId="164" fontId="0" fillId="3" borderId="0" xfId="0" applyFont="true" applyBorder="true" applyAlignment="true" applyProtection="true">
      <alignment horizontal="center" vertical="bottom" textRotation="0" wrapText="false" indent="0" shrinkToFit="false"/>
      <protection locked="true" hidden="true"/>
    </xf>
    <xf numFmtId="168" fontId="8" fillId="7" borderId="0" xfId="0" applyFont="true" applyBorder="false" applyAlignment="true" applyProtection="true">
      <alignment horizontal="left" vertical="bottom" textRotation="0" wrapText="false" indent="0" shrinkToFit="false"/>
      <protection locked="true" hidden="true"/>
    </xf>
    <xf numFmtId="164" fontId="8" fillId="7" borderId="0" xfId="0" applyFont="true" applyBorder="true" applyAlignment="true" applyProtection="true">
      <alignment horizontal="left" vertical="bottom" textRotation="0" wrapText="false" indent="0" shrinkToFit="false"/>
      <protection locked="true" hidden="true"/>
    </xf>
    <xf numFmtId="164" fontId="0" fillId="8" borderId="17" xfId="0" applyFont="true" applyBorder="true" applyAlignment="true" applyProtection="true">
      <alignment horizontal="center" vertical="bottom" textRotation="0" wrapText="false" indent="0" shrinkToFit="false"/>
      <protection locked="true" hidden="true"/>
    </xf>
    <xf numFmtId="164" fontId="0" fillId="8" borderId="0" xfId="0" applyFont="true" applyBorder="true" applyAlignment="true" applyProtection="true">
      <alignment horizontal="center" vertical="bottom" textRotation="0" wrapText="false" indent="0" shrinkToFit="false"/>
      <protection locked="true" hidden="true"/>
    </xf>
    <xf numFmtId="164" fontId="20" fillId="8" borderId="0" xfId="0" applyFont="true" applyBorder="true" applyAlignment="true" applyProtection="true">
      <alignment horizontal="center" vertical="bottom" textRotation="90" wrapText="false" indent="0" shrinkToFit="false"/>
      <protection locked="true" hidden="true"/>
    </xf>
    <xf numFmtId="164" fontId="15" fillId="8" borderId="0" xfId="0" applyFont="true" applyBorder="true" applyAlignment="true" applyProtection="true">
      <alignment horizontal="right" vertical="bottom" textRotation="0" wrapText="false" indent="0" shrinkToFit="false"/>
      <protection locked="true" hidden="true"/>
    </xf>
    <xf numFmtId="164" fontId="21" fillId="8" borderId="31" xfId="0" applyFont="true" applyBorder="true" applyAlignment="true" applyProtection="true">
      <alignment horizontal="left" vertical="top" textRotation="0" wrapText="false" indent="0" shrinkToFit="false"/>
      <protection locked="true" hidden="true"/>
    </xf>
    <xf numFmtId="164" fontId="22" fillId="8" borderId="13" xfId="0" applyFont="true" applyBorder="true" applyAlignment="true" applyProtection="true">
      <alignment horizontal="left" vertical="top" textRotation="0" wrapText="false" indent="0" shrinkToFit="false"/>
      <protection locked="true" hidden="true"/>
    </xf>
    <xf numFmtId="164" fontId="22" fillId="4" borderId="17" xfId="0" applyFont="true" applyBorder="true" applyAlignment="true" applyProtection="true">
      <alignment horizontal="left" vertical="top" textRotation="0" wrapText="false" indent="0" shrinkToFit="false"/>
      <protection locked="true" hidden="true"/>
    </xf>
    <xf numFmtId="164" fontId="8" fillId="9" borderId="1" xfId="0" applyFont="true" applyBorder="true" applyAlignment="true" applyProtection="true">
      <alignment horizontal="center" vertical="bottom" textRotation="0" wrapText="false" indent="0" shrinkToFit="false"/>
      <protection locked="true" hidden="true"/>
    </xf>
    <xf numFmtId="164" fontId="15" fillId="7" borderId="0" xfId="0" applyFont="true" applyBorder="false" applyAlignment="true" applyProtection="true">
      <alignment horizontal="left" vertical="bottom" textRotation="0" wrapText="false" indent="0" shrinkToFit="false"/>
      <protection locked="true" hidden="true"/>
    </xf>
    <xf numFmtId="164" fontId="15" fillId="7" borderId="0" xfId="0" applyFont="true" applyBorder="false" applyAlignment="true" applyProtection="true">
      <alignment horizontal="right" vertical="bottom" textRotation="0" wrapText="false" indent="0" shrinkToFit="false"/>
      <protection locked="true" hidden="true"/>
    </xf>
    <xf numFmtId="164" fontId="0" fillId="3" borderId="0" xfId="0" applyFont="true" applyBorder="false" applyAlignment="true" applyProtection="true">
      <alignment horizontal="center" vertical="bottom" textRotation="0" wrapText="false" indent="0" shrinkToFit="false"/>
      <protection locked="true" hidden="true"/>
    </xf>
    <xf numFmtId="164" fontId="23" fillId="8" borderId="32" xfId="0" applyFont="true" applyBorder="true" applyAlignment="true" applyProtection="true">
      <alignment horizontal="right" vertical="top" textRotation="0" wrapText="false" indent="0" shrinkToFit="false"/>
      <protection locked="true" hidden="true"/>
    </xf>
    <xf numFmtId="169" fontId="0" fillId="8" borderId="0" xfId="0" applyFont="true" applyBorder="true" applyAlignment="true" applyProtection="true">
      <alignment horizontal="left" vertical="top" textRotation="0" wrapText="false" indent="0" shrinkToFit="false"/>
      <protection locked="true" hidden="true"/>
    </xf>
    <xf numFmtId="169" fontId="0" fillId="4" borderId="17" xfId="0" applyFont="true" applyBorder="true" applyAlignment="true" applyProtection="true">
      <alignment horizontal="left" vertical="top" textRotation="0" wrapText="false" indent="0" shrinkToFit="false"/>
      <protection locked="true" hidden="true"/>
    </xf>
    <xf numFmtId="167" fontId="8" fillId="6" borderId="6" xfId="0" applyFont="true" applyBorder="true" applyAlignment="true" applyProtection="true">
      <alignment horizontal="center" vertical="bottom" textRotation="0" wrapText="false" indent="0" shrinkToFit="false"/>
      <protection locked="false" hidden="false"/>
    </xf>
    <xf numFmtId="167" fontId="8" fillId="6" borderId="12" xfId="0" applyFont="true" applyBorder="true" applyAlignment="true" applyProtection="true">
      <alignment horizontal="center" vertical="bottom" textRotation="0" wrapText="false" indent="0" shrinkToFit="false"/>
      <protection locked="false" hidden="false"/>
    </xf>
    <xf numFmtId="170" fontId="8" fillId="3" borderId="2" xfId="0" applyFont="true" applyBorder="true" applyAlignment="true" applyProtection="true">
      <alignment horizontal="center" vertical="bottom" textRotation="0" wrapText="false" indent="0" shrinkToFit="false"/>
      <protection locked="true" hidden="true"/>
    </xf>
    <xf numFmtId="167" fontId="24" fillId="7" borderId="2" xfId="0" applyFont="true" applyBorder="true" applyAlignment="true" applyProtection="true">
      <alignment horizontal="right" vertical="bottom" textRotation="0" wrapText="false" indent="0" shrinkToFit="false"/>
      <protection locked="true" hidden="true"/>
    </xf>
    <xf numFmtId="170" fontId="24" fillId="7" borderId="0" xfId="0" applyFont="true" applyBorder="true" applyAlignment="true" applyProtection="true">
      <alignment horizontal="right" vertical="bottom" textRotation="0" wrapText="false" indent="0" shrinkToFit="false"/>
      <protection locked="true" hidden="true"/>
    </xf>
    <xf numFmtId="164" fontId="8" fillId="3" borderId="2" xfId="0" applyFont="true" applyBorder="true" applyAlignment="true" applyProtection="true">
      <alignment horizontal="center" vertical="bottom" textRotation="0" wrapText="false" indent="0" shrinkToFit="false"/>
      <protection locked="true" hidden="true"/>
    </xf>
    <xf numFmtId="164" fontId="8" fillId="8" borderId="17" xfId="0" applyFont="true" applyBorder="true" applyAlignment="true" applyProtection="true">
      <alignment horizontal="center" vertical="bottom" textRotation="0" wrapText="false" indent="0" shrinkToFit="false"/>
      <protection locked="true" hidden="true"/>
    </xf>
    <xf numFmtId="164" fontId="8" fillId="8" borderId="0" xfId="0" applyFont="true" applyBorder="true" applyAlignment="true" applyProtection="true">
      <alignment horizontal="center" vertical="bottom" textRotation="0" wrapText="false" indent="0" shrinkToFit="false"/>
      <protection locked="true" hidden="true"/>
    </xf>
    <xf numFmtId="167" fontId="0" fillId="8" borderId="33" xfId="0" applyFont="true" applyBorder="true" applyAlignment="true" applyProtection="true">
      <alignment horizontal="left" vertical="bottom" textRotation="0" wrapText="false" indent="0" shrinkToFit="false"/>
      <protection locked="true" hidden="true"/>
    </xf>
    <xf numFmtId="164" fontId="0" fillId="5" borderId="34" xfId="0" applyFont="false" applyBorder="true" applyAlignment="true" applyProtection="true">
      <alignment horizontal="general" vertical="bottom" textRotation="0" wrapText="false" indent="0" shrinkToFit="false"/>
      <protection locked="true" hidden="true"/>
    </xf>
    <xf numFmtId="164" fontId="0" fillId="5" borderId="35" xfId="0" applyFont="false" applyBorder="true" applyAlignment="true" applyProtection="true">
      <alignment horizontal="general" vertical="bottom" textRotation="0" wrapText="false" indent="0" shrinkToFit="false"/>
      <protection locked="true" hidden="true"/>
    </xf>
    <xf numFmtId="164" fontId="25" fillId="9" borderId="18" xfId="0" applyFont="true" applyBorder="true" applyAlignment="true" applyProtection="true">
      <alignment horizontal="general" vertical="bottom" textRotation="0" wrapText="false" indent="0" shrinkToFit="false"/>
      <protection locked="true" hidden="true"/>
    </xf>
    <xf numFmtId="167" fontId="0" fillId="11" borderId="6" xfId="0" applyFont="true" applyBorder="true" applyAlignment="true" applyProtection="true">
      <alignment horizontal="center" vertical="bottom" textRotation="0" wrapText="false" indent="0" shrinkToFit="false"/>
      <protection locked="false" hidden="false"/>
    </xf>
    <xf numFmtId="170" fontId="0" fillId="3" borderId="2" xfId="0" applyFont="true" applyBorder="true" applyAlignment="true" applyProtection="true">
      <alignment horizontal="center" vertical="bottom" textRotation="0" wrapText="false" indent="0" shrinkToFit="false"/>
      <protection locked="true" hidden="true"/>
    </xf>
    <xf numFmtId="164" fontId="0" fillId="3" borderId="2" xfId="0" applyFont="true" applyBorder="true" applyAlignment="true" applyProtection="true">
      <alignment horizontal="center" vertical="bottom" textRotation="0" wrapText="false" indent="0" shrinkToFit="false"/>
      <protection locked="true" hidden="true"/>
    </xf>
    <xf numFmtId="164" fontId="0" fillId="8" borderId="36" xfId="0" applyFont="true" applyBorder="true" applyAlignment="true" applyProtection="true">
      <alignment horizontal="center" vertical="bottom" textRotation="0" wrapText="false" indent="0" shrinkToFit="false"/>
      <protection locked="true" hidden="true"/>
    </xf>
    <xf numFmtId="167" fontId="12" fillId="8" borderId="2" xfId="0" applyFont="true" applyBorder="true" applyAlignment="true" applyProtection="true">
      <alignment horizontal="left" vertical="bottom" textRotation="0" wrapText="false" indent="0" shrinkToFit="false"/>
      <protection locked="true" hidden="true"/>
    </xf>
    <xf numFmtId="167" fontId="0" fillId="8" borderId="6" xfId="0" applyFont="true" applyBorder="true" applyAlignment="true" applyProtection="true">
      <alignment horizontal="center" vertical="bottom" textRotation="0" wrapText="false" indent="0" shrinkToFit="false"/>
      <protection locked="true" hidden="true"/>
    </xf>
    <xf numFmtId="164" fontId="23" fillId="8" borderId="0" xfId="0" applyFont="true" applyBorder="true" applyAlignment="true" applyProtection="true">
      <alignment horizontal="right" vertical="top" textRotation="0" wrapText="false" indent="0" shrinkToFit="false"/>
      <protection locked="true" hidden="true"/>
    </xf>
    <xf numFmtId="171" fontId="0" fillId="8" borderId="0" xfId="0" applyFont="true" applyBorder="true" applyAlignment="true" applyProtection="true">
      <alignment horizontal="left" vertical="top" textRotation="0" wrapText="false" indent="0" shrinkToFit="false"/>
      <protection locked="true" hidden="true"/>
    </xf>
    <xf numFmtId="171" fontId="0" fillId="4" borderId="17" xfId="0" applyFont="true" applyBorder="true" applyAlignment="true" applyProtection="true">
      <alignment horizontal="left" vertical="top" textRotation="0" wrapText="false" indent="0" shrinkToFit="false"/>
      <protection locked="true" hidden="true"/>
    </xf>
    <xf numFmtId="164" fontId="15" fillId="9" borderId="37" xfId="0" applyFont="true" applyBorder="true" applyAlignment="true" applyProtection="true">
      <alignment horizontal="general" vertical="bottom" textRotation="0" wrapText="false" indent="0" shrinkToFit="false"/>
      <protection locked="true" hidden="true"/>
    </xf>
    <xf numFmtId="167" fontId="0" fillId="11" borderId="38" xfId="0" applyFont="true" applyBorder="true" applyAlignment="true" applyProtection="true">
      <alignment horizontal="center" vertical="bottom" textRotation="0" wrapText="false" indent="0" shrinkToFit="false"/>
      <protection locked="false" hidden="false"/>
    </xf>
    <xf numFmtId="167" fontId="0" fillId="11" borderId="39" xfId="0" applyFont="true" applyBorder="true" applyAlignment="true" applyProtection="true">
      <alignment horizontal="center" vertical="bottom" textRotation="0" wrapText="false" indent="0" shrinkToFit="false"/>
      <protection locked="false" hidden="false"/>
    </xf>
    <xf numFmtId="170" fontId="0" fillId="3" borderId="0" xfId="0" applyFont="true" applyBorder="true" applyAlignment="true" applyProtection="true">
      <alignment horizontal="center" vertical="bottom" textRotation="0" wrapText="false" indent="0" shrinkToFit="false"/>
      <protection locked="true" hidden="true"/>
    </xf>
    <xf numFmtId="167" fontId="26" fillId="7" borderId="0" xfId="0" applyFont="true" applyBorder="false" applyAlignment="true" applyProtection="true">
      <alignment horizontal="general" vertical="bottom" textRotation="0" wrapText="false" indent="0" shrinkToFit="false"/>
      <protection locked="true" hidden="true"/>
    </xf>
    <xf numFmtId="170" fontId="26" fillId="7" borderId="0" xfId="0" applyFont="true" applyBorder="true" applyAlignment="true" applyProtection="true">
      <alignment horizontal="general" vertical="bottom" textRotation="0" wrapText="false" indent="0" shrinkToFit="false"/>
      <protection locked="true" hidden="true"/>
    </xf>
    <xf numFmtId="172" fontId="0" fillId="8" borderId="40" xfId="0" applyFont="true" applyBorder="true" applyAlignment="true" applyProtection="true">
      <alignment horizontal="center" vertical="bottom" textRotation="0" wrapText="false" indent="0" shrinkToFit="false"/>
      <protection locked="true" hidden="true"/>
    </xf>
    <xf numFmtId="171" fontId="0" fillId="8" borderId="0" xfId="0" applyFont="true" applyBorder="true" applyAlignment="true" applyProtection="true">
      <alignment horizontal="center" vertical="bottom" textRotation="0" wrapText="false" indent="0" shrinkToFit="false"/>
      <protection locked="true" hidden="true"/>
    </xf>
    <xf numFmtId="172" fontId="0" fillId="8" borderId="33" xfId="0" applyFont="true" applyBorder="true" applyAlignment="true" applyProtection="true">
      <alignment horizontal="left" vertical="bottom" textRotation="0" wrapText="false" indent="0" shrinkToFit="false"/>
      <protection locked="true" hidden="true"/>
    </xf>
    <xf numFmtId="164" fontId="15" fillId="9" borderId="41" xfId="0" applyFont="true" applyBorder="true" applyAlignment="true" applyProtection="true">
      <alignment horizontal="general" vertical="bottom" textRotation="0" wrapText="false" indent="0" shrinkToFit="false"/>
      <protection locked="true" hidden="true"/>
    </xf>
    <xf numFmtId="167" fontId="0" fillId="11" borderId="42" xfId="0" applyFont="true" applyBorder="true" applyAlignment="true" applyProtection="true">
      <alignment horizontal="center" vertical="bottom" textRotation="0" wrapText="false" indent="0" shrinkToFit="false"/>
      <protection locked="false" hidden="false"/>
    </xf>
    <xf numFmtId="167" fontId="0" fillId="11" borderId="43" xfId="0" applyFont="true" applyBorder="true" applyAlignment="true" applyProtection="true">
      <alignment horizontal="center" vertical="bottom" textRotation="0" wrapText="false" indent="0" shrinkToFit="false"/>
      <protection locked="false" hidden="false"/>
    </xf>
    <xf numFmtId="170" fontId="26" fillId="7" borderId="0" xfId="0" applyFont="true" applyBorder="false" applyAlignment="true" applyProtection="true">
      <alignment horizontal="general" vertical="bottom" textRotation="0" wrapText="false" indent="0" shrinkToFit="false"/>
      <protection locked="true" hidden="true"/>
    </xf>
    <xf numFmtId="172" fontId="0" fillId="8" borderId="17" xfId="0" applyFont="true" applyBorder="true" applyAlignment="true" applyProtection="true">
      <alignment horizontal="center" vertical="bottom" textRotation="0" wrapText="false" indent="0" shrinkToFit="false"/>
      <protection locked="true" hidden="true"/>
    </xf>
    <xf numFmtId="172" fontId="0" fillId="8" borderId="0" xfId="0" applyFont="true" applyBorder="true" applyAlignment="true" applyProtection="true">
      <alignment horizontal="left" vertical="bottom" textRotation="0" wrapText="false" indent="0" shrinkToFit="false"/>
      <protection locked="true" hidden="true"/>
    </xf>
    <xf numFmtId="164" fontId="21" fillId="8" borderId="1" xfId="0" applyFont="true" applyBorder="true" applyAlignment="true" applyProtection="true">
      <alignment horizontal="left" vertical="top" textRotation="0" wrapText="false" indent="0" shrinkToFit="false"/>
      <protection locked="true" hidden="true"/>
    </xf>
    <xf numFmtId="164" fontId="12" fillId="8" borderId="2" xfId="0" applyFont="true" applyBorder="true" applyAlignment="true" applyProtection="true">
      <alignment horizontal="left" vertical="top" textRotation="0" wrapText="false" indent="0" shrinkToFit="false"/>
      <protection locked="true" hidden="true"/>
    </xf>
    <xf numFmtId="164" fontId="22" fillId="8" borderId="2" xfId="0" applyFont="true" applyBorder="true" applyAlignment="true" applyProtection="true">
      <alignment horizontal="left" vertical="top" textRotation="0" wrapText="false" indent="0" shrinkToFit="false"/>
      <protection locked="true" hidden="true"/>
    </xf>
    <xf numFmtId="164" fontId="12" fillId="4" borderId="17" xfId="0" applyFont="true" applyBorder="true" applyAlignment="true" applyProtection="true">
      <alignment horizontal="left" vertical="top" textRotation="0" wrapText="false" indent="0" shrinkToFit="false"/>
      <protection locked="true" hidden="true"/>
    </xf>
    <xf numFmtId="164" fontId="15" fillId="8" borderId="44" xfId="0" applyFont="true" applyBorder="true" applyAlignment="true" applyProtection="true">
      <alignment horizontal="right" vertical="top" textRotation="0" wrapText="false" indent="0" shrinkToFit="false"/>
      <protection locked="true" hidden="true"/>
    </xf>
    <xf numFmtId="171" fontId="0" fillId="8" borderId="9" xfId="0" applyFont="true" applyBorder="true" applyAlignment="true" applyProtection="true">
      <alignment horizontal="right" vertical="top" textRotation="0" wrapText="false" indent="0" shrinkToFit="false"/>
      <protection locked="true" hidden="true"/>
    </xf>
    <xf numFmtId="164" fontId="0" fillId="8" borderId="9" xfId="0" applyFont="true" applyBorder="true" applyAlignment="true" applyProtection="true">
      <alignment horizontal="left" vertical="top" textRotation="0" wrapText="false" indent="0" shrinkToFit="false"/>
      <protection locked="true" hidden="true"/>
    </xf>
    <xf numFmtId="171" fontId="0" fillId="4" borderId="17" xfId="0" applyFont="true" applyBorder="true" applyAlignment="true" applyProtection="true">
      <alignment horizontal="right" vertical="top" textRotation="0" wrapText="false" indent="0" shrinkToFit="false"/>
      <protection locked="true" hidden="true"/>
    </xf>
    <xf numFmtId="164" fontId="15" fillId="8" borderId="45" xfId="0" applyFont="true" applyBorder="true" applyAlignment="true" applyProtection="true">
      <alignment horizontal="right" vertical="top" textRotation="0" wrapText="false" indent="0" shrinkToFit="false"/>
      <protection locked="true" hidden="true"/>
    </xf>
    <xf numFmtId="171" fontId="0" fillId="8" borderId="46" xfId="0" applyFont="true" applyBorder="true" applyAlignment="true" applyProtection="true">
      <alignment horizontal="right" vertical="top" textRotation="0" wrapText="false" indent="0" shrinkToFit="false"/>
      <protection locked="true" hidden="true"/>
    </xf>
    <xf numFmtId="164" fontId="0" fillId="8" borderId="46" xfId="0" applyFont="true" applyBorder="true" applyAlignment="true" applyProtection="true">
      <alignment horizontal="left" vertical="top" textRotation="0" wrapText="false" indent="0" shrinkToFit="false"/>
      <protection locked="true" hidden="true"/>
    </xf>
    <xf numFmtId="164" fontId="15" fillId="9" borderId="47" xfId="0" applyFont="true" applyBorder="true" applyAlignment="true" applyProtection="true">
      <alignment horizontal="general" vertical="bottom" textRotation="0" wrapText="false" indent="0" shrinkToFit="false"/>
      <protection locked="true" hidden="true"/>
    </xf>
    <xf numFmtId="167" fontId="0" fillId="11" borderId="48" xfId="0" applyFont="true" applyBorder="true" applyAlignment="true" applyProtection="true">
      <alignment horizontal="center" vertical="bottom" textRotation="0" wrapText="false" indent="0" shrinkToFit="false"/>
      <protection locked="false" hidden="false"/>
    </xf>
    <xf numFmtId="167" fontId="0" fillId="11" borderId="49" xfId="0" applyFont="true" applyBorder="true" applyAlignment="true" applyProtection="true">
      <alignment horizontal="center" vertical="bottom" textRotation="0" wrapText="false" indent="0" shrinkToFit="false"/>
      <protection locked="false" hidden="false"/>
    </xf>
    <xf numFmtId="164" fontId="15" fillId="8" borderId="32" xfId="0" applyFont="true" applyBorder="true" applyAlignment="true" applyProtection="true">
      <alignment horizontal="right" vertical="top" textRotation="0" wrapText="false" indent="0" shrinkToFit="false"/>
      <protection locked="true" hidden="true"/>
    </xf>
    <xf numFmtId="171" fontId="0" fillId="8" borderId="0" xfId="0" applyFont="true" applyBorder="true" applyAlignment="true" applyProtection="true">
      <alignment horizontal="right" vertical="top" textRotation="0" wrapText="false" indent="0" shrinkToFit="false"/>
      <protection locked="true" hidden="true"/>
    </xf>
    <xf numFmtId="164" fontId="0" fillId="8" borderId="0" xfId="0" applyFont="true" applyBorder="true" applyAlignment="true" applyProtection="true">
      <alignment horizontal="left" vertical="top" textRotation="0" wrapText="false" indent="0" shrinkToFit="false"/>
      <protection locked="true" hidden="true"/>
    </xf>
    <xf numFmtId="170" fontId="0" fillId="3" borderId="9" xfId="0" applyFont="true" applyBorder="true" applyAlignment="true" applyProtection="true">
      <alignment horizontal="center" vertical="bottom" textRotation="0" wrapText="false" indent="0" shrinkToFit="false"/>
      <protection locked="true" hidden="true"/>
    </xf>
    <xf numFmtId="167" fontId="26" fillId="7" borderId="9" xfId="0" applyFont="true" applyBorder="true" applyAlignment="true" applyProtection="true">
      <alignment horizontal="general" vertical="bottom" textRotation="0" wrapText="false" indent="0" shrinkToFit="false"/>
      <protection locked="true" hidden="true"/>
    </xf>
    <xf numFmtId="172" fontId="0" fillId="8" borderId="0" xfId="0" applyFont="true" applyBorder="true" applyAlignment="true" applyProtection="true">
      <alignment horizontal="center" vertical="bottom" textRotation="0" wrapText="false" indent="0" shrinkToFit="false"/>
      <protection locked="true" hidden="true"/>
    </xf>
    <xf numFmtId="168" fontId="0" fillId="7" borderId="0" xfId="0" applyFont="false" applyBorder="false" applyAlignment="true" applyProtection="true">
      <alignment horizontal="general" vertical="bottom" textRotation="0" wrapText="false" indent="0" shrinkToFit="false"/>
      <protection locked="true" hidden="true"/>
    </xf>
    <xf numFmtId="164" fontId="15" fillId="9" borderId="50" xfId="0" applyFont="true" applyBorder="true" applyAlignment="true" applyProtection="true">
      <alignment horizontal="general" vertical="bottom" textRotation="0" wrapText="false" indent="0" shrinkToFit="false"/>
      <protection locked="true" hidden="true"/>
    </xf>
    <xf numFmtId="167" fontId="0" fillId="11" borderId="51" xfId="0" applyFont="true" applyBorder="true" applyAlignment="true" applyProtection="true">
      <alignment horizontal="center" vertical="bottom" textRotation="0" wrapText="false" indent="0" shrinkToFit="false"/>
      <protection locked="false" hidden="false"/>
    </xf>
    <xf numFmtId="167" fontId="0" fillId="11" borderId="52" xfId="0" applyFont="true" applyBorder="true" applyAlignment="true" applyProtection="true">
      <alignment horizontal="center" vertical="bottom" textRotation="0" wrapText="false" indent="0" shrinkToFit="false"/>
      <protection locked="false" hidden="false"/>
    </xf>
    <xf numFmtId="170" fontId="12" fillId="3" borderId="0" xfId="0" applyFont="true" applyBorder="true" applyAlignment="true" applyProtection="true">
      <alignment horizontal="center" vertical="bottom" textRotation="0" wrapText="false" indent="0" shrinkToFit="false"/>
      <protection locked="true" hidden="true"/>
    </xf>
    <xf numFmtId="164" fontId="0" fillId="8" borderId="0" xfId="0" applyFont="false" applyBorder="false" applyAlignment="true" applyProtection="true">
      <alignment horizontal="general" vertical="bottom" textRotation="0" wrapText="false" indent="0" shrinkToFit="false"/>
      <protection locked="true" hidden="true"/>
    </xf>
    <xf numFmtId="164" fontId="0" fillId="4" borderId="17" xfId="0" applyFont="false" applyBorder="true" applyAlignment="true" applyProtection="true">
      <alignment horizontal="general" vertical="bottom" textRotation="0" wrapText="false" indent="0" shrinkToFit="false"/>
      <protection locked="true" hidden="true"/>
    </xf>
    <xf numFmtId="164" fontId="27" fillId="0" borderId="0" xfId="0" applyFont="true" applyBorder="false" applyAlignment="true" applyProtection="true">
      <alignment horizontal="general" vertical="bottom" textRotation="0" wrapText="false" indent="0" shrinkToFit="false"/>
      <protection locked="true" hidden="true"/>
    </xf>
    <xf numFmtId="164" fontId="27" fillId="7" borderId="1" xfId="0" applyFont="true" applyBorder="true" applyAlignment="true" applyProtection="true">
      <alignment horizontal="general" vertical="bottom" textRotation="0" wrapText="false" indent="0" shrinkToFit="false"/>
      <protection locked="true" hidden="true"/>
    </xf>
    <xf numFmtId="164" fontId="27" fillId="7" borderId="2" xfId="0" applyFont="true" applyBorder="true" applyAlignment="true" applyProtection="true">
      <alignment horizontal="center" vertical="bottom" textRotation="0" wrapText="false" indent="0" shrinkToFit="false"/>
      <protection locked="true" hidden="true"/>
    </xf>
    <xf numFmtId="164" fontId="15" fillId="7" borderId="6" xfId="0" applyFont="true" applyBorder="true" applyAlignment="true" applyProtection="true">
      <alignment horizontal="general" vertical="bottom" textRotation="0" wrapText="false" indent="0" shrinkToFit="false"/>
      <protection locked="true" hidden="true"/>
    </xf>
    <xf numFmtId="164" fontId="28" fillId="3" borderId="26" xfId="0" applyFont="true" applyBorder="true" applyAlignment="true" applyProtection="true">
      <alignment horizontal="general" vertical="bottom" textRotation="0" wrapText="false" indent="0" shrinkToFit="false"/>
      <protection locked="true" hidden="true"/>
    </xf>
    <xf numFmtId="164" fontId="19" fillId="3" borderId="26" xfId="0" applyFont="true" applyBorder="true" applyAlignment="true" applyProtection="true">
      <alignment horizontal="general" vertical="bottom" textRotation="0" wrapText="false" indent="0" shrinkToFit="false"/>
      <protection locked="true" hidden="true"/>
    </xf>
    <xf numFmtId="167" fontId="10" fillId="9" borderId="2" xfId="0" applyFont="true" applyBorder="true" applyAlignment="true" applyProtection="true">
      <alignment horizontal="right" vertical="bottom" textRotation="0" wrapText="false" indent="0" shrinkToFit="false"/>
      <protection locked="true" hidden="true"/>
    </xf>
    <xf numFmtId="164" fontId="15" fillId="3" borderId="0" xfId="0" applyFont="true" applyBorder="true" applyAlignment="true" applyProtection="true">
      <alignment horizontal="general" vertical="bottom" textRotation="0" wrapText="false" indent="0" shrinkToFit="false"/>
      <protection locked="true" hidden="true"/>
    </xf>
    <xf numFmtId="164" fontId="0" fillId="8" borderId="26" xfId="0" applyFont="false" applyBorder="true" applyAlignment="true" applyProtection="true">
      <alignment horizontal="general" vertical="bottom" textRotation="0" wrapText="false" indent="0" shrinkToFit="false"/>
      <protection locked="true" hidden="true"/>
    </xf>
    <xf numFmtId="164" fontId="15" fillId="8" borderId="27" xfId="0" applyFont="true" applyBorder="true" applyAlignment="true" applyProtection="true">
      <alignment horizontal="general" vertical="bottom" textRotation="0" wrapText="false" indent="0" shrinkToFit="false"/>
      <protection locked="true" hidden="true"/>
    </xf>
    <xf numFmtId="167" fontId="8" fillId="8" borderId="27" xfId="0" applyFont="true" applyBorder="true" applyAlignment="true" applyProtection="true">
      <alignment horizontal="left" vertical="bottom" textRotation="0" wrapText="false" indent="0" shrinkToFit="false"/>
      <protection locked="true" hidden="true"/>
    </xf>
    <xf numFmtId="167" fontId="8" fillId="8" borderId="53" xfId="0" applyFont="true" applyBorder="true" applyAlignment="true" applyProtection="true">
      <alignment horizontal="left" vertical="bottom" textRotation="0" wrapText="false" indent="0" shrinkToFit="false"/>
      <protection locked="true" hidden="true"/>
    </xf>
    <xf numFmtId="164" fontId="0" fillId="8" borderId="54" xfId="0" applyFont="false" applyBorder="true" applyAlignment="true" applyProtection="true">
      <alignment horizontal="general" vertical="bottom" textRotation="0" wrapText="false" indent="0" shrinkToFit="false"/>
      <protection locked="true" hidden="true"/>
    </xf>
    <xf numFmtId="164" fontId="0" fillId="8" borderId="27" xfId="0" applyFont="true" applyBorder="true" applyAlignment="true" applyProtection="true">
      <alignment horizontal="left" vertical="top" textRotation="0" wrapText="false" indent="0" shrinkToFit="false"/>
      <protection locked="true" hidden="true"/>
    </xf>
    <xf numFmtId="164" fontId="8" fillId="9" borderId="18" xfId="0" applyFont="true" applyBorder="true" applyAlignment="true" applyProtection="true">
      <alignment horizontal="general" vertical="bottom" textRotation="0" wrapText="false" indent="0" shrinkToFit="false"/>
      <protection locked="true" hidden="true"/>
    </xf>
    <xf numFmtId="168" fontId="0" fillId="9" borderId="6" xfId="0" applyFont="true" applyBorder="true" applyAlignment="true" applyProtection="true">
      <alignment horizontal="center" vertical="bottom" textRotation="0" wrapText="false" indent="0" shrinkToFit="false"/>
      <protection locked="true" hidden="true"/>
    </xf>
    <xf numFmtId="167" fontId="0" fillId="9" borderId="12" xfId="0" applyFont="true" applyBorder="true" applyAlignment="true" applyProtection="true">
      <alignment horizontal="center" vertical="bottom" textRotation="0" wrapText="false" indent="0" shrinkToFit="false"/>
      <protection locked="true" hidden="true"/>
    </xf>
    <xf numFmtId="164" fontId="0" fillId="3" borderId="44" xfId="0" applyFont="true" applyBorder="true" applyAlignment="true" applyProtection="true">
      <alignment horizontal="center" vertical="bottom" textRotation="0" wrapText="false" indent="0" shrinkToFit="false"/>
      <protection locked="true" hidden="true"/>
    </xf>
    <xf numFmtId="164" fontId="12" fillId="3" borderId="44" xfId="0" applyFont="true" applyBorder="true" applyAlignment="true" applyProtection="true">
      <alignment horizontal="center" vertical="bottom" textRotation="0" wrapText="false" indent="0" shrinkToFit="false"/>
      <protection locked="true" hidden="true"/>
    </xf>
    <xf numFmtId="167" fontId="26" fillId="9" borderId="0" xfId="0" applyFont="true" applyBorder="false" applyAlignment="true" applyProtection="true">
      <alignment horizontal="general" vertical="bottom" textRotation="0" wrapText="false" indent="0" shrinkToFit="false"/>
      <protection locked="true" hidden="true"/>
    </xf>
    <xf numFmtId="172" fontId="8" fillId="9" borderId="44" xfId="0" applyFont="true" applyBorder="true" applyAlignment="true" applyProtection="true">
      <alignment horizontal="center" vertical="bottom" textRotation="0" wrapText="false" indent="0" shrinkToFit="false"/>
      <protection locked="true" hidden="true"/>
    </xf>
    <xf numFmtId="172" fontId="8" fillId="3" borderId="9" xfId="0" applyFont="true" applyBorder="true" applyAlignment="true" applyProtection="true">
      <alignment horizontal="center" vertical="bottom" textRotation="0" wrapText="false" indent="0" shrinkToFit="false"/>
      <protection locked="true" hidden="true"/>
    </xf>
    <xf numFmtId="172" fontId="8" fillId="9" borderId="0" xfId="0" applyFont="true" applyBorder="true" applyAlignment="true" applyProtection="true">
      <alignment horizontal="center" vertical="bottom" textRotation="0" wrapText="false" indent="0" shrinkToFit="false"/>
      <protection locked="true" hidden="true"/>
    </xf>
    <xf numFmtId="164" fontId="8" fillId="9" borderId="9" xfId="0" applyFont="true" applyBorder="true" applyAlignment="true" applyProtection="true">
      <alignment horizontal="center" vertical="bottom" textRotation="0" wrapText="false" indent="0" shrinkToFit="false"/>
      <protection locked="true" hidden="true"/>
    </xf>
    <xf numFmtId="164" fontId="15" fillId="9" borderId="0" xfId="0" applyFont="true" applyBorder="true" applyAlignment="true" applyProtection="true">
      <alignment horizontal="left" vertical="bottom" textRotation="0" wrapText="false" indent="0" shrinkToFit="false"/>
      <protection locked="true" hidden="true"/>
    </xf>
    <xf numFmtId="164" fontId="15" fillId="9" borderId="16" xfId="0" applyFont="true" applyBorder="true" applyAlignment="true" applyProtection="true">
      <alignment horizontal="left" vertical="bottom" textRotation="0" wrapText="false" indent="0" shrinkToFit="false"/>
      <protection locked="true" hidden="true"/>
    </xf>
    <xf numFmtId="164" fontId="15" fillId="4" borderId="32" xfId="0" applyFont="true" applyBorder="true" applyAlignment="true" applyProtection="true">
      <alignment horizontal="left" vertical="bottom" textRotation="0" wrapText="false" indent="0" shrinkToFit="false"/>
      <protection locked="true" hidden="true"/>
    </xf>
    <xf numFmtId="164" fontId="12" fillId="3" borderId="0" xfId="0" applyFont="true" applyBorder="false" applyAlignment="true" applyProtection="true">
      <alignment horizontal="left" vertical="bottom" textRotation="0" wrapText="false" indent="0" shrinkToFit="false"/>
      <protection locked="true" hidden="true"/>
    </xf>
    <xf numFmtId="164" fontId="15" fillId="9" borderId="18" xfId="0" applyFont="true" applyBorder="true" applyAlignment="true" applyProtection="true">
      <alignment horizontal="right" vertical="bottom" textRotation="0" wrapText="false" indent="0" shrinkToFit="false"/>
      <protection locked="true" hidden="true"/>
    </xf>
    <xf numFmtId="167" fontId="0" fillId="9" borderId="6" xfId="0" applyFont="true" applyBorder="true" applyAlignment="true" applyProtection="true">
      <alignment horizontal="center" vertical="bottom" textRotation="0" wrapText="false" indent="0" shrinkToFit="false"/>
      <protection locked="true" hidden="true"/>
    </xf>
    <xf numFmtId="170" fontId="19" fillId="3" borderId="0" xfId="0" applyFont="true" applyBorder="true" applyAlignment="true" applyProtection="true">
      <alignment horizontal="left" vertical="bottom" textRotation="0" wrapText="false" indent="0" shrinkToFit="false"/>
      <protection locked="true" hidden="true"/>
    </xf>
    <xf numFmtId="167" fontId="8" fillId="9" borderId="25" xfId="0" applyFont="true" applyBorder="true" applyAlignment="true" applyProtection="true">
      <alignment horizontal="center" vertical="bottom" textRotation="0" wrapText="false" indent="0" shrinkToFit="false"/>
      <protection locked="true" hidden="true"/>
    </xf>
    <xf numFmtId="170" fontId="27" fillId="9" borderId="0" xfId="0" applyFont="true" applyBorder="true" applyAlignment="true" applyProtection="true">
      <alignment horizontal="left" vertical="bottom" textRotation="0" wrapText="false" indent="0" shrinkToFit="false"/>
      <protection locked="true" hidden="true"/>
    </xf>
    <xf numFmtId="170" fontId="0" fillId="9" borderId="0" xfId="0" applyFont="true" applyBorder="true" applyAlignment="true" applyProtection="true">
      <alignment horizontal="center" vertical="bottom" textRotation="0" wrapText="false" indent="0" shrinkToFit="false"/>
      <protection locked="true" hidden="true"/>
    </xf>
    <xf numFmtId="170" fontId="8" fillId="9" borderId="0" xfId="0" applyFont="true" applyBorder="true" applyAlignment="true" applyProtection="true">
      <alignment horizontal="center" vertical="bottom" textRotation="0" wrapText="false" indent="0" shrinkToFit="false"/>
      <protection locked="true" hidden="true"/>
    </xf>
    <xf numFmtId="164" fontId="29" fillId="9" borderId="0" xfId="0" applyFont="true" applyBorder="true" applyAlignment="true" applyProtection="true">
      <alignment horizontal="general" vertical="bottom" textRotation="0" wrapText="false" indent="0" shrinkToFit="false"/>
      <protection locked="true" hidden="true"/>
    </xf>
    <xf numFmtId="164" fontId="29" fillId="9" borderId="13" xfId="0" applyFont="true" applyBorder="true" applyAlignment="true" applyProtection="true">
      <alignment horizontal="general" vertical="bottom" textRotation="0" wrapText="false" indent="0" shrinkToFit="false"/>
      <protection locked="true" hidden="true"/>
    </xf>
    <xf numFmtId="164" fontId="29" fillId="4" borderId="31" xfId="0" applyFont="true" applyBorder="true" applyAlignment="true" applyProtection="true">
      <alignment horizontal="general" vertical="bottom" textRotation="0" wrapText="false" indent="0" shrinkToFit="false"/>
      <protection locked="true" hidden="true"/>
    </xf>
    <xf numFmtId="164" fontId="12" fillId="3" borderId="0" xfId="0" applyFont="true" applyBorder="false" applyAlignment="true" applyProtection="true">
      <alignment horizontal="general" vertical="bottom" textRotation="0" wrapText="false" indent="0" shrinkToFit="false"/>
      <protection locked="true" hidden="true"/>
    </xf>
    <xf numFmtId="164" fontId="19" fillId="9" borderId="18" xfId="0" applyFont="true" applyBorder="true" applyAlignment="true" applyProtection="true">
      <alignment horizontal="center" vertical="bottom" textRotation="0" wrapText="false" indent="0" shrinkToFit="false"/>
      <protection locked="true" hidden="true"/>
    </xf>
    <xf numFmtId="170" fontId="19" fillId="9" borderId="55" xfId="0" applyFont="true" applyBorder="true" applyAlignment="true" applyProtection="true">
      <alignment horizontal="center" vertical="bottom" textRotation="0" wrapText="false" indent="0" shrinkToFit="false"/>
      <protection locked="true" hidden="true"/>
    </xf>
    <xf numFmtId="170" fontId="0" fillId="9" borderId="55" xfId="0" applyFont="true" applyBorder="true" applyAlignment="true" applyProtection="true">
      <alignment horizontal="center" vertical="bottom" textRotation="0" wrapText="false" indent="0" shrinkToFit="false"/>
      <protection locked="true" hidden="true"/>
    </xf>
    <xf numFmtId="170" fontId="0" fillId="9" borderId="9" xfId="0" applyFont="true" applyBorder="true" applyAlignment="true" applyProtection="true">
      <alignment horizontal="center" vertical="bottom" textRotation="0" wrapText="false" indent="0" shrinkToFit="false"/>
      <protection locked="true" hidden="true"/>
    </xf>
    <xf numFmtId="170" fontId="0" fillId="9" borderId="44" xfId="0" applyFont="true" applyBorder="true" applyAlignment="true" applyProtection="true">
      <alignment horizontal="center" vertical="bottom" textRotation="0" wrapText="false" indent="0" shrinkToFit="false"/>
      <protection locked="true" hidden="true"/>
    </xf>
    <xf numFmtId="170" fontId="21" fillId="9" borderId="2" xfId="0" applyFont="true" applyBorder="true" applyAlignment="true" applyProtection="true">
      <alignment horizontal="center" vertical="bottom" textRotation="0" wrapText="false" indent="0" shrinkToFit="false"/>
      <protection locked="true" hidden="true"/>
    </xf>
    <xf numFmtId="164" fontId="0" fillId="9" borderId="6" xfId="0" applyFont="true" applyBorder="true" applyAlignment="true" applyProtection="true">
      <alignment horizontal="center" vertical="bottom" textRotation="0" wrapText="false" indent="0" shrinkToFit="false"/>
      <protection locked="true" hidden="true"/>
    </xf>
    <xf numFmtId="164" fontId="0" fillId="9" borderId="25" xfId="0" applyFont="true" applyBorder="true" applyAlignment="true" applyProtection="true">
      <alignment horizontal="center" vertical="bottom" textRotation="0" wrapText="false" indent="0" shrinkToFit="false"/>
      <protection locked="true" hidden="true"/>
    </xf>
    <xf numFmtId="164" fontId="10" fillId="3" borderId="44" xfId="0" applyFont="true" applyBorder="true" applyAlignment="true" applyProtection="true">
      <alignment horizontal="general" vertical="bottom" textRotation="0" wrapText="false" indent="0" shrinkToFit="false"/>
      <protection locked="true" hidden="true"/>
    </xf>
    <xf numFmtId="164" fontId="10" fillId="3" borderId="9" xfId="0" applyFont="true" applyBorder="true" applyAlignment="true" applyProtection="true">
      <alignment horizontal="general" vertical="bottom" textRotation="0" wrapText="false" indent="0" shrinkToFit="false"/>
      <protection locked="true" hidden="true"/>
    </xf>
    <xf numFmtId="164" fontId="10" fillId="3" borderId="0" xfId="0" applyFont="true" applyBorder="true" applyAlignment="true" applyProtection="true">
      <alignment horizontal="center" vertical="bottom" textRotation="0" wrapText="false" indent="0" shrinkToFit="false"/>
      <protection locked="true" hidden="true"/>
    </xf>
    <xf numFmtId="164" fontId="10" fillId="3" borderId="9" xfId="0" applyFont="true" applyBorder="true" applyAlignment="true" applyProtection="true">
      <alignment horizontal="center" vertical="bottom" textRotation="0" wrapText="false" indent="0" shrinkToFit="false"/>
      <protection locked="true" hidden="true"/>
    </xf>
    <xf numFmtId="164" fontId="10" fillId="3" borderId="56" xfId="0" applyFont="true" applyBorder="true" applyAlignment="true" applyProtection="true">
      <alignment horizontal="center" vertical="bottom" textRotation="0" wrapText="false" indent="0" shrinkToFit="false"/>
      <protection locked="true" hidden="true"/>
    </xf>
    <xf numFmtId="164" fontId="0" fillId="9" borderId="12" xfId="0" applyFont="true" applyBorder="true" applyAlignment="true" applyProtection="true">
      <alignment horizontal="center" vertical="bottom" textRotation="0" wrapText="false" indent="0" shrinkToFit="false"/>
      <protection locked="true" hidden="true"/>
    </xf>
    <xf numFmtId="164" fontId="0" fillId="6" borderId="41" xfId="0" applyFont="true" applyBorder="true" applyAlignment="true" applyProtection="true">
      <alignment horizontal="general" vertical="bottom" textRotation="0" wrapText="false" indent="0" shrinkToFit="false"/>
      <protection locked="false" hidden="false"/>
    </xf>
    <xf numFmtId="167" fontId="0" fillId="6" borderId="57" xfId="0" applyFont="true" applyBorder="true" applyAlignment="true" applyProtection="true">
      <alignment horizontal="general" vertical="bottom" textRotation="0" wrapText="false" indent="0" shrinkToFit="false"/>
      <protection locked="false" hidden="false"/>
    </xf>
    <xf numFmtId="167" fontId="0" fillId="6" borderId="43" xfId="0" applyFont="true" applyBorder="true" applyAlignment="true" applyProtection="true">
      <alignment horizontal="general" vertical="bottom" textRotation="0" wrapText="false" indent="0" shrinkToFit="false"/>
      <protection locked="false" hidden="false"/>
    </xf>
    <xf numFmtId="168" fontId="0" fillId="3" borderId="43" xfId="0" applyFont="true" applyBorder="true" applyAlignment="true" applyProtection="true">
      <alignment horizontal="general" vertical="bottom" textRotation="0" wrapText="false" indent="0" shrinkToFit="false"/>
      <protection locked="true" hidden="true"/>
    </xf>
    <xf numFmtId="168" fontId="0" fillId="9" borderId="58" xfId="0" applyFont="true" applyBorder="true" applyAlignment="true" applyProtection="true">
      <alignment horizontal="general" vertical="bottom" textRotation="0" wrapText="false" indent="0" shrinkToFit="false"/>
      <protection locked="true" hidden="true"/>
    </xf>
    <xf numFmtId="168" fontId="26" fillId="7" borderId="58" xfId="0" applyFont="true" applyBorder="true" applyAlignment="true" applyProtection="true">
      <alignment horizontal="general" vertical="bottom" textRotation="0" wrapText="false" indent="0" shrinkToFit="false"/>
      <protection locked="true" hidden="true"/>
    </xf>
    <xf numFmtId="172" fontId="30" fillId="3" borderId="59" xfId="0" applyFont="true" applyBorder="true" applyAlignment="true" applyProtection="true">
      <alignment horizontal="center" vertical="bottom" textRotation="0" wrapText="false" indent="0" shrinkToFit="false"/>
      <protection locked="true" hidden="true"/>
    </xf>
    <xf numFmtId="172" fontId="10" fillId="9" borderId="60" xfId="0" applyFont="true" applyBorder="true" applyAlignment="true" applyProtection="true">
      <alignment horizontal="center" vertical="bottom" textRotation="0" wrapText="false" indent="0" shrinkToFit="false"/>
      <protection locked="true" hidden="true"/>
    </xf>
    <xf numFmtId="172" fontId="10" fillId="9" borderId="46" xfId="0" applyFont="true" applyBorder="true" applyAlignment="true" applyProtection="true">
      <alignment horizontal="center" vertical="bottom" textRotation="0" wrapText="false" indent="0" shrinkToFit="false"/>
      <protection locked="true" hidden="true"/>
    </xf>
    <xf numFmtId="168" fontId="0" fillId="7" borderId="60" xfId="0" applyFont="false" applyBorder="true" applyAlignment="true" applyProtection="true">
      <alignment horizontal="general" vertical="bottom" textRotation="0" wrapText="false" indent="0" shrinkToFit="false"/>
      <protection locked="true" hidden="false"/>
    </xf>
    <xf numFmtId="164" fontId="0" fillId="7" borderId="60" xfId="0" applyFont="true" applyBorder="true" applyAlignment="true" applyProtection="true">
      <alignment horizontal="left" vertical="bottom" textRotation="0" wrapText="false" indent="0" shrinkToFit="false"/>
      <protection locked="true" hidden="true"/>
    </xf>
    <xf numFmtId="164" fontId="19" fillId="7" borderId="57" xfId="0" applyFont="true" applyBorder="true" applyAlignment="true" applyProtection="true">
      <alignment horizontal="right" vertical="bottom" textRotation="0" wrapText="false" indent="0" shrinkToFit="false"/>
      <protection locked="true" hidden="true"/>
    </xf>
    <xf numFmtId="168" fontId="19" fillId="7" borderId="57" xfId="0" applyFont="true" applyBorder="true" applyAlignment="true" applyProtection="true">
      <alignment horizontal="right" vertical="bottom" textRotation="0" wrapText="false" indent="0" shrinkToFit="false"/>
      <protection locked="true" hidden="true"/>
    </xf>
    <xf numFmtId="168" fontId="0" fillId="3" borderId="32" xfId="0" applyFont="false" applyBorder="true" applyAlignment="true" applyProtection="true">
      <alignment horizontal="general" vertical="bottom" textRotation="0" wrapText="false" indent="0" shrinkToFit="false"/>
      <protection locked="true" hidden="true"/>
    </xf>
    <xf numFmtId="168" fontId="0" fillId="3" borderId="0" xfId="0" applyFont="false" applyBorder="true" applyAlignment="true" applyProtection="true">
      <alignment horizontal="general" vertical="bottom" textRotation="0" wrapText="false" indent="0" shrinkToFit="false"/>
      <protection locked="true" hidden="true"/>
    </xf>
    <xf numFmtId="164" fontId="19" fillId="3" borderId="0" xfId="0" applyFont="true" applyBorder="false" applyAlignment="true" applyProtection="true">
      <alignment horizontal="general" vertical="bottom" textRotation="0" wrapText="false" indent="0" shrinkToFit="false"/>
      <protection locked="true" hidden="true"/>
    </xf>
    <xf numFmtId="164" fontId="29" fillId="0" borderId="0" xfId="0" applyFont="true" applyBorder="false" applyAlignment="true" applyProtection="true">
      <alignment horizontal="general" vertical="bottom" textRotation="0" wrapText="false" indent="0" shrinkToFit="false"/>
      <protection locked="true" hidden="true"/>
    </xf>
    <xf numFmtId="164" fontId="0" fillId="6" borderId="12" xfId="0" applyFont="false" applyBorder="true" applyAlignment="true" applyProtection="true">
      <alignment horizontal="center" vertical="bottom" textRotation="0" wrapText="false" indent="0" shrinkToFit="false"/>
      <protection locked="false" hidden="false"/>
    </xf>
    <xf numFmtId="164" fontId="15" fillId="6" borderId="12" xfId="0" applyFont="true" applyBorder="true" applyAlignment="true" applyProtection="true">
      <alignment horizontal="general" vertical="bottom" textRotation="0" wrapText="false" indent="0" shrinkToFit="false"/>
      <protection locked="false" hidden="false"/>
    </xf>
    <xf numFmtId="168" fontId="0" fillId="3" borderId="33" xfId="0" applyFont="false" applyBorder="true" applyAlignment="true" applyProtection="true">
      <alignment horizontal="general" vertical="bottom" textRotation="0" wrapText="false" indent="0" shrinkToFit="false"/>
      <protection locked="true" hidden="true"/>
    </xf>
    <xf numFmtId="172" fontId="29" fillId="0" borderId="0" xfId="0" applyFont="true" applyBorder="false" applyAlignment="true" applyProtection="true">
      <alignment horizontal="general" vertical="bottom" textRotation="0" wrapText="false" indent="0" shrinkToFit="false"/>
      <protection locked="true" hidden="true"/>
    </xf>
    <xf numFmtId="164" fontId="7" fillId="0" borderId="0" xfId="0" applyFont="true" applyBorder="true" applyAlignment="true" applyProtection="true">
      <alignment horizontal="center" vertical="center" textRotation="0" wrapText="false" indent="0" shrinkToFit="false"/>
      <protection locked="true" hidden="true"/>
    </xf>
    <xf numFmtId="164" fontId="0" fillId="7" borderId="60" xfId="0" applyFont="false" applyBorder="true" applyAlignment="true" applyProtection="true">
      <alignment horizontal="general" vertical="bottom" textRotation="0" wrapText="false" indent="0" shrinkToFit="false"/>
      <protection locked="true" hidden="false"/>
    </xf>
    <xf numFmtId="164" fontId="19" fillId="7" borderId="57" xfId="0" applyFont="true" applyBorder="true" applyAlignment="true" applyProtection="true">
      <alignment horizontal="right" vertical="bottom" textRotation="0" wrapText="false" indent="0" shrinkToFit="false"/>
      <protection locked="true" hidden="false"/>
    </xf>
    <xf numFmtId="172" fontId="0" fillId="0" borderId="0" xfId="0" applyFont="false" applyBorder="false" applyAlignment="true" applyProtection="true">
      <alignment horizontal="general" vertical="bottom" textRotation="0" wrapText="false" indent="0" shrinkToFit="false"/>
      <protection locked="true" hidden="true"/>
    </xf>
    <xf numFmtId="164" fontId="0" fillId="6" borderId="50" xfId="0" applyFont="true" applyBorder="true" applyAlignment="true" applyProtection="true">
      <alignment horizontal="general" vertical="bottom" textRotation="0" wrapText="false" indent="0" shrinkToFit="false"/>
      <protection locked="false" hidden="false"/>
    </xf>
    <xf numFmtId="167" fontId="0" fillId="6" borderId="61" xfId="0" applyFont="true" applyBorder="true" applyAlignment="true" applyProtection="true">
      <alignment horizontal="general" vertical="bottom" textRotation="0" wrapText="false" indent="0" shrinkToFit="false"/>
      <protection locked="false" hidden="false"/>
    </xf>
    <xf numFmtId="167" fontId="0" fillId="6" borderId="52" xfId="0" applyFont="true" applyBorder="true" applyAlignment="true" applyProtection="true">
      <alignment horizontal="general" vertical="bottom" textRotation="0" wrapText="false" indent="0" shrinkToFit="false"/>
      <protection locked="false" hidden="false"/>
    </xf>
    <xf numFmtId="164" fontId="0" fillId="3" borderId="52" xfId="0" applyFont="true" applyBorder="true" applyAlignment="true" applyProtection="true">
      <alignment horizontal="general" vertical="bottom" textRotation="0" wrapText="false" indent="0" shrinkToFit="false"/>
      <protection locked="true" hidden="true"/>
    </xf>
    <xf numFmtId="168" fontId="0" fillId="3" borderId="52" xfId="0" applyFont="true" applyBorder="true" applyAlignment="true" applyProtection="true">
      <alignment horizontal="general" vertical="bottom" textRotation="0" wrapText="false" indent="0" shrinkToFit="false"/>
      <protection locked="true" hidden="true"/>
    </xf>
    <xf numFmtId="168" fontId="0" fillId="9" borderId="62" xfId="0" applyFont="true" applyBorder="true" applyAlignment="true" applyProtection="true">
      <alignment horizontal="general" vertical="bottom" textRotation="0" wrapText="false" indent="0" shrinkToFit="false"/>
      <protection locked="true" hidden="true"/>
    </xf>
    <xf numFmtId="164" fontId="26" fillId="7" borderId="62" xfId="0" applyFont="true" applyBorder="true" applyAlignment="true" applyProtection="true">
      <alignment horizontal="general" vertical="bottom" textRotation="0" wrapText="false" indent="0" shrinkToFit="false"/>
      <protection locked="true" hidden="true"/>
    </xf>
    <xf numFmtId="172" fontId="10" fillId="9" borderId="63" xfId="0" applyFont="true" applyBorder="true" applyAlignment="true" applyProtection="true">
      <alignment horizontal="center" vertical="bottom" textRotation="0" wrapText="false" indent="0" shrinkToFit="false"/>
      <protection locked="true" hidden="true"/>
    </xf>
    <xf numFmtId="164" fontId="0" fillId="7" borderId="63" xfId="0" applyFont="false" applyBorder="true" applyAlignment="true" applyProtection="true">
      <alignment horizontal="general" vertical="bottom" textRotation="0" wrapText="false" indent="0" shrinkToFit="false"/>
      <protection locked="true" hidden="false"/>
    </xf>
    <xf numFmtId="164" fontId="19" fillId="7" borderId="61" xfId="0" applyFont="true" applyBorder="true" applyAlignment="true" applyProtection="true">
      <alignment horizontal="right" vertical="bottom" textRotation="0" wrapText="false" indent="0" shrinkToFit="false"/>
      <protection locked="true" hidden="false"/>
    </xf>
    <xf numFmtId="164" fontId="29" fillId="0" borderId="0" xfId="0" applyFont="true" applyBorder="true" applyAlignment="true" applyProtection="true">
      <alignment horizontal="left" vertical="bottom" textRotation="0" wrapText="false" indent="0" shrinkToFit="false"/>
      <protection locked="true" hidden="true"/>
    </xf>
    <xf numFmtId="164" fontId="0" fillId="0" borderId="0" xfId="0" applyFont="true" applyBorder="true" applyAlignment="true" applyProtection="true">
      <alignment horizontal="left" vertical="bottom" textRotation="0" wrapText="false" indent="0" shrinkToFit="false"/>
      <protection locked="true" hidden="true"/>
    </xf>
    <xf numFmtId="164" fontId="15" fillId="3" borderId="32" xfId="0" applyFont="true" applyBorder="true" applyAlignment="true" applyProtection="true">
      <alignment horizontal="general" vertical="bottom" textRotation="0" wrapText="false" indent="0" shrinkToFit="false"/>
      <protection locked="true" hidden="true"/>
    </xf>
    <xf numFmtId="164" fontId="0" fillId="3" borderId="9" xfId="0" applyFont="false" applyBorder="true" applyAlignment="true" applyProtection="true">
      <alignment horizontal="general" vertical="bottom" textRotation="0" wrapText="false" indent="0" shrinkToFit="false"/>
      <protection locked="true" hidden="true"/>
    </xf>
    <xf numFmtId="167" fontId="14"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true" applyAlignment="true" applyProtection="true">
      <alignment horizontal="general" vertical="bottom" textRotation="0" wrapText="false" indent="0" shrinkToFit="false"/>
      <protection locked="true" hidden="true"/>
    </xf>
    <xf numFmtId="168" fontId="0" fillId="3" borderId="31" xfId="0" applyFont="false" applyBorder="true" applyAlignment="true" applyProtection="true">
      <alignment horizontal="general" vertical="bottom" textRotation="0" wrapText="false" indent="0" shrinkToFit="false"/>
      <protection locked="true" hidden="true"/>
    </xf>
    <xf numFmtId="168" fontId="0" fillId="3" borderId="13" xfId="0" applyFont="false" applyBorder="true" applyAlignment="true" applyProtection="true">
      <alignment horizontal="general" vertical="bottom" textRotation="0" wrapText="false" indent="0" shrinkToFit="false"/>
      <protection locked="true" hidden="true"/>
    </xf>
    <xf numFmtId="166" fontId="0" fillId="3" borderId="13" xfId="0" applyFont="false" applyBorder="true" applyAlignment="true" applyProtection="true">
      <alignment horizontal="general" vertical="bottom" textRotation="0" wrapText="false" indent="0" shrinkToFit="false"/>
      <protection locked="true" hidden="true"/>
    </xf>
    <xf numFmtId="167" fontId="0" fillId="3" borderId="13" xfId="0" applyFont="false" applyBorder="true" applyAlignment="true" applyProtection="true">
      <alignment horizontal="general" vertical="bottom" textRotation="0" wrapText="false" indent="0" shrinkToFit="false"/>
      <protection locked="true" hidden="true"/>
    </xf>
    <xf numFmtId="172" fontId="0" fillId="3" borderId="13" xfId="0" applyFont="false" applyBorder="true" applyAlignment="true" applyProtection="true">
      <alignment horizontal="general" vertical="bottom" textRotation="0" wrapText="false" indent="0" shrinkToFit="false"/>
      <protection locked="true" hidden="true"/>
    </xf>
    <xf numFmtId="167" fontId="0" fillId="3" borderId="0" xfId="0" applyFont="false" applyBorder="false" applyAlignment="true" applyProtection="true">
      <alignment horizontal="general" vertical="bottom" textRotation="0" wrapText="false" indent="0" shrinkToFit="false"/>
      <protection locked="true" hidden="true"/>
    </xf>
    <xf numFmtId="170" fontId="0" fillId="3" borderId="13" xfId="0" applyFont="false" applyBorder="true" applyAlignment="true" applyProtection="true">
      <alignment horizontal="general" vertical="bottom" textRotation="0" wrapText="false" indent="0" shrinkToFit="false"/>
      <protection locked="true" hidden="true"/>
    </xf>
    <xf numFmtId="172" fontId="0" fillId="3" borderId="25" xfId="0" applyFont="false" applyBorder="true" applyAlignment="true" applyProtection="true">
      <alignment horizontal="general" vertical="bottom" textRotation="0" wrapText="false" indent="0" shrinkToFit="false"/>
      <protection locked="true" hidden="true"/>
    </xf>
    <xf numFmtId="172" fontId="0" fillId="3" borderId="0" xfId="0" applyFont="false" applyBorder="false" applyAlignment="true" applyProtection="true">
      <alignment horizontal="general" vertical="bottom" textRotation="0" wrapText="false" indent="0" shrinkToFit="false"/>
      <protection locked="true" hidden="true"/>
    </xf>
    <xf numFmtId="164" fontId="8" fillId="3" borderId="0" xfId="0" applyFont="true" applyBorder="false" applyAlignment="true" applyProtection="true">
      <alignment horizontal="general" vertical="bottom" textRotation="0" wrapText="false" indent="0" shrinkToFit="false"/>
      <protection locked="true" hidden="true"/>
    </xf>
    <xf numFmtId="167" fontId="8" fillId="3" borderId="13" xfId="0" applyFont="true" applyBorder="true" applyAlignment="true" applyProtection="true">
      <alignment horizontal="general" vertical="bottom" textRotation="0" wrapText="false" indent="0" shrinkToFit="false"/>
      <protection locked="true" hidden="tru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6">
    <dxf>
      <font>
        <color rgb="FFFF0000"/>
      </font>
    </dxf>
    <dxf>
      <font>
        <color rgb="FFC0C0C0"/>
      </font>
    </dxf>
    <dxf>
      <font>
        <color rgb="FFFF0000"/>
      </font>
    </dxf>
    <dxf>
      <font>
        <b val="0"/>
        <i val="0"/>
        <color rgb="FF339966"/>
      </font>
    </dxf>
    <dxf>
      <font>
        <color rgb="FF808080"/>
      </font>
    </dxf>
    <dxf>
      <font>
        <color rgb="FF339966"/>
      </font>
    </dxf>
    <dxf>
      <font>
        <color rgb="FF808080"/>
      </font>
    </dxf>
    <dxf>
      <font>
        <color rgb="FFFF0000"/>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color rgb="FFFF0000"/>
      </font>
      <fill>
        <patternFill>
          <bgColor rgb="FF969696"/>
        </patternFill>
      </fill>
    </dxf>
    <dxf>
      <font>
        <color rgb="FF339966"/>
      </font>
    </dxf>
    <dxf>
      <font>
        <color rgb="FF808080"/>
      </font>
    </dxf>
    <dxf>
      <font>
        <color rgb="FFFF0000"/>
      </font>
    </dxf>
  </dxf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externalLink" Target="externalLinks/externalLink1.xml"/><Relationship Id="rId5"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2012_Mphyt_calculs_IBMR_2012_DREAL_AUVERGNE_RCS.xls" TargetMode="External"/>
</Relationships>
</file>

<file path=xl/externalLinks/externalLink1.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C9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41796875" defaultRowHeight="12.75" zeroHeight="false" outlineLevelRow="0" outlineLevelCol="0"/>
  <cols>
    <col collapsed="false" customWidth="true" hidden="false" outlineLevel="0" max="1" min="1" style="1" width="18.54"/>
    <col collapsed="false" customWidth="true" hidden="false" outlineLevel="0" max="2" min="2" style="1" width="8.55"/>
    <col collapsed="false" customWidth="true" hidden="false" outlineLevel="0" max="3" min="3" style="1" width="7.98"/>
    <col collapsed="false" customWidth="true" hidden="true" outlineLevel="0" max="4" min="4" style="1" width="9.4"/>
    <col collapsed="false" customWidth="true" hidden="true" outlineLevel="0" max="5" min="5" style="1" width="8.98"/>
    <col collapsed="false" customWidth="true" hidden="false" outlineLevel="0" max="6" min="6" style="1" width="6.98"/>
    <col collapsed="false" customWidth="true" hidden="false" outlineLevel="0" max="7" min="7" style="1" width="6.7"/>
    <col collapsed="false" customWidth="true" hidden="true" outlineLevel="0" max="8" min="8" style="1" width="3.13"/>
    <col collapsed="false" customWidth="true" hidden="false" outlineLevel="0" max="9" min="9" style="1" width="3.13"/>
    <col collapsed="false" customWidth="true" hidden="false" outlineLevel="0" max="10" min="10" style="1" width="2.42"/>
    <col collapsed="false" customWidth="true" hidden="false" outlineLevel="0" max="11" min="11" style="1" width="6.84"/>
    <col collapsed="false" customWidth="true" hidden="false" outlineLevel="0" max="12" min="12" style="1" width="12.27"/>
    <col collapsed="false" customWidth="true" hidden="false" outlineLevel="0" max="13" min="13" style="1" width="8.69"/>
    <col collapsed="false" customWidth="true" hidden="false" outlineLevel="0" max="14" min="14" style="1" width="8.84"/>
    <col collapsed="false" customWidth="true" hidden="false" outlineLevel="0" max="15" min="15" style="1" width="8.98"/>
    <col collapsed="false" customWidth="true" hidden="true" outlineLevel="0" max="16" min="16" style="1" width="13.83"/>
    <col collapsed="false" customWidth="true" hidden="true" outlineLevel="0" max="18" min="17" style="1" width="8.69"/>
    <col collapsed="false" customWidth="true" hidden="true" outlineLevel="0" max="19" min="19" style="1" width="6.98"/>
    <col collapsed="false" customWidth="true" hidden="true" outlineLevel="0" max="20" min="20" style="1" width="4.84"/>
    <col collapsed="false" customWidth="true" hidden="true" outlineLevel="0" max="21" min="21" style="1" width="17.4"/>
    <col collapsed="false" customWidth="true" hidden="true" outlineLevel="0" max="22" min="22" style="1" width="40.66"/>
    <col collapsed="false" customWidth="true" hidden="false" outlineLevel="0" max="23" min="23" style="1" width="25.39"/>
    <col collapsed="false" customWidth="true" hidden="false" outlineLevel="0" max="24" min="24" style="1" width="26.11"/>
    <col collapsed="false" customWidth="false" hidden="true" outlineLevel="0" max="25" min="25" style="1" width="11.39"/>
    <col collapsed="false" customWidth="true" hidden="true" outlineLevel="0" max="26" min="26" style="1" width="8.13"/>
    <col collapsed="false" customWidth="true" hidden="false" outlineLevel="0" max="27" min="27" style="1" width="6.27"/>
    <col collapsed="false" customWidth="true" hidden="false" outlineLevel="0" max="28" min="28" style="1" width="34.1"/>
    <col collapsed="false" customWidth="true" hidden="false" outlineLevel="0" max="29" min="29" style="1" width="25.25"/>
    <col collapsed="false" customWidth="false" hidden="false" outlineLevel="0" max="257" min="30" style="1" width="11.39"/>
  </cols>
  <sheetData>
    <row r="1" customFormat="false" ht="13.8" hidden="false" customHeight="false" outlineLevel="0" collapsed="false">
      <c r="A1" s="2" t="s">
        <v>0</v>
      </c>
      <c r="B1" s="3"/>
      <c r="C1" s="3"/>
      <c r="D1" s="4"/>
      <c r="E1" s="4"/>
      <c r="F1" s="3"/>
      <c r="G1" s="5"/>
      <c r="H1" s="6"/>
      <c r="I1" s="3"/>
      <c r="J1" s="3"/>
      <c r="K1" s="3"/>
      <c r="L1" s="3"/>
      <c r="M1" s="3"/>
      <c r="N1" s="3"/>
      <c r="O1" s="7" t="s">
        <v>1</v>
      </c>
      <c r="P1" s="8"/>
      <c r="Q1" s="9"/>
      <c r="R1" s="9"/>
      <c r="S1" s="9"/>
      <c r="T1" s="9"/>
      <c r="U1" s="9"/>
      <c r="V1" s="9"/>
      <c r="W1" s="10"/>
      <c r="X1" s="11"/>
    </row>
    <row r="2" customFormat="false" ht="12.75" hidden="false" customHeight="false" outlineLevel="0" collapsed="false">
      <c r="A2" s="12" t="s">
        <v>2</v>
      </c>
      <c r="B2" s="13"/>
      <c r="C2" s="14" t="s">
        <v>2</v>
      </c>
      <c r="D2" s="9"/>
      <c r="E2" s="15"/>
      <c r="F2" s="16"/>
      <c r="G2" s="16"/>
      <c r="H2" s="17"/>
      <c r="I2" s="16"/>
      <c r="J2" s="16"/>
      <c r="K2" s="16"/>
      <c r="L2" s="18"/>
      <c r="M2" s="19"/>
      <c r="N2" s="19"/>
      <c r="O2" s="20" t="s">
        <v>3</v>
      </c>
      <c r="P2" s="8"/>
      <c r="Q2" s="9"/>
      <c r="R2" s="9"/>
      <c r="S2" s="9"/>
      <c r="T2" s="9"/>
      <c r="U2" s="9"/>
      <c r="V2" s="9"/>
      <c r="W2" s="21"/>
      <c r="X2" s="22"/>
    </row>
    <row r="3" customFormat="false" ht="12.75" hidden="false" customHeight="false" outlineLevel="0" collapsed="false">
      <c r="A3" s="12" t="s">
        <v>4</v>
      </c>
      <c r="B3" s="13"/>
      <c r="C3" s="12" t="s">
        <v>5</v>
      </c>
      <c r="D3" s="23"/>
      <c r="E3" s="23"/>
      <c r="F3" s="24"/>
      <c r="G3" s="24"/>
      <c r="H3" s="25"/>
      <c r="I3" s="26"/>
      <c r="J3" s="25"/>
      <c r="K3" s="27" t="s">
        <v>6</v>
      </c>
      <c r="L3" s="28"/>
      <c r="M3" s="29" t="s">
        <v>7</v>
      </c>
      <c r="N3" s="30"/>
      <c r="O3" s="30"/>
      <c r="P3" s="31"/>
      <c r="Q3" s="9"/>
      <c r="R3" s="9"/>
      <c r="S3" s="9"/>
      <c r="T3" s="9"/>
      <c r="U3" s="9"/>
      <c r="V3" s="9"/>
      <c r="W3" s="21"/>
      <c r="X3" s="22"/>
    </row>
    <row r="4" customFormat="false" ht="12.75" hidden="false" customHeight="false" outlineLevel="0" collapsed="false">
      <c r="A4" s="32" t="n">
        <v>41100</v>
      </c>
      <c r="B4" s="33"/>
      <c r="C4" s="34"/>
      <c r="D4" s="35"/>
      <c r="E4" s="35"/>
      <c r="F4" s="34"/>
      <c r="G4" s="34"/>
      <c r="H4" s="35"/>
      <c r="I4" s="36" t="s">
        <v>8</v>
      </c>
      <c r="J4" s="37"/>
      <c r="K4" s="37"/>
      <c r="L4" s="38"/>
      <c r="M4" s="38"/>
      <c r="N4" s="39" t="s">
        <v>9</v>
      </c>
      <c r="O4" s="38"/>
      <c r="P4" s="40"/>
      <c r="Q4" s="9"/>
      <c r="R4" s="9"/>
      <c r="S4" s="9"/>
      <c r="T4" s="9"/>
      <c r="U4" s="9"/>
      <c r="V4" s="9"/>
      <c r="W4" s="21"/>
      <c r="X4" s="41"/>
    </row>
    <row r="5" customFormat="false" ht="14.25" hidden="false" customHeight="true" outlineLevel="0" collapsed="false">
      <c r="A5" s="42" t="s">
        <v>10</v>
      </c>
      <c r="B5" s="43" t="s">
        <v>11</v>
      </c>
      <c r="C5" s="44" t="s">
        <v>12</v>
      </c>
      <c r="D5" s="45"/>
      <c r="E5" s="45"/>
      <c r="F5" s="46" t="s">
        <v>13</v>
      </c>
      <c r="G5" s="47"/>
      <c r="H5" s="45"/>
      <c r="I5" s="48"/>
      <c r="J5" s="49"/>
      <c r="K5" s="50" t="s">
        <v>14</v>
      </c>
      <c r="L5" s="51" t="n">
        <v>11.25</v>
      </c>
      <c r="M5" s="52"/>
      <c r="N5" s="53"/>
      <c r="O5" s="54" t="n">
        <v>10.3846153846154</v>
      </c>
      <c r="P5" s="55"/>
      <c r="Q5" s="9"/>
      <c r="R5" s="9"/>
      <c r="S5" s="9"/>
      <c r="T5" s="9"/>
      <c r="U5" s="9"/>
      <c r="V5" s="9"/>
      <c r="W5" s="21"/>
      <c r="X5" s="41"/>
    </row>
    <row r="6" customFormat="false" ht="12.75" hidden="false" customHeight="false" outlineLevel="0" collapsed="false">
      <c r="A6" s="42" t="s">
        <v>15</v>
      </c>
      <c r="B6" s="56" t="s">
        <v>16</v>
      </c>
      <c r="C6" s="56" t="s">
        <v>17</v>
      </c>
      <c r="D6" s="45"/>
      <c r="E6" s="45"/>
      <c r="F6" s="57"/>
      <c r="G6" s="47"/>
      <c r="H6" s="45"/>
      <c r="I6" s="58" t="s">
        <v>18</v>
      </c>
      <c r="J6" s="59"/>
      <c r="K6" s="60"/>
      <c r="L6" s="61" t="s">
        <v>19</v>
      </c>
      <c r="M6" s="62"/>
      <c r="N6" s="63" t="s">
        <v>20</v>
      </c>
      <c r="O6" s="63"/>
      <c r="P6" s="64"/>
      <c r="Q6" s="9"/>
      <c r="R6" s="9"/>
      <c r="S6" s="9"/>
      <c r="T6" s="9"/>
      <c r="U6" s="9"/>
      <c r="V6" s="9"/>
      <c r="W6" s="21"/>
      <c r="X6" s="22"/>
    </row>
    <row r="7" customFormat="false" ht="12.75" hidden="false" customHeight="false" outlineLevel="0" collapsed="false">
      <c r="A7" s="65" t="s">
        <v>21</v>
      </c>
      <c r="B7" s="66" t="n">
        <v>75</v>
      </c>
      <c r="C7" s="67" t="n">
        <v>25</v>
      </c>
      <c r="D7" s="68"/>
      <c r="E7" s="68"/>
      <c r="F7" s="69" t="n">
        <f aca="false">IF((OR((B7+C7=100),(B7+C7=0))),B7+C7,"ATTENTION")</f>
        <v>100</v>
      </c>
      <c r="G7" s="70"/>
      <c r="H7" s="68"/>
      <c r="I7" s="71"/>
      <c r="J7" s="72"/>
      <c r="K7" s="73"/>
      <c r="L7" s="74"/>
      <c r="M7" s="75"/>
      <c r="N7" s="76" t="s">
        <v>22</v>
      </c>
      <c r="O7" s="76" t="s">
        <v>23</v>
      </c>
      <c r="P7" s="77"/>
      <c r="Q7" s="9"/>
      <c r="R7" s="9"/>
      <c r="S7" s="9"/>
      <c r="T7" s="9"/>
      <c r="U7" s="9"/>
      <c r="V7" s="9"/>
      <c r="W7" s="21"/>
      <c r="X7" s="22"/>
    </row>
    <row r="8" customFormat="false" ht="12.75" hidden="false" customHeight="false" outlineLevel="0" collapsed="false">
      <c r="A8" s="78" t="s">
        <v>24</v>
      </c>
      <c r="B8" s="78"/>
      <c r="C8" s="78"/>
      <c r="D8" s="68"/>
      <c r="E8" s="68"/>
      <c r="F8" s="79" t="s">
        <v>25</v>
      </c>
      <c r="G8" s="80"/>
      <c r="H8" s="81"/>
      <c r="I8" s="71"/>
      <c r="J8" s="72"/>
      <c r="K8" s="73"/>
      <c r="L8" s="74"/>
      <c r="M8" s="82" t="s">
        <v>26</v>
      </c>
      <c r="N8" s="83" t="n">
        <f aca="false">AVERAGE(I23:I82)</f>
        <v>10.5833333333333</v>
      </c>
      <c r="O8" s="83" t="n">
        <f aca="false">AVERAGE(J23:J82)</f>
        <v>1.66666666666667</v>
      </c>
      <c r="P8" s="84"/>
      <c r="Q8" s="9"/>
      <c r="R8" s="9"/>
      <c r="S8" s="9"/>
      <c r="T8" s="9"/>
      <c r="U8" s="9"/>
      <c r="V8" s="9"/>
      <c r="W8" s="21"/>
      <c r="X8" s="22"/>
    </row>
    <row r="9" customFormat="false" ht="12.75" hidden="false" customHeight="false" outlineLevel="0" collapsed="false">
      <c r="A9" s="42" t="s">
        <v>27</v>
      </c>
      <c r="B9" s="85" t="n">
        <v>7</v>
      </c>
      <c r="C9" s="86" t="n">
        <v>5</v>
      </c>
      <c r="D9" s="87"/>
      <c r="E9" s="87"/>
      <c r="F9" s="88" t="n">
        <f aca="false">($B9*$B$7+$C9*$C$7)/100</f>
        <v>6.5</v>
      </c>
      <c r="G9" s="89"/>
      <c r="H9" s="90"/>
      <c r="I9" s="91"/>
      <c r="J9" s="92"/>
      <c r="K9" s="73"/>
      <c r="L9" s="93"/>
      <c r="M9" s="82" t="s">
        <v>28</v>
      </c>
      <c r="N9" s="83" t="n">
        <f aca="false">STDEV(I23:I82)</f>
        <v>3.82475984589724</v>
      </c>
      <c r="O9" s="83" t="n">
        <f aca="false">STDEV(J23:J82)</f>
        <v>0.492365963917331</v>
      </c>
      <c r="P9" s="84"/>
      <c r="Q9" s="9"/>
      <c r="R9" s="9"/>
      <c r="S9" s="9"/>
      <c r="T9" s="9"/>
      <c r="U9" s="9"/>
      <c r="V9" s="9"/>
      <c r="W9" s="94"/>
      <c r="X9" s="95"/>
    </row>
    <row r="10" customFormat="false" ht="12.75" hidden="false" customHeight="false" outlineLevel="0" collapsed="false">
      <c r="A10" s="96" t="s">
        <v>29</v>
      </c>
      <c r="B10" s="97" t="s">
        <v>30</v>
      </c>
      <c r="C10" s="97" t="s">
        <v>30</v>
      </c>
      <c r="D10" s="98"/>
      <c r="E10" s="98"/>
      <c r="F10" s="88"/>
      <c r="G10" s="89"/>
      <c r="H10" s="99"/>
      <c r="I10" s="100"/>
      <c r="J10" s="101" t="s">
        <v>31</v>
      </c>
      <c r="K10" s="101"/>
      <c r="L10" s="102"/>
      <c r="M10" s="103" t="s">
        <v>32</v>
      </c>
      <c r="N10" s="104" t="n">
        <f aca="false">MIN(I23:I82)</f>
        <v>4</v>
      </c>
      <c r="O10" s="104" t="n">
        <f aca="false">MIN(J23:J82)</f>
        <v>1</v>
      </c>
      <c r="P10" s="105"/>
      <c r="Q10" s="9"/>
      <c r="R10" s="9"/>
      <c r="S10" s="9"/>
      <c r="T10" s="9"/>
      <c r="U10" s="9"/>
      <c r="V10" s="9"/>
    </row>
    <row r="11" customFormat="false" ht="12.75" hidden="false" customHeight="false" outlineLevel="0" collapsed="false">
      <c r="A11" s="106" t="s">
        <v>33</v>
      </c>
      <c r="B11" s="107" t="n">
        <v>0</v>
      </c>
      <c r="C11" s="108" t="n">
        <v>0</v>
      </c>
      <c r="D11" s="109"/>
      <c r="E11" s="109"/>
      <c r="F11" s="110" t="n">
        <f aca="false">($B11*$B$7+$C11*$C$7)/100</f>
        <v>0</v>
      </c>
      <c r="G11" s="111"/>
      <c r="H11" s="68"/>
      <c r="I11" s="112" t="s">
        <v>34</v>
      </c>
      <c r="J11" s="112"/>
      <c r="K11" s="113" t="n">
        <f aca="false">COUNTIF($G$23:$G$82,"=HET")</f>
        <v>0</v>
      </c>
      <c r="L11" s="114"/>
      <c r="M11" s="103" t="s">
        <v>35</v>
      </c>
      <c r="N11" s="104" t="n">
        <f aca="false">MAX(I23:I82)</f>
        <v>15</v>
      </c>
      <c r="O11" s="104" t="n">
        <f aca="false">MAX(J23:J82)</f>
        <v>2</v>
      </c>
      <c r="P11" s="105"/>
      <c r="Q11" s="9"/>
      <c r="R11" s="9"/>
      <c r="S11" s="9"/>
      <c r="T11" s="9"/>
      <c r="U11" s="9"/>
      <c r="V11" s="9"/>
    </row>
    <row r="12" customFormat="false" ht="12.75" hidden="false" customHeight="false" outlineLevel="0" collapsed="false">
      <c r="A12" s="115" t="s">
        <v>36</v>
      </c>
      <c r="B12" s="116" t="n">
        <v>5.6</v>
      </c>
      <c r="C12" s="117" t="n">
        <v>5.55</v>
      </c>
      <c r="D12" s="109"/>
      <c r="E12" s="109"/>
      <c r="F12" s="110" t="n">
        <f aca="false">($B12*$B$7+$C12*$C$7)/100</f>
        <v>5.5875</v>
      </c>
      <c r="G12" s="118"/>
      <c r="H12" s="68"/>
      <c r="I12" s="119" t="s">
        <v>37</v>
      </c>
      <c r="J12" s="119"/>
      <c r="K12" s="113" t="n">
        <f aca="false">COUNTIF($G$23:$G$82,"=ALG")</f>
        <v>4</v>
      </c>
      <c r="L12" s="120"/>
      <c r="M12" s="121"/>
      <c r="N12" s="122" t="s">
        <v>31</v>
      </c>
      <c r="O12" s="123"/>
      <c r="P12" s="124"/>
      <c r="Q12" s="9"/>
      <c r="R12" s="9"/>
      <c r="S12" s="9"/>
      <c r="T12" s="9"/>
      <c r="U12" s="9"/>
      <c r="V12" s="9"/>
    </row>
    <row r="13" customFormat="false" ht="12.75" hidden="false" customHeight="false" outlineLevel="0" collapsed="false">
      <c r="A13" s="115" t="s">
        <v>38</v>
      </c>
      <c r="B13" s="116" t="n">
        <v>2.06</v>
      </c>
      <c r="C13" s="117" t="n">
        <v>0</v>
      </c>
      <c r="D13" s="109"/>
      <c r="E13" s="109"/>
      <c r="F13" s="110" t="n">
        <f aca="false">($B13*$B$7+$C13*$C$7)/100</f>
        <v>1.545</v>
      </c>
      <c r="G13" s="118"/>
      <c r="H13" s="68"/>
      <c r="I13" s="119" t="s">
        <v>39</v>
      </c>
      <c r="J13" s="119"/>
      <c r="K13" s="113" t="n">
        <f aca="false">COUNTIF($G$23:$G$82,"=BRm")+COUNTIF($G$23:$G$82,"=BRh")</f>
        <v>7</v>
      </c>
      <c r="L13" s="114"/>
      <c r="M13" s="125" t="s">
        <v>40</v>
      </c>
      <c r="N13" s="126" t="n">
        <f aca="false">COUNTIF(F23:F82,"&gt;0")</f>
        <v>12</v>
      </c>
      <c r="O13" s="127"/>
      <c r="P13" s="128"/>
      <c r="Q13" s="9"/>
      <c r="R13" s="9"/>
      <c r="S13" s="9"/>
      <c r="T13" s="9"/>
      <c r="U13" s="9"/>
      <c r="V13" s="9"/>
    </row>
    <row r="14" customFormat="false" ht="12.75" hidden="false" customHeight="false" outlineLevel="0" collapsed="false">
      <c r="A14" s="115" t="s">
        <v>41</v>
      </c>
      <c r="B14" s="116" t="n">
        <v>0</v>
      </c>
      <c r="C14" s="117" t="n">
        <v>0</v>
      </c>
      <c r="D14" s="109"/>
      <c r="E14" s="109"/>
      <c r="F14" s="110" t="n">
        <f aca="false">($B14*$B$7+$C14*$C$7)/100</f>
        <v>0</v>
      </c>
      <c r="G14" s="118"/>
      <c r="H14" s="68"/>
      <c r="I14" s="119" t="s">
        <v>42</v>
      </c>
      <c r="J14" s="119"/>
      <c r="K14" s="113" t="n">
        <f aca="false">COUNTIF($G$23:$G$82,"=PTE")</f>
        <v>0</v>
      </c>
      <c r="L14" s="114"/>
      <c r="M14" s="129" t="s">
        <v>43</v>
      </c>
      <c r="N14" s="130" t="n">
        <f aca="false">COUNTIF($I$23:$I$82,"&gt;-1")</f>
        <v>12</v>
      </c>
      <c r="O14" s="131"/>
      <c r="P14" s="128"/>
      <c r="Q14" s="9"/>
      <c r="R14" s="9"/>
      <c r="S14" s="9"/>
      <c r="T14" s="9"/>
      <c r="U14" s="9"/>
      <c r="V14" s="9"/>
    </row>
    <row r="15" customFormat="false" ht="12.75" hidden="false" customHeight="false" outlineLevel="0" collapsed="false">
      <c r="A15" s="132" t="s">
        <v>44</v>
      </c>
      <c r="B15" s="133" t="n">
        <v>0</v>
      </c>
      <c r="C15" s="134" t="n">
        <v>0.01</v>
      </c>
      <c r="D15" s="109"/>
      <c r="E15" s="109"/>
      <c r="F15" s="110" t="n">
        <f aca="false">($B15*$B$7+$C15*$C$7)/100</f>
        <v>0.0025</v>
      </c>
      <c r="G15" s="118"/>
      <c r="H15" s="68"/>
      <c r="I15" s="119" t="s">
        <v>45</v>
      </c>
      <c r="J15" s="119"/>
      <c r="K15" s="113" t="n">
        <f aca="false">(COUNTIF($G$23:$G$82,"=PHy"))+(COUNTIF($G$23:$G$82,"=PHe"))+(COUNTIF($G$23:$G$82,"=PHg"))+(COUNTIF($G$23:$G$82,"=PHx"))</f>
        <v>1</v>
      </c>
      <c r="L15" s="114"/>
      <c r="M15" s="135" t="s">
        <v>46</v>
      </c>
      <c r="N15" s="136" t="n">
        <f aca="false">COUNTIF(J23:J82,"=1")</f>
        <v>4</v>
      </c>
      <c r="O15" s="137"/>
      <c r="P15" s="128"/>
      <c r="Q15" s="9"/>
      <c r="R15" s="9"/>
      <c r="S15" s="9"/>
      <c r="T15" s="9"/>
      <c r="U15" s="9"/>
      <c r="V15" s="9"/>
    </row>
    <row r="16" customFormat="false" ht="12.75" hidden="false" customHeight="false" outlineLevel="0" collapsed="false">
      <c r="A16" s="106" t="s">
        <v>47</v>
      </c>
      <c r="B16" s="107" t="n">
        <v>0</v>
      </c>
      <c r="C16" s="108" t="n">
        <v>0</v>
      </c>
      <c r="D16" s="138"/>
      <c r="E16" s="138"/>
      <c r="F16" s="139" t="n">
        <f aca="false">($B16*$B$7+$C16*$C$7)/100</f>
        <v>0</v>
      </c>
      <c r="G16" s="139" t="n">
        <f aca="false">($B16*$B$7+$C16*$C$7)/100</f>
        <v>0</v>
      </c>
      <c r="H16" s="68"/>
      <c r="I16" s="119"/>
      <c r="J16" s="140"/>
      <c r="K16" s="140"/>
      <c r="L16" s="114"/>
      <c r="M16" s="135" t="s">
        <v>48</v>
      </c>
      <c r="N16" s="136" t="n">
        <f aca="false">COUNTIF(J23:J82,"=2")</f>
        <v>8</v>
      </c>
      <c r="O16" s="137"/>
      <c r="P16" s="128"/>
      <c r="Q16" s="9"/>
      <c r="R16" s="9"/>
      <c r="S16" s="9"/>
      <c r="T16" s="9"/>
      <c r="U16" s="9"/>
      <c r="V16" s="9"/>
    </row>
    <row r="17" customFormat="false" ht="12.75" hidden="false" customHeight="false" outlineLevel="0" collapsed="false">
      <c r="A17" s="115" t="s">
        <v>49</v>
      </c>
      <c r="B17" s="116" t="n">
        <v>7.66</v>
      </c>
      <c r="C17" s="117" t="n">
        <v>5.55</v>
      </c>
      <c r="D17" s="109"/>
      <c r="E17" s="109"/>
      <c r="F17" s="141" t="n">
        <f aca="false">($B17*$B$7+$C17*$C$7)/100</f>
        <v>7.1325</v>
      </c>
      <c r="G17" s="110" t="n">
        <f aca="false">($B17*$B$7+$C17*$C$7)/100</f>
        <v>7.1325</v>
      </c>
      <c r="H17" s="68"/>
      <c r="I17" s="119"/>
      <c r="J17" s="119"/>
      <c r="K17" s="140"/>
      <c r="L17" s="114"/>
      <c r="M17" s="135" t="s">
        <v>50</v>
      </c>
      <c r="N17" s="136" t="n">
        <f aca="false">COUNTIF(J23:J82,"=3")</f>
        <v>0</v>
      </c>
      <c r="O17" s="137"/>
      <c r="P17" s="128"/>
      <c r="Q17" s="9"/>
      <c r="R17" s="9"/>
      <c r="S17" s="9"/>
      <c r="T17" s="9"/>
      <c r="U17" s="9"/>
      <c r="V17" s="9"/>
    </row>
    <row r="18" customFormat="false" ht="12.75" hidden="false" customHeight="false" outlineLevel="0" collapsed="false">
      <c r="A18" s="142" t="s">
        <v>51</v>
      </c>
      <c r="B18" s="143" t="n">
        <v>0</v>
      </c>
      <c r="C18" s="144" t="n">
        <v>0.01</v>
      </c>
      <c r="D18" s="109"/>
      <c r="E18" s="145" t="s">
        <v>52</v>
      </c>
      <c r="F18" s="141" t="n">
        <f aca="false">($B18*$B$7+$C18*$C$7)/100</f>
        <v>0.0025</v>
      </c>
      <c r="G18" s="110" t="n">
        <f aca="false">($B18*$B$7+$C18*$C$7)/100</f>
        <v>0.0025</v>
      </c>
      <c r="H18" s="68"/>
      <c r="I18" s="119"/>
      <c r="J18" s="119"/>
      <c r="K18" s="140"/>
      <c r="L18" s="114"/>
      <c r="M18" s="146"/>
      <c r="N18" s="146"/>
      <c r="O18" s="137"/>
      <c r="P18" s="147"/>
      <c r="Q18" s="9"/>
      <c r="R18" s="9"/>
      <c r="S18" s="9"/>
      <c r="T18" s="9"/>
      <c r="U18" s="9"/>
      <c r="V18" s="9"/>
      <c r="W18" s="148"/>
    </row>
    <row r="19" customFormat="false" ht="12.75" hidden="false" customHeight="false" outlineLevel="0" collapsed="false">
      <c r="A19" s="149" t="str">
        <f aca="false">IF(AND(OR(AND((B9=""),(B7="")),(B9=""),AND(ISNUMBER(B9),ISNUMBER(B7))),OR(AND((C9=""),(C7="")),(C9=""),AND(ISNUMBER(C9),ISNUMBER(C7)))),"","ATTENTION: renseigner % faciès / station")</f>
        <v/>
      </c>
      <c r="B19" s="150"/>
      <c r="C19" s="151"/>
      <c r="D19" s="152" t="str">
        <f aca="false">IF(G19=F19,"","ATTENTION : le total par grp. floristiques doit être égal")</f>
        <v/>
      </c>
      <c r="E19" s="153" t="str">
        <f aca="false">IF(G19=F19,"","au total par grp. Fonctionnels !")</f>
        <v/>
      </c>
      <c r="F19" s="154" t="n">
        <f aca="false">SUM(F11:F15)</f>
        <v>7.135</v>
      </c>
      <c r="G19" s="154" t="n">
        <f aca="false">SUM(G16:G18)</f>
        <v>7.135</v>
      </c>
      <c r="H19" s="155"/>
      <c r="I19" s="156"/>
      <c r="J19" s="157"/>
      <c r="K19" s="158"/>
      <c r="L19" s="159"/>
      <c r="M19" s="160"/>
      <c r="N19" s="60"/>
      <c r="O19" s="161"/>
      <c r="P19" s="147"/>
      <c r="Q19" s="9"/>
      <c r="R19" s="9"/>
      <c r="S19" s="9"/>
      <c r="T19" s="9"/>
      <c r="U19" s="9"/>
      <c r="V19" s="9"/>
      <c r="W19" s="148"/>
    </row>
    <row r="20" customFormat="false" ht="12.75" hidden="false" customHeight="false" outlineLevel="0" collapsed="false">
      <c r="A20" s="162" t="s">
        <v>53</v>
      </c>
      <c r="B20" s="163" t="n">
        <f aca="false">SUM(B23:B82)</f>
        <v>7.66</v>
      </c>
      <c r="C20" s="164" t="n">
        <f aca="false">SUM(C23:C82)</f>
        <v>5.56</v>
      </c>
      <c r="D20" s="165"/>
      <c r="E20" s="166" t="s">
        <v>52</v>
      </c>
      <c r="F20" s="167" t="n">
        <f aca="false">($B20*$B$7+$C20*$C$7)/100</f>
        <v>7.135</v>
      </c>
      <c r="G20" s="168"/>
      <c r="H20" s="169"/>
      <c r="I20" s="170"/>
      <c r="J20" s="170"/>
      <c r="K20" s="171"/>
      <c r="L20" s="57"/>
      <c r="M20" s="172"/>
      <c r="N20" s="172"/>
      <c r="O20" s="173"/>
      <c r="P20" s="174"/>
      <c r="Q20" s="175" t="s">
        <v>54</v>
      </c>
      <c r="R20" s="9"/>
      <c r="S20" s="9"/>
      <c r="T20" s="9"/>
      <c r="U20" s="9"/>
      <c r="V20" s="9" t="s">
        <v>55</v>
      </c>
      <c r="W20" s="148"/>
    </row>
    <row r="21" customFormat="false" ht="12.75" hidden="false" customHeight="false" outlineLevel="0" collapsed="false">
      <c r="A21" s="176" t="s">
        <v>56</v>
      </c>
      <c r="B21" s="177" t="n">
        <f aca="false">B20*B7/100</f>
        <v>5.745</v>
      </c>
      <c r="C21" s="177" t="n">
        <f aca="false">C20*C7/100</f>
        <v>1.39</v>
      </c>
      <c r="D21" s="109" t="str">
        <f aca="false">IF(F21=0,"",IF((ABS(F21-F19))&gt;(0.2*F21),CONCATENATE(" rec. par taxa (",F21," %) supérieur à 20 % !"),""))</f>
        <v/>
      </c>
      <c r="E21" s="178" t="str">
        <f aca="false">IF(F21=0,"",IF((ABS(F21-F19))&gt;(0.2*F21),CONCATENATE("ATTENTION : écart entre rec. par grp (",F19," %) ","et",""),""))</f>
        <v/>
      </c>
      <c r="F21" s="179" t="n">
        <f aca="false">B21+C21</f>
        <v>7.135</v>
      </c>
      <c r="G21" s="180"/>
      <c r="H21" s="109"/>
      <c r="I21" s="181"/>
      <c r="J21" s="181"/>
      <c r="K21" s="182"/>
      <c r="L21" s="182"/>
      <c r="M21" s="183"/>
      <c r="N21" s="183"/>
      <c r="O21" s="184"/>
      <c r="P21" s="185"/>
      <c r="Q21" s="186" t="s">
        <v>57</v>
      </c>
      <c r="R21" s="9"/>
      <c r="S21" s="9"/>
      <c r="T21" s="9"/>
      <c r="U21" s="9"/>
      <c r="V21" s="9" t="s">
        <v>58</v>
      </c>
      <c r="W21" s="148"/>
    </row>
    <row r="22" customFormat="false" ht="12.75" hidden="false" customHeight="false" outlineLevel="0" collapsed="false">
      <c r="A22" s="187" t="s">
        <v>59</v>
      </c>
      <c r="B22" s="188" t="s">
        <v>60</v>
      </c>
      <c r="C22" s="189" t="s">
        <v>60</v>
      </c>
      <c r="D22" s="138"/>
      <c r="E22" s="138"/>
      <c r="F22" s="190" t="s">
        <v>61</v>
      </c>
      <c r="G22" s="191" t="s">
        <v>62</v>
      </c>
      <c r="H22" s="138"/>
      <c r="I22" s="192" t="s">
        <v>63</v>
      </c>
      <c r="J22" s="192" t="s">
        <v>64</v>
      </c>
      <c r="K22" s="193" t="s">
        <v>65</v>
      </c>
      <c r="L22" s="193"/>
      <c r="M22" s="193"/>
      <c r="N22" s="193"/>
      <c r="O22" s="193"/>
      <c r="P22" s="194" t="s">
        <v>66</v>
      </c>
      <c r="Q22" s="195" t="s">
        <v>67</v>
      </c>
      <c r="R22" s="196" t="s">
        <v>68</v>
      </c>
      <c r="S22" s="197" t="s">
        <v>69</v>
      </c>
      <c r="T22" s="198" t="s">
        <v>70</v>
      </c>
      <c r="U22" s="199" t="s">
        <v>71</v>
      </c>
      <c r="V22" s="197" t="s">
        <v>72</v>
      </c>
      <c r="Y22" s="9" t="s">
        <v>73</v>
      </c>
      <c r="Z22" s="9" t="s">
        <v>74</v>
      </c>
      <c r="AA22" s="200" t="s">
        <v>75</v>
      </c>
      <c r="AB22" s="200" t="s">
        <v>76</v>
      </c>
      <c r="AC22" s="200" t="s">
        <v>77</v>
      </c>
    </row>
    <row r="23" customFormat="false" ht="12.75" hidden="false" customHeight="false" outlineLevel="0" collapsed="false">
      <c r="A23" s="201" t="s">
        <v>78</v>
      </c>
      <c r="B23" s="202" t="n">
        <v>0.05</v>
      </c>
      <c r="C23" s="203" t="n">
        <v>0.05</v>
      </c>
      <c r="D23" s="204" t="str">
        <f aca="false">IF(ISERROR(VLOOKUP($A23,'[1]liste reference'!$A$7:$D$904,2,0)),IF(ISERROR(VLOOKUP($A23,'[1]liste reference'!$B$7:$D$904,1,0)),"",VLOOKUP($A23,'[1]liste reference'!$B$7:$D$904,1,0)),VLOOKUP($A23,'[1]liste reference'!$A$7:$D$904,2,0))</f>
        <v>Cladophora sp.</v>
      </c>
      <c r="E23" s="204" t="e">
        <f aca="false">IF(D23="",0,VLOOKUP(D23,D$22:D22,1,0))</f>
        <v>#N/A</v>
      </c>
      <c r="F23" s="205" t="n">
        <f aca="false">($B23*$B$7+$C23*$C$7)/100</f>
        <v>0.05</v>
      </c>
      <c r="G23" s="206" t="str">
        <f aca="false">IF(A23="","",IF(ISERROR(VLOOKUP($A23,'[1]liste reference'!$A$7:$P$904,13,0)),IF(ISERROR(VLOOKUP($A23,'[1]liste reference'!$B$7:$P$904,12,0)),"    -",VLOOKUP($A23,'[1]liste reference'!$B$7:$P$904,12,0)),VLOOKUP($A23,'[1]liste reference'!$A$7:$P$904,13,0)))</f>
        <v>ALG</v>
      </c>
      <c r="H23" s="207" t="n">
        <f aca="false">IF(A23="","x",IF(ISERROR(VLOOKUP($A23,'[1]liste reference'!$A$7:$P$904,14,0)),IF(ISERROR(VLOOKUP($A23,'[1]liste reference'!$B$7:$P$904,13,0)),"x",VLOOKUP($A23,'[1]liste reference'!$B$7:$P$904,13,0)),VLOOKUP($A23,'[1]liste reference'!$A$7:$P$904,14,0)))</f>
        <v>2</v>
      </c>
      <c r="I23" s="208" t="n">
        <f aca="false">IF(ISNUMBER(H23),IF(ISERROR(VLOOKUP($A23,'[1]liste reference'!$A$7:$P$904,3,0)),IF(ISERROR(VLOOKUP($A23,'[1]liste reference'!$B$7:$P$904,2,0)),"",VLOOKUP($A23,'[1]liste reference'!$B$7:$P$904,2,0)),VLOOKUP($A23,'[1]liste reference'!$A$7:$P$904,3,0)),"")</f>
        <v>6</v>
      </c>
      <c r="J23" s="209" t="n">
        <f aca="false">IF(ISNUMBER(H23),IF(ISERROR(VLOOKUP($A23,'[1]liste reference'!$A$7:$P$904,4,0)),IF(ISERROR(VLOOKUP($A23,'[1]liste reference'!$B$7:$P$904,3,0)),"",VLOOKUP($A23,'[1]liste reference'!$B$7:$P$904,3,0)),VLOOKUP($A23,'[1]liste reference'!$A$7:$P$904,4,0)),"")</f>
        <v>1</v>
      </c>
      <c r="K23" s="210" t="str">
        <f aca="false">IF(A23="NEWCOD",IF(AB23="","Remplir le champs 'Nouveau taxa' svp.",$AB23),IF(ISTEXT($E23),"DEJA SAISI !",IF(A23="","",IF(ISERROR(VLOOKUP($A23,'[1]liste reference'!$A$7:$D$904,2,0)),IF(ISERROR(VLOOKUP($A23,'[1]liste reference'!$B$7:$D$904,1,0)),"code non répertorié ou synonyme",VLOOKUP($A23,'[1]liste reference'!$B$7:$D$904,1,0)),VLOOKUP(A23,'[1]liste reference'!$A$7:$D$904,2,0)))))</f>
        <v>Cladophora sp.</v>
      </c>
      <c r="L23" s="211"/>
      <c r="M23" s="211"/>
      <c r="N23" s="211"/>
      <c r="O23" s="212"/>
      <c r="P23" s="213" t="n">
        <f aca="false">IF($A23="NEWCOD",IF($AC23="","No",$AC23),IF(ISTEXT($E23),"DEJA SAISI !",IF($A23="","",IF(ISERROR(VLOOKUP($A23,'[1]liste reference'!A$1:S$1048576,19,FALSE())),IF(ISERROR(VLOOKUP($A23,'[1]liste reference'!B$1:S$1048576,19,FALSE())),"",VLOOKUP($A23,'[1]liste reference'!B$1:S$1048576,19,FALSE())),VLOOKUP($A23,'[1]liste reference'!A$1:S$1048576,19,FALSE())))))</f>
        <v>1124</v>
      </c>
      <c r="Q23" s="214" t="n">
        <f aca="false">IF(ISTEXT(H23),"",(B23*$B$7/100)+(C23*$C$7/100))</f>
        <v>0.05</v>
      </c>
      <c r="R23" s="215" t="n">
        <f aca="false">IF(OR(ISTEXT(H23),Q23=0),"",IF(Q23&lt;0.1,1,IF(Q23&lt;1,2,IF(Q23&lt;10,3,IF(Q23&lt;50,4,IF(Q23&gt;=50,5,""))))))</f>
        <v>1</v>
      </c>
      <c r="S23" s="215" t="n">
        <f aca="false">IF(ISERROR(R23*I23),0,R23*I23)</f>
        <v>6</v>
      </c>
      <c r="T23" s="215" t="n">
        <f aca="false">IF(ISERROR(R23*I23*J23),0,R23*I23*J23)</f>
        <v>6</v>
      </c>
      <c r="U23" s="215" t="n">
        <f aca="false">IF(ISERROR(R23*J23),0,R23*J23)</f>
        <v>1</v>
      </c>
      <c r="V23" s="216" t="n">
        <v>1</v>
      </c>
      <c r="W23" s="217"/>
      <c r="Y23" s="215" t="str">
        <f aca="false">IF(A23="new.cod","NEWCOD",IF(AND((Z23=""),ISTEXT(A23)),A23,IF(Z23="","",INDEX('[1]liste reference'!$A$7:$A$904,Z23))))</f>
        <v>CLASPX</v>
      </c>
      <c r="Z23" s="9" t="n">
        <f aca="false">IF(ISERROR(MATCH(A23,'[1]liste reference'!$A$7:$A$904,0)),IF(ISERROR(MATCH(A23,'[1]liste reference'!$B$7:$B$904,0)),"",(MATCH(A23,'[1]liste reference'!$B$7:$B$904,0))),(MATCH(A23,'[1]liste reference'!$A$7:$A$904,0)))</f>
        <v>24</v>
      </c>
      <c r="AA23" s="218"/>
      <c r="AB23" s="219"/>
      <c r="AC23" s="219"/>
      <c r="BC23" s="9" t="n">
        <f aca="false">IF(A23="","",1)</f>
        <v>1</v>
      </c>
    </row>
    <row r="24" customFormat="false" ht="12.75" hidden="false" customHeight="false" outlineLevel="0" collapsed="false">
      <c r="A24" s="201" t="s">
        <v>79</v>
      </c>
      <c r="B24" s="202" t="n">
        <v>0.5</v>
      </c>
      <c r="C24" s="203" t="n">
        <v>0.5</v>
      </c>
      <c r="D24" s="204" t="str">
        <f aca="false">IF(ISERROR(VLOOKUP($A24,'[1]liste reference'!$A$7:$D$904,2,0)),IF(ISERROR(VLOOKUP($A24,'[1]liste reference'!$B$7:$D$904,1,0)),"",VLOOKUP($A24,'[1]liste reference'!$B$7:$D$904,1,0)),VLOOKUP($A24,'[1]liste reference'!$A$7:$D$904,2,0))</f>
        <v>Hildenbrandia sp.</v>
      </c>
      <c r="E24" s="204" t="e">
        <f aca="false">IF(D24="",0,VLOOKUP(D24,D$22:D23,1,0))</f>
        <v>#N/A</v>
      </c>
      <c r="F24" s="205" t="n">
        <f aca="false">($B24*$B$7+$C24*$C$7)/100</f>
        <v>0.5</v>
      </c>
      <c r="G24" s="206" t="str">
        <f aca="false">IF(A24="","",IF(ISERROR(VLOOKUP($A24,'[1]liste reference'!$A$7:$P$904,13,0)),IF(ISERROR(VLOOKUP($A24,'[1]liste reference'!$B$7:$P$904,12,0)),"    -",VLOOKUP($A24,'[1]liste reference'!$B$7:$P$904,12,0)),VLOOKUP($A24,'[1]liste reference'!$A$7:$P$904,13,0)))</f>
        <v>ALG</v>
      </c>
      <c r="H24" s="207" t="n">
        <f aca="false">IF(A24="","x",IF(ISERROR(VLOOKUP($A24,'[1]liste reference'!$A$7:$P$904,14,0)),IF(ISERROR(VLOOKUP($A24,'[1]liste reference'!$B$7:$P$904,13,0)),"x",VLOOKUP($A24,'[1]liste reference'!$B$7:$P$904,13,0)),VLOOKUP($A24,'[1]liste reference'!$A$7:$P$904,14,0)))</f>
        <v>2</v>
      </c>
      <c r="I24" s="208" t="n">
        <f aca="false">IF(ISNUMBER(H24),IF(ISERROR(VLOOKUP($A24,'[1]liste reference'!$A$7:$P$904,3,0)),IF(ISERROR(VLOOKUP($A24,'[1]liste reference'!$B$7:$P$904,2,0)),"",VLOOKUP($A24,'[1]liste reference'!$B$7:$P$904,2,0)),VLOOKUP($A24,'[1]liste reference'!$A$7:$P$904,3,0)),"")</f>
        <v>15</v>
      </c>
      <c r="J24" s="209" t="n">
        <f aca="false">IF(ISNUMBER(H24),IF(ISERROR(VLOOKUP($A24,'[1]liste reference'!$A$7:$P$904,4,0)),IF(ISERROR(VLOOKUP($A24,'[1]liste reference'!$B$7:$P$904,3,0)),"",VLOOKUP($A24,'[1]liste reference'!$B$7:$P$904,3,0)),VLOOKUP($A24,'[1]liste reference'!$A$7:$P$904,4,0)),"")</f>
        <v>2</v>
      </c>
      <c r="K24" s="210" t="str">
        <f aca="false">IF(A24="NEWCOD",IF(AB24="","Remplir le champs 'Nouveau taxa' svp.",$AB24),IF(ISTEXT($E24),"DEJA SAISI !",IF(A24="","",IF(ISERROR(VLOOKUP($A24,'[1]liste reference'!$A$7:$D$904,2,0)),IF(ISERROR(VLOOKUP($A24,'[1]liste reference'!$B$7:$D$904,1,0)),"code non répertorié ou synonyme",VLOOKUP($A24,'[1]liste reference'!$B$7:$D$904,1,0)),VLOOKUP(A24,'[1]liste reference'!$A$7:$D$904,2,0)))))</f>
        <v>Hildenbrandia sp.</v>
      </c>
      <c r="L24" s="211"/>
      <c r="M24" s="211"/>
      <c r="N24" s="211"/>
      <c r="O24" s="212"/>
      <c r="P24" s="213" t="n">
        <f aca="false">IF($A24="NEWCOD",IF($AC24="","No",$AC24),IF(ISTEXT($E24),"DEJA SAISI !",IF($A24="","",IF(ISERROR(VLOOKUP($A24,'[1]liste reference'!A$1:S$1048576,19,FALSE())),IF(ISERROR(VLOOKUP($A24,'[1]liste reference'!B$1:S$1048576,19,FALSE())),"",VLOOKUP($A24,'[1]liste reference'!B$1:S$1048576,19,FALSE())),VLOOKUP($A24,'[1]liste reference'!A$1:S$1048576,19,FALSE())))))</f>
        <v>1157</v>
      </c>
      <c r="Q24" s="214" t="n">
        <f aca="false">IF(ISTEXT(H24),"",(B24*$B$7/100)+(C24*$C$7/100))</f>
        <v>0.5</v>
      </c>
      <c r="R24" s="215" t="n">
        <f aca="false">IF(OR(ISTEXT(H24),Q24=0),"",IF(Q24&lt;0.1,1,IF(Q24&lt;1,2,IF(Q24&lt;10,3,IF(Q24&lt;50,4,IF(Q24&gt;=50,5,""))))))</f>
        <v>2</v>
      </c>
      <c r="S24" s="215" t="n">
        <f aca="false">IF(ISERROR(R24*I24),0,R24*I24)</f>
        <v>30</v>
      </c>
      <c r="T24" s="215" t="n">
        <f aca="false">IF(ISERROR(R24*I24*J24),0,R24*I24*J24)</f>
        <v>60</v>
      </c>
      <c r="U24" s="220" t="n">
        <f aca="false">IF(ISERROR(R24*J24),0,R24*J24)</f>
        <v>4</v>
      </c>
      <c r="V24" s="216" t="n">
        <v>4</v>
      </c>
      <c r="W24" s="217"/>
      <c r="Y24" s="215" t="str">
        <f aca="false">IF(A24="new.cod","NEWCOD",IF(AND((Z24=""),ISTEXT(A24)),A24,IF(Z24="","",INDEX('[1]liste reference'!$A$7:$A$904,Z24))))</f>
        <v>HILSPX</v>
      </c>
      <c r="Z24" s="9" t="n">
        <f aca="false">IF(ISERROR(MATCH(A24,'[1]liste reference'!$A$7:$A$904,0)),IF(ISERROR(MATCH(A24,'[1]liste reference'!$B$7:$B$904,0)),"",(MATCH(A24,'[1]liste reference'!$B$7:$B$904,0))),(MATCH(A24,'[1]liste reference'!$A$7:$A$904,0)))</f>
        <v>31</v>
      </c>
      <c r="AA24" s="218"/>
      <c r="AB24" s="219"/>
      <c r="AC24" s="219"/>
      <c r="BC24" s="9" t="n">
        <f aca="false">IF(A24="","",1)</f>
        <v>1</v>
      </c>
    </row>
    <row r="25" customFormat="false" ht="12.75" hidden="false" customHeight="false" outlineLevel="0" collapsed="false">
      <c r="A25" s="201" t="s">
        <v>80</v>
      </c>
      <c r="B25" s="202" t="n">
        <v>5</v>
      </c>
      <c r="C25" s="203" t="n">
        <v>5</v>
      </c>
      <c r="D25" s="204" t="str">
        <f aca="false">IF(ISERROR(VLOOKUP($A25,'[1]liste reference'!$A$7:$D$904,2,0)),IF(ISERROR(VLOOKUP($A25,'[1]liste reference'!$B$7:$D$904,1,0)),"",VLOOKUP($A25,'[1]liste reference'!$B$7:$D$904,1,0)),VLOOKUP($A25,'[1]liste reference'!$A$7:$D$904,2,0))</f>
        <v>Lemanea sp.</v>
      </c>
      <c r="E25" s="204" t="e">
        <f aca="false">IF(D25="",0,VLOOKUP(D25,D$22:D24,1,0))</f>
        <v>#N/A</v>
      </c>
      <c r="F25" s="205" t="n">
        <f aca="false">($B25*$B$7+$C25*$C$7)/100</f>
        <v>5</v>
      </c>
      <c r="G25" s="206" t="str">
        <f aca="false">IF(A25="","",IF(ISERROR(VLOOKUP($A25,'[1]liste reference'!$A$7:$P$904,13,0)),IF(ISERROR(VLOOKUP($A25,'[1]liste reference'!$B$7:$P$904,12,0)),"    -",VLOOKUP($A25,'[1]liste reference'!$B$7:$P$904,12,0)),VLOOKUP($A25,'[1]liste reference'!$A$7:$P$904,13,0)))</f>
        <v>ALG</v>
      </c>
      <c r="H25" s="207" t="n">
        <f aca="false">IF(A25="","x",IF(ISERROR(VLOOKUP($A25,'[1]liste reference'!$A$7:$P$904,14,0)),IF(ISERROR(VLOOKUP($A25,'[1]liste reference'!$B$7:$P$904,13,0)),"x",VLOOKUP($A25,'[1]liste reference'!$B$7:$P$904,13,0)),VLOOKUP($A25,'[1]liste reference'!$A$7:$P$904,14,0)))</f>
        <v>2</v>
      </c>
      <c r="I25" s="208" t="n">
        <f aca="false">IF(ISNUMBER(H25),IF(ISERROR(VLOOKUP($A25,'[1]liste reference'!$A$7:$P$904,3,0)),IF(ISERROR(VLOOKUP($A25,'[1]liste reference'!$B$7:$P$904,2,0)),"",VLOOKUP($A25,'[1]liste reference'!$B$7:$P$904,2,0)),VLOOKUP($A25,'[1]liste reference'!$A$7:$P$904,3,0)),"")</f>
        <v>15</v>
      </c>
      <c r="J25" s="209" t="n">
        <f aca="false">IF(ISNUMBER(H25),IF(ISERROR(VLOOKUP($A25,'[1]liste reference'!$A$7:$P$904,4,0)),IF(ISERROR(VLOOKUP($A25,'[1]liste reference'!$B$7:$P$904,3,0)),"",VLOOKUP($A25,'[1]liste reference'!$B$7:$P$904,3,0)),VLOOKUP($A25,'[1]liste reference'!$A$7:$P$904,4,0)),"")</f>
        <v>2</v>
      </c>
      <c r="K25" s="210" t="str">
        <f aca="false">IF(A25="NEWCOD",IF(AB25="","Remplir le champs 'Nouveau taxa' svp.",$AB25),IF(ISTEXT($E25),"DEJA SAISI !",IF(A25="","",IF(ISERROR(VLOOKUP($A25,'[1]liste reference'!$A$7:$D$904,2,0)),IF(ISERROR(VLOOKUP($A25,'[1]liste reference'!$B$7:$D$904,1,0)),"code non répertorié ou synonyme",VLOOKUP($A25,'[1]liste reference'!$B$7:$D$904,1,0)),VLOOKUP(A25,'[1]liste reference'!$A$7:$D$904,2,0)))))</f>
        <v>Lemanea sp.</v>
      </c>
      <c r="L25" s="211"/>
      <c r="M25" s="211"/>
      <c r="N25" s="211"/>
      <c r="O25" s="212"/>
      <c r="P25" s="213" t="n">
        <f aca="false">IF($A25="NEWCOD",IF($AC25="","No",$AC25),IF(ISTEXT($E25),"DEJA SAISI !",IF($A25="","",IF(ISERROR(VLOOKUP($A25,'[1]liste reference'!A$1:S$1048576,19,FALSE())),IF(ISERROR(VLOOKUP($A25,'[1]liste reference'!B$1:S$1048576,19,FALSE())),"",VLOOKUP($A25,'[1]liste reference'!B$1:S$1048576,19,FALSE())),VLOOKUP($A25,'[1]liste reference'!A$1:S$1048576,19,FALSE())))))</f>
        <v>1159</v>
      </c>
      <c r="Q25" s="214" t="n">
        <f aca="false">IF(ISTEXT(H25),"",(B25*$B$7/100)+(C25*$C$7/100))</f>
        <v>5</v>
      </c>
      <c r="R25" s="215" t="n">
        <f aca="false">IF(OR(ISTEXT(H25),Q25=0),"",IF(Q25&lt;0.1,1,IF(Q25&lt;1,2,IF(Q25&lt;10,3,IF(Q25&lt;50,4,IF(Q25&gt;=50,5,""))))))</f>
        <v>3</v>
      </c>
      <c r="S25" s="215" t="n">
        <f aca="false">IF(ISERROR(R25*I25),0,R25*I25)</f>
        <v>45</v>
      </c>
      <c r="T25" s="215" t="n">
        <f aca="false">IF(ISERROR(R25*I25*J25),0,R25*I25*J25)</f>
        <v>90</v>
      </c>
      <c r="U25" s="220" t="n">
        <f aca="false">IF(ISERROR(R25*J25),0,R25*J25)</f>
        <v>6</v>
      </c>
      <c r="V25" s="216" t="n">
        <v>6</v>
      </c>
      <c r="W25" s="217"/>
      <c r="X25" s="217"/>
      <c r="Y25" s="215" t="str">
        <f aca="false">IF(A25="new.cod","NEWCOD",IF(AND((Z25=""),ISTEXT(A25)),A25,IF(Z25="","",INDEX('[1]liste reference'!$A$7:$A$904,Z25))))</f>
        <v>LEASPX</v>
      </c>
      <c r="Z25" s="9" t="n">
        <f aca="false">IF(ISERROR(MATCH(A25,'[1]liste reference'!$A$7:$A$904,0)),IF(ISERROR(MATCH(A25,'[1]liste reference'!$B$7:$B$904,0)),"",(MATCH(A25,'[1]liste reference'!$B$7:$B$904,0))),(MATCH(A25,'[1]liste reference'!$A$7:$A$904,0)))</f>
        <v>35</v>
      </c>
      <c r="AA25" s="218"/>
      <c r="AB25" s="219"/>
      <c r="AC25" s="219"/>
      <c r="BC25" s="9" t="n">
        <f aca="false">IF(A25="","",1)</f>
        <v>1</v>
      </c>
    </row>
    <row r="26" customFormat="false" ht="12.75" hidden="false" customHeight="false" outlineLevel="0" collapsed="false">
      <c r="A26" s="201" t="s">
        <v>81</v>
      </c>
      <c r="B26" s="202" t="n">
        <v>0.05</v>
      </c>
      <c r="C26" s="203"/>
      <c r="D26" s="204" t="str">
        <f aca="false">IF(ISERROR(VLOOKUP($A26,'[1]liste reference'!$A$7:$D$904,2,0)),IF(ISERROR(VLOOKUP($A26,'[1]liste reference'!$B$7:$D$904,1,0)),"",VLOOKUP($A26,'[1]liste reference'!$B$7:$D$904,1,0)),VLOOKUP($A26,'[1]liste reference'!$A$7:$D$904,2,0))</f>
        <v>Rhizoclonium sp.</v>
      </c>
      <c r="E26" s="204" t="e">
        <f aca="false">IF(D26="",0,VLOOKUP(D26,D$22:D25,1,0))</f>
        <v>#N/A</v>
      </c>
      <c r="F26" s="205" t="n">
        <f aca="false">($B26*$B$7+$C26*$C$7)/100</f>
        <v>0.0375</v>
      </c>
      <c r="G26" s="206" t="str">
        <f aca="false">IF(A26="","",IF(ISERROR(VLOOKUP($A26,'[1]liste reference'!$A$7:$P$904,13,0)),IF(ISERROR(VLOOKUP($A26,'[1]liste reference'!$B$7:$P$904,12,0)),"    -",VLOOKUP($A26,'[1]liste reference'!$B$7:$P$904,12,0)),VLOOKUP($A26,'[1]liste reference'!$A$7:$P$904,13,0)))</f>
        <v>ALG</v>
      </c>
      <c r="H26" s="207" t="n">
        <f aca="false">IF(A26="","x",IF(ISERROR(VLOOKUP($A26,'[1]liste reference'!$A$7:$P$904,14,0)),IF(ISERROR(VLOOKUP($A26,'[1]liste reference'!$B$7:$P$904,13,0)),"x",VLOOKUP($A26,'[1]liste reference'!$B$7:$P$904,13,0)),VLOOKUP($A26,'[1]liste reference'!$A$7:$P$904,14,0)))</f>
        <v>2</v>
      </c>
      <c r="I26" s="208" t="n">
        <f aca="false">IF(ISNUMBER(H26),IF(ISERROR(VLOOKUP($A26,'[1]liste reference'!$A$7:$P$904,3,0)),IF(ISERROR(VLOOKUP($A26,'[1]liste reference'!$B$7:$P$904,2,0)),"",VLOOKUP($A26,'[1]liste reference'!$B$7:$P$904,2,0)),VLOOKUP($A26,'[1]liste reference'!$A$7:$P$904,3,0)),"")</f>
        <v>4</v>
      </c>
      <c r="J26" s="209" t="n">
        <f aca="false">IF(ISNUMBER(H26),IF(ISERROR(VLOOKUP($A26,'[1]liste reference'!$A$7:$P$904,4,0)),IF(ISERROR(VLOOKUP($A26,'[1]liste reference'!$B$7:$P$904,3,0)),"",VLOOKUP($A26,'[1]liste reference'!$B$7:$P$904,3,0)),VLOOKUP($A26,'[1]liste reference'!$A$7:$P$904,4,0)),"")</f>
        <v>2</v>
      </c>
      <c r="K26" s="210" t="str">
        <f aca="false">IF(A26="NEWCOD",IF(AB26="","Remplir le champs 'Nouveau taxa' svp.",$AB26),IF(ISTEXT($E26),"DEJA SAISI !",IF(A26="","",IF(ISERROR(VLOOKUP($A26,'[1]liste reference'!$A$7:$D$904,2,0)),IF(ISERROR(VLOOKUP($A26,'[1]liste reference'!$B$7:$D$904,1,0)),"code non répertorié ou synonyme",VLOOKUP($A26,'[1]liste reference'!$B$7:$D$904,1,0)),VLOOKUP(A26,'[1]liste reference'!$A$7:$D$904,2,0)))))</f>
        <v>Rhizoclonium sp.</v>
      </c>
      <c r="L26" s="211"/>
      <c r="M26" s="211"/>
      <c r="N26" s="211"/>
      <c r="O26" s="212"/>
      <c r="P26" s="213" t="n">
        <f aca="false">IF($A26="NEWCOD",IF($AC26="","No",$AC26),IF(ISTEXT($E26),"DEJA SAISI !",IF($A26="","",IF(ISERROR(VLOOKUP($A26,'[1]liste reference'!A$1:S$1048576,19,FALSE())),IF(ISERROR(VLOOKUP($A26,'[1]liste reference'!B$1:S$1048576,19,FALSE())),"",VLOOKUP($A26,'[1]liste reference'!B$1:S$1048576,19,FALSE())),VLOOKUP($A26,'[1]liste reference'!A$1:S$1048576,19,FALSE())))))</f>
        <v>1125</v>
      </c>
      <c r="Q26" s="214" t="n">
        <f aca="false">IF(ISTEXT(H26),"",(B26*$B$7/100)+(C26*$C$7/100))</f>
        <v>0.0375</v>
      </c>
      <c r="R26" s="215" t="n">
        <f aca="false">IF(OR(ISTEXT(H26),Q26=0),"",IF(Q26&lt;0.1,1,IF(Q26&lt;1,2,IF(Q26&lt;10,3,IF(Q26&lt;50,4,IF(Q26&gt;=50,5,""))))))</f>
        <v>1</v>
      </c>
      <c r="S26" s="215" t="n">
        <f aca="false">IF(ISERROR(R26*I26),0,R26*I26)</f>
        <v>4</v>
      </c>
      <c r="T26" s="215" t="n">
        <f aca="false">IF(ISERROR(R26*I26*J26),0,R26*I26*J26)</f>
        <v>8</v>
      </c>
      <c r="U26" s="220" t="n">
        <f aca="false">IF(ISERROR(R26*J26),0,R26*J26)</f>
        <v>2</v>
      </c>
      <c r="V26" s="216" t="n">
        <v>2</v>
      </c>
      <c r="W26" s="217"/>
      <c r="Y26" s="215" t="str">
        <f aca="false">IF(A26="new.cod","NEWCOD",IF(AND((Z26=""),ISTEXT(A26)),A26,IF(Z26="","",INDEX('[1]liste reference'!$A$7:$A$904,Z26))))</f>
        <v>RHISPX</v>
      </c>
      <c r="Z26" s="9" t="n">
        <f aca="false">IF(ISERROR(MATCH(A26,'[1]liste reference'!$A$7:$A$904,0)),IF(ISERROR(MATCH(A26,'[1]liste reference'!$B$7:$B$904,0)),"",(MATCH(A26,'[1]liste reference'!$B$7:$B$904,0))),(MATCH(A26,'[1]liste reference'!$A$7:$A$904,0)))</f>
        <v>63</v>
      </c>
      <c r="AA26" s="218"/>
      <c r="AB26" s="219"/>
      <c r="AC26" s="219"/>
      <c r="BC26" s="9" t="n">
        <f aca="false">IF(A26="","",1)</f>
        <v>1</v>
      </c>
    </row>
    <row r="27" customFormat="false" ht="12.75" hidden="false" customHeight="false" outlineLevel="0" collapsed="false">
      <c r="A27" s="201" t="s">
        <v>82</v>
      </c>
      <c r="B27" s="202" t="n">
        <v>0.01</v>
      </c>
      <c r="C27" s="203"/>
      <c r="D27" s="204" t="str">
        <f aca="false">IF(ISERROR(VLOOKUP($A27,'[1]liste reference'!$A$7:$D$904,2,0)),IF(ISERROR(VLOOKUP($A27,'[1]liste reference'!$B$7:$D$904,1,0)),"",VLOOKUP($A27,'[1]liste reference'!$B$7:$D$904,1,0)),VLOOKUP($A27,'[1]liste reference'!$A$7:$D$904,2,0))</f>
        <v>Chiloscyphus polyanthos var. polyanthos</v>
      </c>
      <c r="E27" s="204" t="e">
        <f aca="false">IF(D27="",0,VLOOKUP(D27,D$22:D26,1,0))</f>
        <v>#N/A</v>
      </c>
      <c r="F27" s="205" t="n">
        <f aca="false">($B27*$B$7+$C27*$C$7)/100</f>
        <v>0.0075</v>
      </c>
      <c r="G27" s="206" t="str">
        <f aca="false">IF(A27="","",IF(ISERROR(VLOOKUP($A27,'[1]liste reference'!$A$7:$P$904,13,0)),IF(ISERROR(VLOOKUP($A27,'[1]liste reference'!$B$7:$P$904,12,0)),"    -",VLOOKUP($A27,'[1]liste reference'!$B$7:$P$904,12,0)),VLOOKUP($A27,'[1]liste reference'!$A$7:$P$904,13,0)))</f>
        <v>BRh</v>
      </c>
      <c r="H27" s="207" t="n">
        <f aca="false">IF(A27="","x",IF(ISERROR(VLOOKUP($A27,'[1]liste reference'!$A$7:$P$904,14,0)),IF(ISERROR(VLOOKUP($A27,'[1]liste reference'!$B$7:$P$904,13,0)),"x",VLOOKUP($A27,'[1]liste reference'!$B$7:$P$904,13,0)),VLOOKUP($A27,'[1]liste reference'!$A$7:$P$904,14,0)))</f>
        <v>4</v>
      </c>
      <c r="I27" s="208" t="n">
        <f aca="false">IF(ISNUMBER(H27),IF(ISERROR(VLOOKUP($A27,'[1]liste reference'!$A$7:$P$904,3,0)),IF(ISERROR(VLOOKUP($A27,'[1]liste reference'!$B$7:$P$904,2,0)),"",VLOOKUP($A27,'[1]liste reference'!$B$7:$P$904,2,0)),VLOOKUP($A27,'[1]liste reference'!$A$7:$P$904,3,0)),"")</f>
        <v>15</v>
      </c>
      <c r="J27" s="209" t="n">
        <f aca="false">IF(ISNUMBER(H27),IF(ISERROR(VLOOKUP($A27,'[1]liste reference'!$A$7:$P$904,4,0)),IF(ISERROR(VLOOKUP($A27,'[1]liste reference'!$B$7:$P$904,3,0)),"",VLOOKUP($A27,'[1]liste reference'!$B$7:$P$904,3,0)),VLOOKUP($A27,'[1]liste reference'!$A$7:$P$904,4,0)),"")</f>
        <v>2</v>
      </c>
      <c r="K27" s="210" t="str">
        <f aca="false">IF(A27="NEWCOD",IF(AB27="","Remplir le champs 'Nouveau taxa' svp.",$AB27),IF(ISTEXT($E27),"DEJA SAISI !",IF(A27="","",IF(ISERROR(VLOOKUP($A27,'[1]liste reference'!$A$7:$D$904,2,0)),IF(ISERROR(VLOOKUP($A27,'[1]liste reference'!$B$7:$D$904,1,0)),"code non répertorié ou synonyme",VLOOKUP($A27,'[1]liste reference'!$B$7:$D$904,1,0)),VLOOKUP(A27,'[1]liste reference'!$A$7:$D$904,2,0)))))</f>
        <v>Chiloscyphus polyanthos var. polyanthos</v>
      </c>
      <c r="L27" s="211"/>
      <c r="M27" s="211"/>
      <c r="N27" s="211"/>
      <c r="O27" s="212"/>
      <c r="P27" s="213" t="n">
        <f aca="false">IF($A27="NEWCOD",IF($AC27="","No",$AC27),IF(ISTEXT($E27),"DEJA SAISI !",IF($A27="","",IF(ISERROR(VLOOKUP($A27,'[1]liste reference'!A$1:S$1048576,19,FALSE())),IF(ISERROR(VLOOKUP($A27,'[1]liste reference'!B$1:S$1048576,19,FALSE())),"",VLOOKUP($A27,'[1]liste reference'!B$1:S$1048576,19,FALSE())),VLOOKUP($A27,'[1]liste reference'!A$1:S$1048576,19,FALSE())))))</f>
        <v>1186</v>
      </c>
      <c r="Q27" s="214" t="n">
        <f aca="false">IF(ISTEXT(H27),"",(B27*$B$7/100)+(C27*$C$7/100))</f>
        <v>0.0075</v>
      </c>
      <c r="R27" s="215" t="n">
        <f aca="false">IF(OR(ISTEXT(H27),Q27=0),"",IF(Q27&lt;0.1,1,IF(Q27&lt;1,2,IF(Q27&lt;10,3,IF(Q27&lt;50,4,IF(Q27&gt;=50,5,""))))))</f>
        <v>1</v>
      </c>
      <c r="S27" s="215" t="n">
        <f aca="false">IF(ISERROR(R27*I27),0,R27*I27)</f>
        <v>15</v>
      </c>
      <c r="T27" s="215" t="n">
        <f aca="false">IF(ISERROR(R27*I27*J27),0,R27*I27*J27)</f>
        <v>30</v>
      </c>
      <c r="U27" s="220" t="n">
        <f aca="false">IF(ISERROR(R27*J27),0,R27*J27)</f>
        <v>2</v>
      </c>
      <c r="V27" s="216" t="n">
        <v>2</v>
      </c>
      <c r="W27" s="217"/>
      <c r="Y27" s="215" t="str">
        <f aca="false">IF(A27="new.cod","NEWCOD",IF(AND((Z27=""),ISTEXT(A27)),A27,IF(Z27="","",INDEX('[1]liste reference'!$A$7:$A$904,Z27))))</f>
        <v>CHIPOL</v>
      </c>
      <c r="Z27" s="9" t="n">
        <f aca="false">IF(ISERROR(MATCH(A27,'[1]liste reference'!$A$7:$A$904,0)),IF(ISERROR(MATCH(A27,'[1]liste reference'!$B$7:$B$904,0)),"",(MATCH(A27,'[1]liste reference'!$B$7:$B$904,0))),(MATCH(A27,'[1]liste reference'!$A$7:$A$904,0)))</f>
        <v>98</v>
      </c>
      <c r="AA27" s="218"/>
      <c r="AB27" s="219"/>
      <c r="AC27" s="219"/>
      <c r="BC27" s="9" t="n">
        <f aca="false">IF(A27="","",1)</f>
        <v>1</v>
      </c>
    </row>
    <row r="28" customFormat="false" ht="12.75" hidden="false" customHeight="false" outlineLevel="0" collapsed="false">
      <c r="A28" s="201" t="s">
        <v>83</v>
      </c>
      <c r="B28" s="202" t="n">
        <v>1.5</v>
      </c>
      <c r="C28" s="203"/>
      <c r="D28" s="204" t="str">
        <f aca="false">IF(ISERROR(VLOOKUP($A28,'[1]liste reference'!$A$7:$D$904,2,0)),IF(ISERROR(VLOOKUP($A28,'[1]liste reference'!$B$7:$D$904,1,0)),"",VLOOKUP($A28,'[1]liste reference'!$B$7:$D$904,1,0)),VLOOKUP($A28,'[1]liste reference'!$A$7:$D$904,2,0))</f>
        <v>Amblystegium fluviatile</v>
      </c>
      <c r="E28" s="204" t="e">
        <f aca="false">IF(D28="",0,VLOOKUP(D28,D$22:D27,1,0))</f>
        <v>#N/A</v>
      </c>
      <c r="F28" s="205" t="n">
        <f aca="false">($B28*$B$7+$C28*$C$7)/100</f>
        <v>1.125</v>
      </c>
      <c r="G28" s="206" t="str">
        <f aca="false">IF(A28="","",IF(ISERROR(VLOOKUP($A28,'[1]liste reference'!$A$7:$P$904,13,0)),IF(ISERROR(VLOOKUP($A28,'[1]liste reference'!$B$7:$P$904,12,0)),"    -",VLOOKUP($A28,'[1]liste reference'!$B$7:$P$904,12,0)),VLOOKUP($A28,'[1]liste reference'!$A$7:$P$904,13,0)))</f>
        <v>BRm</v>
      </c>
      <c r="H28" s="207" t="n">
        <f aca="false">IF(A28="","x",IF(ISERROR(VLOOKUP($A28,'[1]liste reference'!$A$7:$P$904,14,0)),IF(ISERROR(VLOOKUP($A28,'[1]liste reference'!$B$7:$P$904,13,0)),"x",VLOOKUP($A28,'[1]liste reference'!$B$7:$P$904,13,0)),VLOOKUP($A28,'[1]liste reference'!$A$7:$P$904,14,0)))</f>
        <v>5</v>
      </c>
      <c r="I28" s="208" t="n">
        <f aca="false">IF(ISNUMBER(H28),IF(ISERROR(VLOOKUP($A28,'[1]liste reference'!$A$7:$P$904,3,0)),IF(ISERROR(VLOOKUP($A28,'[1]liste reference'!$B$7:$P$904,2,0)),"",VLOOKUP($A28,'[1]liste reference'!$B$7:$P$904,2,0)),VLOOKUP($A28,'[1]liste reference'!$A$7:$P$904,3,0)),"")</f>
        <v>11</v>
      </c>
      <c r="J28" s="209" t="n">
        <f aca="false">IF(ISNUMBER(H28),IF(ISERROR(VLOOKUP($A28,'[1]liste reference'!$A$7:$P$904,4,0)),IF(ISERROR(VLOOKUP($A28,'[1]liste reference'!$B$7:$P$904,3,0)),"",VLOOKUP($A28,'[1]liste reference'!$B$7:$P$904,3,0)),VLOOKUP($A28,'[1]liste reference'!$A$7:$P$904,4,0)),"")</f>
        <v>2</v>
      </c>
      <c r="K28" s="210" t="str">
        <f aca="false">IF(A28="NEWCOD",IF(AB28="","Remplir le champs 'Nouveau taxa' svp.",$AB28),IF(ISTEXT($E28),"DEJA SAISI !",IF(A28="","",IF(ISERROR(VLOOKUP($A28,'[1]liste reference'!$A$7:$D$904,2,0)),IF(ISERROR(VLOOKUP($A28,'[1]liste reference'!$B$7:$D$904,1,0)),"code non répertorié ou synonyme",VLOOKUP($A28,'[1]liste reference'!$B$7:$D$904,1,0)),VLOOKUP(A28,'[1]liste reference'!$A$7:$D$904,2,0)))))</f>
        <v>Amblystegium fluviatile</v>
      </c>
      <c r="L28" s="211"/>
      <c r="M28" s="211"/>
      <c r="N28" s="211"/>
      <c r="O28" s="212"/>
      <c r="P28" s="213" t="n">
        <f aca="false">IF($A28="NEWCOD",IF($AC28="","No",$AC28),IF(ISTEXT($E28),"DEJA SAISI !",IF($A28="","",IF(ISERROR(VLOOKUP($A28,'[1]liste reference'!A$1:S$1048576,19,FALSE())),IF(ISERROR(VLOOKUP($A28,'[1]liste reference'!B$1:S$1048576,19,FALSE())),"",VLOOKUP($A28,'[1]liste reference'!B$1:S$1048576,19,FALSE())),VLOOKUP($A28,'[1]liste reference'!A$1:S$1048576,19,FALSE())))))</f>
        <v>1223</v>
      </c>
      <c r="Q28" s="214" t="n">
        <f aca="false">IF(ISTEXT(H28),"",(B28*$B$7/100)+(C28*$C$7/100))</f>
        <v>1.125</v>
      </c>
      <c r="R28" s="215" t="n">
        <f aca="false">IF(OR(ISTEXT(H28),Q28=0),"",IF(Q28&lt;0.1,1,IF(Q28&lt;1,2,IF(Q28&lt;10,3,IF(Q28&lt;50,4,IF(Q28&gt;=50,5,""))))))</f>
        <v>3</v>
      </c>
      <c r="S28" s="215" t="n">
        <f aca="false">IF(ISERROR(R28*I28),0,R28*I28)</f>
        <v>33</v>
      </c>
      <c r="T28" s="215" t="n">
        <f aca="false">IF(ISERROR(R28*I28*J28),0,R28*I28*J28)</f>
        <v>66</v>
      </c>
      <c r="U28" s="220" t="n">
        <f aca="false">IF(ISERROR(R28*J28),0,R28*J28)</f>
        <v>6</v>
      </c>
      <c r="V28" s="216" t="n">
        <v>6</v>
      </c>
      <c r="W28" s="217"/>
      <c r="Y28" s="215" t="str">
        <f aca="false">IF(A28="new.cod","NEWCOD",IF(AND((Z28=""),ISTEXT(A28)),A28,IF(Z28="","",INDEX('[1]liste reference'!$A$7:$A$904,Z28))))</f>
        <v>AMBFLU</v>
      </c>
      <c r="Z28" s="9" t="n">
        <f aca="false">IF(ISERROR(MATCH(A28,'[1]liste reference'!$A$7:$A$904,0)),IF(ISERROR(MATCH(A28,'[1]liste reference'!$B$7:$B$904,0)),"",(MATCH(A28,'[1]liste reference'!$B$7:$B$904,0))),(MATCH(A28,'[1]liste reference'!$A$7:$A$904,0)))</f>
        <v>148</v>
      </c>
      <c r="AA28" s="218"/>
      <c r="AB28" s="219"/>
      <c r="AC28" s="219"/>
      <c r="BC28" s="9" t="n">
        <f aca="false">IF(A28="","",1)</f>
        <v>1</v>
      </c>
    </row>
    <row r="29" customFormat="false" ht="12.75" hidden="false" customHeight="false" outlineLevel="0" collapsed="false">
      <c r="A29" s="201" t="s">
        <v>84</v>
      </c>
      <c r="B29" s="202" t="n">
        <v>0.5</v>
      </c>
      <c r="C29" s="203"/>
      <c r="D29" s="204" t="str">
        <f aca="false">IF(ISERROR(VLOOKUP($A29,'[1]liste reference'!$A$7:$D$904,2,0)),IF(ISERROR(VLOOKUP($A29,'[1]liste reference'!$B$7:$D$904,1,0)),"",VLOOKUP($A29,'[1]liste reference'!$B$7:$D$904,1,0)),VLOOKUP($A29,'[1]liste reference'!$A$7:$D$904,2,0))</f>
        <v>Amblystegium riparium</v>
      </c>
      <c r="E29" s="204" t="e">
        <f aca="false">IF(D29="",0,VLOOKUP(D29,D$22:D28,1,0))</f>
        <v>#N/A</v>
      </c>
      <c r="F29" s="205" t="n">
        <f aca="false">($B29*$B$7+$C29*$C$7)/100</f>
        <v>0.375</v>
      </c>
      <c r="G29" s="206" t="str">
        <f aca="false">IF(A29="","",IF(ISERROR(VLOOKUP($A29,'[1]liste reference'!$A$7:$P$904,13,0)),IF(ISERROR(VLOOKUP($A29,'[1]liste reference'!$B$7:$P$904,12,0)),"    -",VLOOKUP($A29,'[1]liste reference'!$B$7:$P$904,12,0)),VLOOKUP($A29,'[1]liste reference'!$A$7:$P$904,13,0)))</f>
        <v>BRm</v>
      </c>
      <c r="H29" s="207" t="n">
        <f aca="false">IF(A29="","x",IF(ISERROR(VLOOKUP($A29,'[1]liste reference'!$A$7:$P$904,14,0)),IF(ISERROR(VLOOKUP($A29,'[1]liste reference'!$B$7:$P$904,13,0)),"x",VLOOKUP($A29,'[1]liste reference'!$B$7:$P$904,13,0)),VLOOKUP($A29,'[1]liste reference'!$A$7:$P$904,14,0)))</f>
        <v>5</v>
      </c>
      <c r="I29" s="208" t="n">
        <f aca="false">IF(ISNUMBER(H29),IF(ISERROR(VLOOKUP($A29,'[1]liste reference'!$A$7:$P$904,3,0)),IF(ISERROR(VLOOKUP($A29,'[1]liste reference'!$B$7:$P$904,2,0)),"",VLOOKUP($A29,'[1]liste reference'!$B$7:$P$904,2,0)),VLOOKUP($A29,'[1]liste reference'!$A$7:$P$904,3,0)),"")</f>
        <v>5</v>
      </c>
      <c r="J29" s="209" t="n">
        <f aca="false">IF(ISNUMBER(H29),IF(ISERROR(VLOOKUP($A29,'[1]liste reference'!$A$7:$P$904,4,0)),IF(ISERROR(VLOOKUP($A29,'[1]liste reference'!$B$7:$P$904,3,0)),"",VLOOKUP($A29,'[1]liste reference'!$B$7:$P$904,3,0)),VLOOKUP($A29,'[1]liste reference'!$A$7:$P$904,4,0)),"")</f>
        <v>2</v>
      </c>
      <c r="K29" s="210" t="str">
        <f aca="false">IF(A29="NEWCOD",IF(AB29="","Remplir le champs 'Nouveau taxa' svp.",$AB29),IF(ISTEXT($E29),"DEJA SAISI !",IF(A29="","",IF(ISERROR(VLOOKUP($A29,'[1]liste reference'!$A$7:$D$904,2,0)),IF(ISERROR(VLOOKUP($A29,'[1]liste reference'!$B$7:$D$904,1,0)),"code non répertorié ou synonyme",VLOOKUP($A29,'[1]liste reference'!$B$7:$D$904,1,0)),VLOOKUP(A29,'[1]liste reference'!$A$7:$D$904,2,0)))))</f>
        <v>Amblystegium riparium</v>
      </c>
      <c r="L29" s="211"/>
      <c r="M29" s="211"/>
      <c r="N29" s="211"/>
      <c r="O29" s="212"/>
      <c r="P29" s="213" t="n">
        <f aca="false">IF($A29="NEWCOD",IF($AC29="","No",$AC29),IF(ISTEXT($E29),"DEJA SAISI !",IF($A29="","",IF(ISERROR(VLOOKUP($A29,'[1]liste reference'!A$1:S$1048576,19,FALSE())),IF(ISERROR(VLOOKUP($A29,'[1]liste reference'!B$1:S$1048576,19,FALSE())),"",VLOOKUP($A29,'[1]liste reference'!B$1:S$1048576,19,FALSE())),VLOOKUP($A29,'[1]liste reference'!A$1:S$1048576,19,FALSE())))))</f>
        <v>1219</v>
      </c>
      <c r="Q29" s="214" t="n">
        <f aca="false">IF(ISTEXT(H29),"",(B29*$B$7/100)+(C29*$C$7/100))</f>
        <v>0.375</v>
      </c>
      <c r="R29" s="215" t="n">
        <f aca="false">IF(OR(ISTEXT(H29),Q29=0),"",IF(Q29&lt;0.1,1,IF(Q29&lt;1,2,IF(Q29&lt;10,3,IF(Q29&lt;50,4,IF(Q29&gt;=50,5,""))))))</f>
        <v>2</v>
      </c>
      <c r="S29" s="215" t="n">
        <f aca="false">IF(ISERROR(R29*I29),0,R29*I29)</f>
        <v>10</v>
      </c>
      <c r="T29" s="215" t="n">
        <f aca="false">IF(ISERROR(R29*I29*J29),0,R29*I29*J29)</f>
        <v>20</v>
      </c>
      <c r="U29" s="220" t="n">
        <f aca="false">IF(ISERROR(R29*J29),0,R29*J29)</f>
        <v>4</v>
      </c>
      <c r="V29" s="216" t="n">
        <v>4</v>
      </c>
      <c r="W29" s="217"/>
      <c r="Y29" s="215" t="str">
        <f aca="false">IF(A29="new.cod","NEWCOD",IF(AND((Z29=""),ISTEXT(A29)),A29,IF(Z29="","",INDEX('[1]liste reference'!$A$7:$A$904,Z29))))</f>
        <v>AMBRIP</v>
      </c>
      <c r="Z29" s="9" t="n">
        <f aca="false">IF(ISERROR(MATCH(A29,'[1]liste reference'!$A$7:$A$904,0)),IF(ISERROR(MATCH(A29,'[1]liste reference'!$B$7:$B$904,0)),"",(MATCH(A29,'[1]liste reference'!$B$7:$B$904,0))),(MATCH(A29,'[1]liste reference'!$A$7:$A$904,0)))</f>
        <v>149</v>
      </c>
      <c r="AA29" s="218"/>
      <c r="AB29" s="219"/>
      <c r="AC29" s="219"/>
      <c r="BC29" s="9" t="n">
        <f aca="false">IF(A29="","",1)</f>
        <v>1</v>
      </c>
    </row>
    <row r="30" customFormat="false" ht="12.75" hidden="false" customHeight="false" outlineLevel="0" collapsed="false">
      <c r="A30" s="201" t="s">
        <v>85</v>
      </c>
      <c r="B30" s="202" t="n">
        <v>0.01</v>
      </c>
      <c r="C30" s="203"/>
      <c r="D30" s="204" t="str">
        <f aca="false">IF(ISERROR(VLOOKUP($A30,'[1]liste reference'!$A$7:$D$904,2,0)),IF(ISERROR(VLOOKUP($A30,'[1]liste reference'!$B$7:$D$904,1,0)),"",VLOOKUP($A30,'[1]liste reference'!$B$7:$D$904,1,0)),VLOOKUP($A30,'[1]liste reference'!$A$7:$D$904,2,0))</f>
        <v>Cinclidotus fontinaloides</v>
      </c>
      <c r="E30" s="204" t="e">
        <f aca="false">IF(D30="",0,VLOOKUP(D30,D$22:D29,1,0))</f>
        <v>#N/A</v>
      </c>
      <c r="F30" s="205" t="n">
        <f aca="false">($B30*$B$7+$C30*$C$7)/100</f>
        <v>0.0075</v>
      </c>
      <c r="G30" s="206" t="str">
        <f aca="false">IF(A30="","",IF(ISERROR(VLOOKUP($A30,'[1]liste reference'!$A$7:$P$904,13,0)),IF(ISERROR(VLOOKUP($A30,'[1]liste reference'!$B$7:$P$904,12,0)),"    -",VLOOKUP($A30,'[1]liste reference'!$B$7:$P$904,12,0)),VLOOKUP($A30,'[1]liste reference'!$A$7:$P$904,13,0)))</f>
        <v>BRm</v>
      </c>
      <c r="H30" s="207" t="n">
        <f aca="false">IF(A30="","x",IF(ISERROR(VLOOKUP($A30,'[1]liste reference'!$A$7:$P$904,14,0)),IF(ISERROR(VLOOKUP($A30,'[1]liste reference'!$B$7:$P$904,13,0)),"x",VLOOKUP($A30,'[1]liste reference'!$B$7:$P$904,13,0)),VLOOKUP($A30,'[1]liste reference'!$A$7:$P$904,14,0)))</f>
        <v>5</v>
      </c>
      <c r="I30" s="208" t="n">
        <f aca="false">IF(ISNUMBER(H30),IF(ISERROR(VLOOKUP($A30,'[1]liste reference'!$A$7:$P$904,3,0)),IF(ISERROR(VLOOKUP($A30,'[1]liste reference'!$B$7:$P$904,2,0)),"",VLOOKUP($A30,'[1]liste reference'!$B$7:$P$904,2,0)),VLOOKUP($A30,'[1]liste reference'!$A$7:$P$904,3,0)),"")</f>
        <v>12</v>
      </c>
      <c r="J30" s="209" t="n">
        <f aca="false">IF(ISNUMBER(H30),IF(ISERROR(VLOOKUP($A30,'[1]liste reference'!$A$7:$P$904,4,0)),IF(ISERROR(VLOOKUP($A30,'[1]liste reference'!$B$7:$P$904,3,0)),"",VLOOKUP($A30,'[1]liste reference'!$B$7:$P$904,3,0)),VLOOKUP($A30,'[1]liste reference'!$A$7:$P$904,4,0)),"")</f>
        <v>2</v>
      </c>
      <c r="K30" s="210" t="str">
        <f aca="false">IF(A30="NEWCOD",IF(AB30="","Remplir le champs 'Nouveau taxa' svp.",$AB30),IF(ISTEXT($E30),"DEJA SAISI !",IF(A30="","",IF(ISERROR(VLOOKUP($A30,'[1]liste reference'!$A$7:$D$904,2,0)),IF(ISERROR(VLOOKUP($A30,'[1]liste reference'!$B$7:$D$904,1,0)),"code non répertorié ou synonyme",VLOOKUP($A30,'[1]liste reference'!$B$7:$D$904,1,0)),VLOOKUP(A30,'[1]liste reference'!$A$7:$D$904,2,0)))))</f>
        <v>Cinclidotus fontinaloides</v>
      </c>
      <c r="L30" s="211"/>
      <c r="M30" s="211"/>
      <c r="N30" s="211"/>
      <c r="O30" s="212"/>
      <c r="P30" s="213" t="n">
        <f aca="false">IF($A30="NEWCOD",IF($AC30="","No",$AC30),IF(ISTEXT($E30),"DEJA SAISI !",IF($A30="","",IF(ISERROR(VLOOKUP($A30,'[1]liste reference'!A$1:S$1048576,19,FALSE())),IF(ISERROR(VLOOKUP($A30,'[1]liste reference'!B$1:S$1048576,19,FALSE())),"",VLOOKUP($A30,'[1]liste reference'!B$1:S$1048576,19,FALSE())),VLOOKUP($A30,'[1]liste reference'!A$1:S$1048576,19,FALSE())))))</f>
        <v>1320</v>
      </c>
      <c r="Q30" s="214" t="n">
        <f aca="false">IF(ISTEXT(H30),"",(B30*$B$7/100)+(C30*$C$7/100))</f>
        <v>0.0075</v>
      </c>
      <c r="R30" s="215" t="n">
        <f aca="false">IF(OR(ISTEXT(H30),Q30=0),"",IF(Q30&lt;0.1,1,IF(Q30&lt;1,2,IF(Q30&lt;10,3,IF(Q30&lt;50,4,IF(Q30&gt;=50,5,""))))))</f>
        <v>1</v>
      </c>
      <c r="S30" s="215" t="n">
        <f aca="false">IF(ISERROR(R30*I30),0,R30*I30)</f>
        <v>12</v>
      </c>
      <c r="T30" s="215" t="n">
        <f aca="false">IF(ISERROR(R30*I30*J30),0,R30*I30*J30)</f>
        <v>24</v>
      </c>
      <c r="U30" s="220" t="n">
        <f aca="false">IF(ISERROR(R30*J30),0,R30*J30)</f>
        <v>2</v>
      </c>
      <c r="V30" s="216" t="n">
        <v>2</v>
      </c>
      <c r="W30" s="217"/>
      <c r="Y30" s="215" t="str">
        <f aca="false">IF(A30="new.cod","NEWCOD",IF(AND((Z30=""),ISTEXT(A30)),A30,IF(Z30="","",INDEX('[1]liste reference'!$A$7:$A$904,Z30))))</f>
        <v>CINFON</v>
      </c>
      <c r="Z30" s="9" t="n">
        <f aca="false">IF(ISERROR(MATCH(A30,'[1]liste reference'!$A$7:$A$904,0)),IF(ISERROR(MATCH(A30,'[1]liste reference'!$B$7:$B$904,0)),"",(MATCH(A30,'[1]liste reference'!$B$7:$B$904,0))),(MATCH(A30,'[1]liste reference'!$A$7:$A$904,0)))</f>
        <v>173</v>
      </c>
      <c r="AA30" s="218"/>
      <c r="AB30" s="219"/>
      <c r="AC30" s="219"/>
      <c r="BC30" s="9" t="n">
        <f aca="false">IF(A30="","",1)</f>
        <v>1</v>
      </c>
    </row>
    <row r="31" customFormat="false" ht="12.75" hidden="false" customHeight="false" outlineLevel="0" collapsed="false">
      <c r="A31" s="201" t="s">
        <v>86</v>
      </c>
      <c r="B31" s="202" t="n">
        <v>0.01</v>
      </c>
      <c r="C31" s="203"/>
      <c r="D31" s="204" t="str">
        <f aca="false">IF(ISERROR(VLOOKUP($A31,'[1]liste reference'!$A$7:$D$904,2,0)),IF(ISERROR(VLOOKUP($A31,'[1]liste reference'!$B$7:$D$904,1,0)),"",VLOOKUP($A31,'[1]liste reference'!$B$7:$D$904,1,0)),VLOOKUP($A31,'[1]liste reference'!$A$7:$D$904,2,0))</f>
        <v>Fissidens crassipes</v>
      </c>
      <c r="E31" s="204" t="e">
        <f aca="false">IF(D31="",0,VLOOKUP(D31,D$22:D30,1,0))</f>
        <v>#N/A</v>
      </c>
      <c r="F31" s="205" t="n">
        <f aca="false">($B31*$B$7+$C31*$C$7)/100</f>
        <v>0.0075</v>
      </c>
      <c r="G31" s="206" t="str">
        <f aca="false">IF(A31="","",IF(ISERROR(VLOOKUP($A31,'[1]liste reference'!$A$7:$P$904,13,0)),IF(ISERROR(VLOOKUP($A31,'[1]liste reference'!$B$7:$P$904,12,0)),"    -",VLOOKUP($A31,'[1]liste reference'!$B$7:$P$904,12,0)),VLOOKUP($A31,'[1]liste reference'!$A$7:$P$904,13,0)))</f>
        <v>BRm</v>
      </c>
      <c r="H31" s="207" t="n">
        <f aca="false">IF(A31="","x",IF(ISERROR(VLOOKUP($A31,'[1]liste reference'!$A$7:$P$904,14,0)),IF(ISERROR(VLOOKUP($A31,'[1]liste reference'!$B$7:$P$904,13,0)),"x",VLOOKUP($A31,'[1]liste reference'!$B$7:$P$904,13,0)),VLOOKUP($A31,'[1]liste reference'!$A$7:$P$904,14,0)))</f>
        <v>5</v>
      </c>
      <c r="I31" s="208" t="n">
        <f aca="false">IF(ISNUMBER(H31),IF(ISERROR(VLOOKUP($A31,'[1]liste reference'!$A$7:$P$904,3,0)),IF(ISERROR(VLOOKUP($A31,'[1]liste reference'!$B$7:$P$904,2,0)),"",VLOOKUP($A31,'[1]liste reference'!$B$7:$P$904,2,0)),VLOOKUP($A31,'[1]liste reference'!$A$7:$P$904,3,0)),"")</f>
        <v>12</v>
      </c>
      <c r="J31" s="209" t="n">
        <f aca="false">IF(ISNUMBER(H31),IF(ISERROR(VLOOKUP($A31,'[1]liste reference'!$A$7:$P$904,4,0)),IF(ISERROR(VLOOKUP($A31,'[1]liste reference'!$B$7:$P$904,3,0)),"",VLOOKUP($A31,'[1]liste reference'!$B$7:$P$904,3,0)),VLOOKUP($A31,'[1]liste reference'!$A$7:$P$904,4,0)),"")</f>
        <v>2</v>
      </c>
      <c r="K31" s="210" t="str">
        <f aca="false">IF(A31="NEWCOD",IF(AB31="","Remplir le champs 'Nouveau taxa' svp.",$AB31),IF(ISTEXT($E31),"DEJA SAISI !",IF(A31="","",IF(ISERROR(VLOOKUP($A31,'[1]liste reference'!$A$7:$D$904,2,0)),IF(ISERROR(VLOOKUP($A31,'[1]liste reference'!$B$7:$D$904,1,0)),"code non répertorié ou synonyme",VLOOKUP($A31,'[1]liste reference'!$B$7:$D$904,1,0)),VLOOKUP(A31,'[1]liste reference'!$A$7:$D$904,2,0)))))</f>
        <v>Fissidens crassipes</v>
      </c>
      <c r="L31" s="211"/>
      <c r="M31" s="211"/>
      <c r="N31" s="211"/>
      <c r="O31" s="212"/>
      <c r="P31" s="213" t="n">
        <f aca="false">IF($A31="NEWCOD",IF($AC31="","No",$AC31),IF(ISTEXT($E31),"DEJA SAISI !",IF($A31="","",IF(ISERROR(VLOOKUP($A31,'[1]liste reference'!A$1:S$1048576,19,FALSE())),IF(ISERROR(VLOOKUP($A31,'[1]liste reference'!B$1:S$1048576,19,FALSE())),"",VLOOKUP($A31,'[1]liste reference'!B$1:S$1048576,19,FALSE())),VLOOKUP($A31,'[1]liste reference'!A$1:S$1048576,19,FALSE())))))</f>
        <v>1294</v>
      </c>
      <c r="Q31" s="214" t="n">
        <f aca="false">IF(ISTEXT(H31),"",(B31*$B$7/100)+(C31*$C$7/100))</f>
        <v>0.0075</v>
      </c>
      <c r="R31" s="215" t="n">
        <f aca="false">IF(OR(ISTEXT(H31),Q31=0),"",IF(Q31&lt;0.1,1,IF(Q31&lt;1,2,IF(Q31&lt;10,3,IF(Q31&lt;50,4,IF(Q31&gt;=50,5,""))))))</f>
        <v>1</v>
      </c>
      <c r="S31" s="215" t="n">
        <f aca="false">IF(ISERROR(R31*I31),0,R31*I31)</f>
        <v>12</v>
      </c>
      <c r="T31" s="215" t="n">
        <f aca="false">IF(ISERROR(R31*I31*J31),0,R31*I31*J31)</f>
        <v>24</v>
      </c>
      <c r="U31" s="220" t="n">
        <f aca="false">IF(ISERROR(R31*J31),0,R31*J31)</f>
        <v>2</v>
      </c>
      <c r="V31" s="216" t="n">
        <v>2</v>
      </c>
      <c r="W31" s="217"/>
      <c r="Y31" s="215" t="str">
        <f aca="false">IF(A31="new.cod","NEWCOD",IF(AND((Z31=""),ISTEXT(A31)),A31,IF(Z31="","",INDEX('[1]liste reference'!$A$7:$A$904,Z31))))</f>
        <v>FISCRA</v>
      </c>
      <c r="Z31" s="9" t="n">
        <f aca="false">IF(ISERROR(MATCH(A31,'[1]liste reference'!$A$7:$A$904,0)),IF(ISERROR(MATCH(A31,'[1]liste reference'!$B$7:$B$904,0)),"",(MATCH(A31,'[1]liste reference'!$B$7:$B$904,0))),(MATCH(A31,'[1]liste reference'!$A$7:$A$904,0)))</f>
        <v>198</v>
      </c>
      <c r="AA31" s="218"/>
      <c r="AB31" s="219"/>
      <c r="AC31" s="219"/>
      <c r="BC31" s="9" t="n">
        <f aca="false">IF(A31="","",1)</f>
        <v>1</v>
      </c>
    </row>
    <row r="32" customFormat="false" ht="12.75" hidden="false" customHeight="false" outlineLevel="0" collapsed="false">
      <c r="A32" s="201" t="s">
        <v>87</v>
      </c>
      <c r="B32" s="202" t="n">
        <v>0.02</v>
      </c>
      <c r="C32" s="203"/>
      <c r="D32" s="204" t="str">
        <f aca="false">IF(ISERROR(VLOOKUP($A32,'[1]liste reference'!$A$7:$D$904,2,0)),IF(ISERROR(VLOOKUP($A32,'[1]liste reference'!$B$7:$D$904,1,0)),"",VLOOKUP($A32,'[1]liste reference'!$B$7:$D$904,1,0)),VLOOKUP($A32,'[1]liste reference'!$A$7:$D$904,2,0))</f>
        <v>Fontinalis antipyretica</v>
      </c>
      <c r="E32" s="204" t="e">
        <f aca="false">IF(D32="",0,VLOOKUP(D32,D$22:D31,1,0))</f>
        <v>#N/A</v>
      </c>
      <c r="F32" s="205" t="n">
        <f aca="false">($B32*$B$7+$C32*$C$7)/100</f>
        <v>0.015</v>
      </c>
      <c r="G32" s="206" t="str">
        <f aca="false">IF(A32="","",IF(ISERROR(VLOOKUP($A32,'[1]liste reference'!$A$7:$P$904,13,0)),IF(ISERROR(VLOOKUP($A32,'[1]liste reference'!$B$7:$P$904,12,0)),"    -",VLOOKUP($A32,'[1]liste reference'!$B$7:$P$904,12,0)),VLOOKUP($A32,'[1]liste reference'!$A$7:$P$904,13,0)))</f>
        <v>BRm</v>
      </c>
      <c r="H32" s="207" t="n">
        <f aca="false">IF(A32="","x",IF(ISERROR(VLOOKUP($A32,'[1]liste reference'!$A$7:$P$904,14,0)),IF(ISERROR(VLOOKUP($A32,'[1]liste reference'!$B$7:$P$904,13,0)),"x",VLOOKUP($A32,'[1]liste reference'!$B$7:$P$904,13,0)),VLOOKUP($A32,'[1]liste reference'!$A$7:$P$904,14,0)))</f>
        <v>5</v>
      </c>
      <c r="I32" s="208" t="n">
        <f aca="false">IF(ISNUMBER(H32),IF(ISERROR(VLOOKUP($A32,'[1]liste reference'!$A$7:$P$904,3,0)),IF(ISERROR(VLOOKUP($A32,'[1]liste reference'!$B$7:$P$904,2,0)),"",VLOOKUP($A32,'[1]liste reference'!$B$7:$P$904,2,0)),VLOOKUP($A32,'[1]liste reference'!$A$7:$P$904,3,0)),"")</f>
        <v>10</v>
      </c>
      <c r="J32" s="209" t="n">
        <f aca="false">IF(ISNUMBER(H32),IF(ISERROR(VLOOKUP($A32,'[1]liste reference'!$A$7:$P$904,4,0)),IF(ISERROR(VLOOKUP($A32,'[1]liste reference'!$B$7:$P$904,3,0)),"",VLOOKUP($A32,'[1]liste reference'!$B$7:$P$904,3,0)),VLOOKUP($A32,'[1]liste reference'!$A$7:$P$904,4,0)),"")</f>
        <v>1</v>
      </c>
      <c r="K32" s="210" t="str">
        <f aca="false">IF(A32="NEWCOD",IF(AB32="","Remplir le champs 'Nouveau taxa' svp.",$AB32),IF(ISTEXT($E32),"DEJA SAISI !",IF(A32="","",IF(ISERROR(VLOOKUP($A32,'[1]liste reference'!$A$7:$D$904,2,0)),IF(ISERROR(VLOOKUP($A32,'[1]liste reference'!$B$7:$D$904,1,0)),"code non répertorié ou synonyme",VLOOKUP($A32,'[1]liste reference'!$B$7:$D$904,1,0)),VLOOKUP(A32,'[1]liste reference'!$A$7:$D$904,2,0)))))</f>
        <v>Fontinalis antipyretica</v>
      </c>
      <c r="L32" s="211"/>
      <c r="M32" s="211"/>
      <c r="N32" s="211"/>
      <c r="O32" s="212"/>
      <c r="P32" s="213" t="n">
        <f aca="false">IF($A32="NEWCOD",IF($AC32="","No",$AC32),IF(ISTEXT($E32),"DEJA SAISI !",IF($A32="","",IF(ISERROR(VLOOKUP($A32,'[1]liste reference'!A$1:S$1048576,19,FALSE())),IF(ISERROR(VLOOKUP($A32,'[1]liste reference'!B$1:S$1048576,19,FALSE())),"",VLOOKUP($A32,'[1]liste reference'!B$1:S$1048576,19,FALSE())),VLOOKUP($A32,'[1]liste reference'!A$1:S$1048576,19,FALSE())))))</f>
        <v>1310</v>
      </c>
      <c r="Q32" s="214" t="n">
        <f aca="false">IF(ISTEXT(H32),"",(B32*$B$7/100)+(C32*$C$7/100))</f>
        <v>0.015</v>
      </c>
      <c r="R32" s="215" t="n">
        <f aca="false">IF(OR(ISTEXT(H32),Q32=0),"",IF(Q32&lt;0.1,1,IF(Q32&lt;1,2,IF(Q32&lt;10,3,IF(Q32&lt;50,4,IF(Q32&gt;=50,5,""))))))</f>
        <v>1</v>
      </c>
      <c r="S32" s="215" t="n">
        <f aca="false">IF(ISERROR(R32*I32),0,R32*I32)</f>
        <v>10</v>
      </c>
      <c r="T32" s="215" t="n">
        <f aca="false">IF(ISERROR(R32*I32*J32),0,R32*I32*J32)</f>
        <v>10</v>
      </c>
      <c r="U32" s="220" t="n">
        <f aca="false">IF(ISERROR(R32*J32),0,R32*J32)</f>
        <v>1</v>
      </c>
      <c r="V32" s="216" t="n">
        <v>1</v>
      </c>
      <c r="W32" s="217"/>
      <c r="Y32" s="215" t="str">
        <f aca="false">IF(A32="new.cod","NEWCOD",IF(AND((Z32=""),ISTEXT(A32)),A32,IF(Z32="","",INDEX('[1]liste reference'!$A$7:$A$904,Z32))))</f>
        <v>FONANT</v>
      </c>
      <c r="Z32" s="9" t="n">
        <f aca="false">IF(ISERROR(MATCH(A32,'[1]liste reference'!$A$7:$A$904,0)),IF(ISERROR(MATCH(A32,'[1]liste reference'!$B$7:$B$904,0)),"",(MATCH(A32,'[1]liste reference'!$B$7:$B$904,0))),(MATCH(A32,'[1]liste reference'!$A$7:$A$904,0)))</f>
        <v>211</v>
      </c>
      <c r="AA32" s="218"/>
      <c r="AB32" s="219"/>
      <c r="AC32" s="219"/>
      <c r="BC32" s="9" t="n">
        <f aca="false">IF(A32="","",1)</f>
        <v>1</v>
      </c>
    </row>
    <row r="33" customFormat="false" ht="12.75" hidden="false" customHeight="false" outlineLevel="0" collapsed="false">
      <c r="A33" s="201" t="s">
        <v>88</v>
      </c>
      <c r="B33" s="202" t="n">
        <v>0.01</v>
      </c>
      <c r="C33" s="203"/>
      <c r="D33" s="204" t="str">
        <f aca="false">IF(ISERROR(VLOOKUP($A33,'[1]liste reference'!$A$7:$D$904,2,0)),IF(ISERROR(VLOOKUP($A33,'[1]liste reference'!$B$7:$D$904,1,0)),"",VLOOKUP($A33,'[1]liste reference'!$B$7:$D$904,1,0)),VLOOKUP($A33,'[1]liste reference'!$A$7:$D$904,2,0))</f>
        <v>Rhynchostegium riparioides</v>
      </c>
      <c r="E33" s="204" t="e">
        <f aca="false">IF(D33="",0,VLOOKUP(D33,D$22:D32,1,0))</f>
        <v>#N/A</v>
      </c>
      <c r="F33" s="205" t="n">
        <f aca="false">($B33*$B$7+$C33*$C$7)/100</f>
        <v>0.0075</v>
      </c>
      <c r="G33" s="206" t="str">
        <f aca="false">IF(A33="","",IF(ISERROR(VLOOKUP($A33,'[1]liste reference'!$A$7:$P$904,13,0)),IF(ISERROR(VLOOKUP($A33,'[1]liste reference'!$B$7:$P$904,12,0)),"    -",VLOOKUP($A33,'[1]liste reference'!$B$7:$P$904,12,0)),VLOOKUP($A33,'[1]liste reference'!$A$7:$P$904,13,0)))</f>
        <v>BRm</v>
      </c>
      <c r="H33" s="207" t="n">
        <f aca="false">IF(A33="","x",IF(ISERROR(VLOOKUP($A33,'[1]liste reference'!$A$7:$P$904,14,0)),IF(ISERROR(VLOOKUP($A33,'[1]liste reference'!$B$7:$P$904,13,0)),"x",VLOOKUP($A33,'[1]liste reference'!$B$7:$P$904,13,0)),VLOOKUP($A33,'[1]liste reference'!$A$7:$P$904,14,0)))</f>
        <v>5</v>
      </c>
      <c r="I33" s="208" t="n">
        <f aca="false">IF(ISNUMBER(H33),IF(ISERROR(VLOOKUP($A33,'[1]liste reference'!$A$7:$P$904,3,0)),IF(ISERROR(VLOOKUP($A33,'[1]liste reference'!$B$7:$P$904,2,0)),"",VLOOKUP($A33,'[1]liste reference'!$B$7:$P$904,2,0)),VLOOKUP($A33,'[1]liste reference'!$A$7:$P$904,3,0)),"")</f>
        <v>12</v>
      </c>
      <c r="J33" s="209" t="n">
        <f aca="false">IF(ISNUMBER(H33),IF(ISERROR(VLOOKUP($A33,'[1]liste reference'!$A$7:$P$904,4,0)),IF(ISERROR(VLOOKUP($A33,'[1]liste reference'!$B$7:$P$904,3,0)),"",VLOOKUP($A33,'[1]liste reference'!$B$7:$P$904,3,0)),VLOOKUP($A33,'[1]liste reference'!$A$7:$P$904,4,0)),"")</f>
        <v>1</v>
      </c>
      <c r="K33" s="210" t="str">
        <f aca="false">IF(A33="NEWCOD",IF(AB33="","Remplir le champs 'Nouveau taxa' svp.",$AB33),IF(ISTEXT($E33),"DEJA SAISI !",IF(A33="","",IF(ISERROR(VLOOKUP($A33,'[1]liste reference'!$A$7:$D$904,2,0)),IF(ISERROR(VLOOKUP($A33,'[1]liste reference'!$B$7:$D$904,1,0)),"code non répertorié ou synonyme",VLOOKUP($A33,'[1]liste reference'!$B$7:$D$904,1,0)),VLOOKUP(A33,'[1]liste reference'!$A$7:$D$904,2,0)))))</f>
        <v>Rhynchostegium riparioides</v>
      </c>
      <c r="L33" s="211"/>
      <c r="M33" s="211"/>
      <c r="N33" s="211"/>
      <c r="O33" s="212"/>
      <c r="P33" s="213" t="n">
        <f aca="false">IF($A33="NEWCOD",IF($AC33="","No",$AC33),IF(ISTEXT($E33),"DEJA SAISI !",IF($A33="","",IF(ISERROR(VLOOKUP($A33,'[1]liste reference'!A$1:S$1048576,19,FALSE())),IF(ISERROR(VLOOKUP($A33,'[1]liste reference'!B$1:S$1048576,19,FALSE())),"",VLOOKUP($A33,'[1]liste reference'!B$1:S$1048576,19,FALSE())),VLOOKUP($A33,'[1]liste reference'!A$1:S$1048576,19,FALSE())))))</f>
        <v>1268</v>
      </c>
      <c r="Q33" s="214" t="n">
        <f aca="false">IF(ISTEXT(H33),"",(B33*$B$7/100)+(C33*$C$7/100))</f>
        <v>0.0075</v>
      </c>
      <c r="R33" s="215" t="n">
        <f aca="false">IF(OR(ISTEXT(H33),Q33=0),"",IF(Q33&lt;0.1,1,IF(Q33&lt;1,2,IF(Q33&lt;10,3,IF(Q33&lt;50,4,IF(Q33&gt;=50,5,""))))))</f>
        <v>1</v>
      </c>
      <c r="S33" s="215" t="n">
        <f aca="false">IF(ISERROR(R33*I33),0,R33*I33)</f>
        <v>12</v>
      </c>
      <c r="T33" s="215" t="n">
        <f aca="false">IF(ISERROR(R33*I33*J33),0,R33*I33*J33)</f>
        <v>12</v>
      </c>
      <c r="U33" s="220" t="n">
        <f aca="false">IF(ISERROR(R33*J33),0,R33*J33)</f>
        <v>1</v>
      </c>
      <c r="V33" s="216" t="n">
        <v>1</v>
      </c>
      <c r="W33" s="217"/>
      <c r="Y33" s="215" t="str">
        <f aca="false">IF(A33="new.cod","NEWCOD",IF(AND((Z33=""),ISTEXT(A33)),A33,IF(Z33="","",INDEX('[1]liste reference'!$A$7:$A$904,Z33))))</f>
        <v>RHYRIP</v>
      </c>
      <c r="Z33" s="9" t="n">
        <f aca="false">IF(ISERROR(MATCH(A33,'[1]liste reference'!$A$7:$A$904,0)),IF(ISERROR(MATCH(A33,'[1]liste reference'!$B$7:$B$904,0)),"",(MATCH(A33,'[1]liste reference'!$B$7:$B$904,0))),(MATCH(A33,'[1]liste reference'!$A$7:$A$904,0)))</f>
        <v>253</v>
      </c>
      <c r="AA33" s="218"/>
      <c r="AB33" s="219"/>
      <c r="AC33" s="219"/>
      <c r="BC33" s="9" t="n">
        <f aca="false">IF(A33="","",1)</f>
        <v>1</v>
      </c>
    </row>
    <row r="34" customFormat="false" ht="12.75" hidden="false" customHeight="false" outlineLevel="0" collapsed="false">
      <c r="A34" s="201" t="s">
        <v>89</v>
      </c>
      <c r="B34" s="202"/>
      <c r="C34" s="203" t="n">
        <v>0.01</v>
      </c>
      <c r="D34" s="204" t="str">
        <f aca="false">IF(ISERROR(VLOOKUP($A34,'[1]liste reference'!$A$7:$D$904,2,0)),IF(ISERROR(VLOOKUP($A34,'[1]liste reference'!$B$7:$D$904,1,0)),"",VLOOKUP($A34,'[1]liste reference'!$B$7:$D$904,1,0)),VLOOKUP($A34,'[1]liste reference'!$A$7:$D$904,2,0))</f>
        <v>Phalaris arundinacea</v>
      </c>
      <c r="E34" s="204" t="e">
        <f aca="false">IF(D34="",0,VLOOKUP(D34,D$22:D33,1,0))</f>
        <v>#N/A</v>
      </c>
      <c r="F34" s="205" t="n">
        <f aca="false">($B34*$B$7+$C34*$C$7)/100</f>
        <v>0.0025</v>
      </c>
      <c r="G34" s="206" t="str">
        <f aca="false">IF(A34="","",IF(ISERROR(VLOOKUP($A34,'[1]liste reference'!$A$7:$P$904,13,0)),IF(ISERROR(VLOOKUP($A34,'[1]liste reference'!$B$7:$P$904,12,0)),"    -",VLOOKUP($A34,'[1]liste reference'!$B$7:$P$904,12,0)),VLOOKUP($A34,'[1]liste reference'!$A$7:$P$904,13,0)))</f>
        <v>PHe</v>
      </c>
      <c r="H34" s="207" t="n">
        <f aca="false">IF(A34="","x",IF(ISERROR(VLOOKUP($A34,'[1]liste reference'!$A$7:$P$904,14,0)),IF(ISERROR(VLOOKUP($A34,'[1]liste reference'!$B$7:$P$904,13,0)),"x",VLOOKUP($A34,'[1]liste reference'!$B$7:$P$904,13,0)),VLOOKUP($A34,'[1]liste reference'!$A$7:$P$904,14,0)))</f>
        <v>8</v>
      </c>
      <c r="I34" s="208" t="n">
        <f aca="false">IF(ISNUMBER(H34),IF(ISERROR(VLOOKUP($A34,'[1]liste reference'!$A$7:$P$904,3,0)),IF(ISERROR(VLOOKUP($A34,'[1]liste reference'!$B$7:$P$904,2,0)),"",VLOOKUP($A34,'[1]liste reference'!$B$7:$P$904,2,0)),VLOOKUP($A34,'[1]liste reference'!$A$7:$P$904,3,0)),"")</f>
        <v>10</v>
      </c>
      <c r="J34" s="209" t="n">
        <f aca="false">IF(ISNUMBER(H34),IF(ISERROR(VLOOKUP($A34,'[1]liste reference'!$A$7:$P$904,4,0)),IF(ISERROR(VLOOKUP($A34,'[1]liste reference'!$B$7:$P$904,3,0)),"",VLOOKUP($A34,'[1]liste reference'!$B$7:$P$904,3,0)),VLOOKUP($A34,'[1]liste reference'!$A$7:$P$904,4,0)),"")</f>
        <v>1</v>
      </c>
      <c r="K34" s="210" t="str">
        <f aca="false">IF(A34="NEWCOD",IF(AB34="","Remplir le champs 'Nouveau taxa' svp.",$AB34),IF(ISTEXT($E34),"DEJA SAISI !",IF(A34="","",IF(ISERROR(VLOOKUP($A34,'[1]liste reference'!$A$7:$D$904,2,0)),IF(ISERROR(VLOOKUP($A34,'[1]liste reference'!$B$7:$D$904,1,0)),"code non répertorié ou synonyme",VLOOKUP($A34,'[1]liste reference'!$B$7:$D$904,1,0)),VLOOKUP(A34,'[1]liste reference'!$A$7:$D$904,2,0)))))</f>
        <v>Phalaris arundinacea</v>
      </c>
      <c r="L34" s="211"/>
      <c r="M34" s="211"/>
      <c r="N34" s="211"/>
      <c r="O34" s="212"/>
      <c r="P34" s="213" t="n">
        <f aca="false">IF($A34="NEWCOD",IF($AC34="","No",$AC34),IF(ISTEXT($E34),"DEJA SAISI !",IF($A34="","",IF(ISERROR(VLOOKUP($A34,'[1]liste reference'!A$1:S$1048576,19,FALSE())),IF(ISERROR(VLOOKUP($A34,'[1]liste reference'!B$1:S$1048576,19,FALSE())),"",VLOOKUP($A34,'[1]liste reference'!B$1:S$1048576,19,FALSE())),VLOOKUP($A34,'[1]liste reference'!A$1:S$1048576,19,FALSE())))))</f>
        <v>1577</v>
      </c>
      <c r="Q34" s="214" t="n">
        <f aca="false">IF(ISTEXT(H34),"",(B34*$B$7/100)+(C34*$C$7/100))</f>
        <v>0.0025</v>
      </c>
      <c r="R34" s="215" t="n">
        <f aca="false">IF(OR(ISTEXT(H34),Q34=0),"",IF(Q34&lt;0.1,1,IF(Q34&lt;1,2,IF(Q34&lt;10,3,IF(Q34&lt;50,4,IF(Q34&gt;=50,5,""))))))</f>
        <v>1</v>
      </c>
      <c r="S34" s="215" t="n">
        <f aca="false">IF(ISERROR(R34*I34),0,R34*I34)</f>
        <v>10</v>
      </c>
      <c r="T34" s="215" t="n">
        <f aca="false">IF(ISERROR(R34*I34*J34),0,R34*I34*J34)</f>
        <v>10</v>
      </c>
      <c r="U34" s="220" t="n">
        <f aca="false">IF(ISERROR(R34*J34),0,R34*J34)</f>
        <v>1</v>
      </c>
      <c r="V34" s="216" t="n">
        <v>1</v>
      </c>
      <c r="W34" s="221"/>
      <c r="Y34" s="215" t="str">
        <f aca="false">IF(A34="new.cod","NEWCOD",IF(AND((Z34=""),ISTEXT(A34)),A34,IF(Z34="","",INDEX('[1]liste reference'!$A$7:$A$904,Z34))))</f>
        <v>PHAARU</v>
      </c>
      <c r="Z34" s="9" t="n">
        <f aca="false">IF(ISERROR(MATCH(A34,'[1]liste reference'!$A$7:$A$904,0)),IF(ISERROR(MATCH(A34,'[1]liste reference'!$B$7:$B$904,0)),"",(MATCH(A34,'[1]liste reference'!$B$7:$B$904,0))),(MATCH(A34,'[1]liste reference'!$A$7:$A$904,0)))</f>
        <v>640</v>
      </c>
      <c r="AA34" s="218"/>
      <c r="AB34" s="219"/>
      <c r="AC34" s="219"/>
      <c r="BC34" s="9" t="n">
        <f aca="false">IF(A34="","",1)</f>
        <v>1</v>
      </c>
    </row>
    <row r="35" customFormat="false" ht="12.75" hidden="false" customHeight="false" outlineLevel="0" collapsed="false">
      <c r="A35" s="201"/>
      <c r="B35" s="202"/>
      <c r="C35" s="203"/>
      <c r="D35" s="204" t="str">
        <f aca="false">IF(ISERROR(VLOOKUP($A35,'[1]liste reference'!$A$7:$D$904,2,0)),IF(ISERROR(VLOOKUP($A35,'[1]liste reference'!$B$7:$D$904,1,0)),"",VLOOKUP($A35,'[1]liste reference'!$B$7:$D$904,1,0)),VLOOKUP($A35,'[1]liste reference'!$A$7:$D$904,2,0))</f>
        <v/>
      </c>
      <c r="E35" s="204" t="n">
        <f aca="false">IF(D35="",0,VLOOKUP(D35,D$22:D34,1,0))</f>
        <v>0</v>
      </c>
      <c r="F35" s="205" t="n">
        <f aca="false">($B35*$B$7+$C35*$C$7)/100</f>
        <v>0</v>
      </c>
      <c r="G35" s="206" t="str">
        <f aca="false">IF(A35="","",IF(ISERROR(VLOOKUP($A35,'[1]liste reference'!$A$7:$P$904,13,0)),IF(ISERROR(VLOOKUP($A35,'[1]liste reference'!$B$7:$P$904,12,0)),"    -",VLOOKUP($A35,'[1]liste reference'!$B$7:$P$904,12,0)),VLOOKUP($A35,'[1]liste reference'!$A$7:$P$904,13,0)))</f>
        <v/>
      </c>
      <c r="H35" s="207" t="str">
        <f aca="false">IF(A35="","x",IF(ISERROR(VLOOKUP($A35,'[1]liste reference'!$A$7:$P$904,14,0)),IF(ISERROR(VLOOKUP($A35,'[1]liste reference'!$B$7:$P$904,13,0)),"x",VLOOKUP($A35,'[1]liste reference'!$B$7:$P$904,13,0)),VLOOKUP($A35,'[1]liste reference'!$A$7:$P$904,14,0)))</f>
        <v>x</v>
      </c>
      <c r="I35" s="208" t="str">
        <f aca="false">IF(ISNUMBER(H35),IF(ISERROR(VLOOKUP($A35,'[1]liste reference'!$A$7:$P$904,3,0)),IF(ISERROR(VLOOKUP($A35,'[1]liste reference'!$B$7:$P$904,2,0)),"",VLOOKUP($A35,'[1]liste reference'!$B$7:$P$904,2,0)),VLOOKUP($A35,'[1]liste reference'!$A$7:$P$904,3,0)),"")</f>
        <v/>
      </c>
      <c r="J35" s="209" t="str">
        <f aca="false">IF(ISNUMBER(H35),IF(ISERROR(VLOOKUP($A35,'[1]liste reference'!$A$7:$P$904,4,0)),IF(ISERROR(VLOOKUP($A35,'[1]liste reference'!$B$7:$P$904,3,0)),"",VLOOKUP($A35,'[1]liste reference'!$B$7:$P$904,3,0)),VLOOKUP($A35,'[1]liste reference'!$A$7:$P$904,4,0)),"")</f>
        <v/>
      </c>
      <c r="K35" s="210" t="str">
        <f aca="false">IF(A35="NEWCOD",IF(AB35="","Remplir le champs 'Nouveau taxa' svp.",$AB35),IF(ISTEXT($E35),"DEJA SAISI !",IF(A35="","",IF(ISERROR(VLOOKUP($A35,'[1]liste reference'!$A$7:$D$904,2,0)),IF(ISERROR(VLOOKUP($A35,'[1]liste reference'!$B$7:$D$904,1,0)),"code non répertorié ou synonyme",VLOOKUP($A35,'[1]liste reference'!$B$7:$D$904,1,0)),VLOOKUP(A35,'[1]liste reference'!$A$7:$D$904,2,0)))))</f>
        <v/>
      </c>
      <c r="L35" s="211"/>
      <c r="M35" s="211"/>
      <c r="N35" s="211"/>
      <c r="O35" s="212"/>
      <c r="P35" s="213" t="str">
        <f aca="false">IF($A35="NEWCOD",IF($AC35="","No",$AC35),IF(ISTEXT($E35),"DEJA SAISI !",IF($A35="","",IF(ISERROR(VLOOKUP($A35,'[1]liste reference'!A$1:S$1048576,19,FALSE())),IF(ISERROR(VLOOKUP($A35,'[1]liste reference'!B$1:S$1048576,19,FALSE())),"",VLOOKUP($A35,'[1]liste reference'!B$1:S$1048576,19,FALSE())),VLOOKUP($A35,'[1]liste reference'!A$1:S$1048576,19,FALSE())))))</f>
        <v/>
      </c>
      <c r="Q35" s="214" t="str">
        <f aca="false">IF(ISTEXT(H35),"",(B35*$B$7/100)+(C35*$C$7/100))</f>
        <v/>
      </c>
      <c r="R35" s="215" t="str">
        <f aca="false">IF(OR(ISTEXT(H35),Q35=0),"",IF(Q35&lt;0.1,1,IF(Q35&lt;1,2,IF(Q35&lt;10,3,IF(Q35&lt;50,4,IF(Q35&gt;=50,5,""))))))</f>
        <v/>
      </c>
      <c r="S35" s="215" t="n">
        <f aca="false">IF(ISERROR(R35*I35),0,R35*I35)</f>
        <v>0</v>
      </c>
      <c r="T35" s="215" t="n">
        <f aca="false">IF(ISERROR(R35*I35*J35),0,R35*I35*J35)</f>
        <v>0</v>
      </c>
      <c r="U35" s="220" t="n">
        <f aca="false">IF(ISERROR(R35*J35),0,R35*J35)</f>
        <v>0</v>
      </c>
      <c r="V35" s="216" t="n">
        <v>0</v>
      </c>
      <c r="W35" s="217"/>
      <c r="Y35" s="215" t="str">
        <f aca="false">IF(A35="new.cod","NEWCOD",IF(AND((Z35=""),ISTEXT(A35)),A35,IF(Z35="","",INDEX('[1]liste reference'!$A$7:$A$904,Z35))))</f>
        <v/>
      </c>
      <c r="Z35" s="9" t="str">
        <f aca="false">IF(ISERROR(MATCH(A35,'[1]liste reference'!$A$7:$A$904,0)),IF(ISERROR(MATCH(A35,'[1]liste reference'!$B$7:$B$904,0)),"",(MATCH(A35,'[1]liste reference'!$B$7:$B$904,0))),(MATCH(A35,'[1]liste reference'!$A$7:$A$904,0)))</f>
        <v/>
      </c>
      <c r="AA35" s="218"/>
      <c r="AB35" s="219"/>
      <c r="AC35" s="219"/>
      <c r="BC35" s="9" t="str">
        <f aca="false">IF(A35="","",1)</f>
        <v/>
      </c>
    </row>
    <row r="36" customFormat="false" ht="12.75" hidden="false" customHeight="false" outlineLevel="0" collapsed="false">
      <c r="A36" s="201"/>
      <c r="B36" s="202"/>
      <c r="C36" s="203"/>
      <c r="D36" s="204" t="str">
        <f aca="false">IF(ISERROR(VLOOKUP($A36,'[1]liste reference'!$A$7:$D$904,2,0)),IF(ISERROR(VLOOKUP($A36,'[1]liste reference'!$B$7:$D$904,1,0)),"",VLOOKUP($A36,'[1]liste reference'!$B$7:$D$904,1,0)),VLOOKUP($A36,'[1]liste reference'!$A$7:$D$904,2,0))</f>
        <v/>
      </c>
      <c r="E36" s="204" t="n">
        <f aca="false">IF(D36="",0,VLOOKUP(D36,D$22:D35,1,0))</f>
        <v>0</v>
      </c>
      <c r="F36" s="205" t="n">
        <f aca="false">($B36*$B$7+$C36*$C$7)/100</f>
        <v>0</v>
      </c>
      <c r="G36" s="206" t="str">
        <f aca="false">IF(A36="","",IF(ISERROR(VLOOKUP($A36,'[1]liste reference'!$A$7:$P$904,13,0)),IF(ISERROR(VLOOKUP($A36,'[1]liste reference'!$B$7:$P$904,12,0)),"    -",VLOOKUP($A36,'[1]liste reference'!$B$7:$P$904,12,0)),VLOOKUP($A36,'[1]liste reference'!$A$7:$P$904,13,0)))</f>
        <v/>
      </c>
      <c r="H36" s="207" t="str">
        <f aca="false">IF(A36="","x",IF(ISERROR(VLOOKUP($A36,'[1]liste reference'!$A$7:$P$904,14,0)),IF(ISERROR(VLOOKUP($A36,'[1]liste reference'!$B$7:$P$904,13,0)),"x",VLOOKUP($A36,'[1]liste reference'!$B$7:$P$904,13,0)),VLOOKUP($A36,'[1]liste reference'!$A$7:$P$904,14,0)))</f>
        <v>x</v>
      </c>
      <c r="I36" s="208" t="str">
        <f aca="false">IF(ISNUMBER(H36),IF(ISERROR(VLOOKUP($A36,'[1]liste reference'!$A$7:$P$904,3,0)),IF(ISERROR(VLOOKUP($A36,'[1]liste reference'!$B$7:$P$904,2,0)),"",VLOOKUP($A36,'[1]liste reference'!$B$7:$P$904,2,0)),VLOOKUP($A36,'[1]liste reference'!$A$7:$P$904,3,0)),"")</f>
        <v/>
      </c>
      <c r="J36" s="209" t="str">
        <f aca="false">IF(ISNUMBER(H36),IF(ISERROR(VLOOKUP($A36,'[1]liste reference'!$A$7:$P$904,4,0)),IF(ISERROR(VLOOKUP($A36,'[1]liste reference'!$B$7:$P$904,3,0)),"",VLOOKUP($A36,'[1]liste reference'!$B$7:$P$904,3,0)),VLOOKUP($A36,'[1]liste reference'!$A$7:$P$904,4,0)),"")</f>
        <v/>
      </c>
      <c r="K36" s="210" t="str">
        <f aca="false">IF(A36="NEWCOD",IF(AB36="","Remplir le champs 'Nouveau taxa' svp.",$AB36),IF(ISTEXT($E36),"DEJA SAISI !",IF(A36="","",IF(ISERROR(VLOOKUP($A36,'[1]liste reference'!$A$7:$D$904,2,0)),IF(ISERROR(VLOOKUP($A36,'[1]liste reference'!$B$7:$D$904,1,0)),"code non répertorié ou synonyme",VLOOKUP($A36,'[1]liste reference'!$B$7:$D$904,1,0)),VLOOKUP(A36,'[1]liste reference'!$A$7:$D$904,2,0)))))</f>
        <v/>
      </c>
      <c r="L36" s="211"/>
      <c r="M36" s="211"/>
      <c r="N36" s="211"/>
      <c r="O36" s="212"/>
      <c r="P36" s="213" t="str">
        <f aca="false">IF($A36="NEWCOD",IF($AC36="","No",$AC36),IF(ISTEXT($E36),"DEJA SAISI !",IF($A36="","",IF(ISERROR(VLOOKUP($A36,'[1]liste reference'!A$1:S$1048576,19,FALSE())),IF(ISERROR(VLOOKUP($A36,'[1]liste reference'!B$1:S$1048576,19,FALSE())),"",VLOOKUP($A36,'[1]liste reference'!B$1:S$1048576,19,FALSE())),VLOOKUP($A36,'[1]liste reference'!A$1:S$1048576,19,FALSE())))))</f>
        <v/>
      </c>
      <c r="Q36" s="214" t="str">
        <f aca="false">IF(ISTEXT(H36),"",(B36*$B$7/100)+(C36*$C$7/100))</f>
        <v/>
      </c>
      <c r="R36" s="215" t="str">
        <f aca="false">IF(OR(ISTEXT(H36),Q36=0),"",IF(Q36&lt;0.1,1,IF(Q36&lt;1,2,IF(Q36&lt;10,3,IF(Q36&lt;50,4,IF(Q36&gt;=50,5,""))))))</f>
        <v/>
      </c>
      <c r="S36" s="215" t="n">
        <f aca="false">IF(ISERROR(R36*I36),0,R36*I36)</f>
        <v>0</v>
      </c>
      <c r="T36" s="215" t="n">
        <f aca="false">IF(ISERROR(R36*I36*J36),0,R36*I36*J36)</f>
        <v>0</v>
      </c>
      <c r="U36" s="220" t="n">
        <f aca="false">IF(ISERROR(R36*J36),0,R36*J36)</f>
        <v>0</v>
      </c>
      <c r="V36" s="216" t="n">
        <v>0</v>
      </c>
      <c r="W36" s="217"/>
      <c r="Y36" s="215" t="str">
        <f aca="false">IF(A36="new.cod","NEWCOD",IF(AND((Z36=""),ISTEXT(A36)),A36,IF(Z36="","",INDEX('[1]liste reference'!$A$7:$A$904,Z36))))</f>
        <v/>
      </c>
      <c r="Z36" s="9" t="str">
        <f aca="false">IF(ISERROR(MATCH(A36,'[1]liste reference'!$A$7:$A$904,0)),IF(ISERROR(MATCH(A36,'[1]liste reference'!$B$7:$B$904,0)),"",(MATCH(A36,'[1]liste reference'!$B$7:$B$904,0))),(MATCH(A36,'[1]liste reference'!$A$7:$A$904,0)))</f>
        <v/>
      </c>
      <c r="AA36" s="218"/>
      <c r="AB36" s="219"/>
      <c r="AC36" s="219"/>
      <c r="BC36" s="9" t="str">
        <f aca="false">IF(A36="","",1)</f>
        <v/>
      </c>
    </row>
    <row r="37" customFormat="false" ht="12.75" hidden="false" customHeight="false" outlineLevel="0" collapsed="false">
      <c r="A37" s="201"/>
      <c r="B37" s="202"/>
      <c r="C37" s="203"/>
      <c r="D37" s="204" t="str">
        <f aca="false">IF(ISERROR(VLOOKUP($A37,'[1]liste reference'!$A$7:$D$904,2,0)),IF(ISERROR(VLOOKUP($A37,'[1]liste reference'!$B$7:$D$904,1,0)),"",VLOOKUP($A37,'[1]liste reference'!$B$7:$D$904,1,0)),VLOOKUP($A37,'[1]liste reference'!$A$7:$D$904,2,0))</f>
        <v/>
      </c>
      <c r="E37" s="204" t="n">
        <f aca="false">IF(D37="",0,VLOOKUP(D37,D$22:D36,1,0))</f>
        <v>0</v>
      </c>
      <c r="F37" s="205" t="n">
        <f aca="false">($B37*$B$7+$C37*$C$7)/100</f>
        <v>0</v>
      </c>
      <c r="G37" s="206" t="str">
        <f aca="false">IF(A37="","",IF(ISERROR(VLOOKUP($A37,'[1]liste reference'!$A$7:$P$904,13,0)),IF(ISERROR(VLOOKUP($A37,'[1]liste reference'!$B$7:$P$904,12,0)),"    -",VLOOKUP($A37,'[1]liste reference'!$B$7:$P$904,12,0)),VLOOKUP($A37,'[1]liste reference'!$A$7:$P$904,13,0)))</f>
        <v/>
      </c>
      <c r="H37" s="207" t="str">
        <f aca="false">IF(A37="","x",IF(ISERROR(VLOOKUP($A37,'[1]liste reference'!$A$7:$P$904,14,0)),IF(ISERROR(VLOOKUP($A37,'[1]liste reference'!$B$7:$P$904,13,0)),"x",VLOOKUP($A37,'[1]liste reference'!$B$7:$P$904,13,0)),VLOOKUP($A37,'[1]liste reference'!$A$7:$P$904,14,0)))</f>
        <v>x</v>
      </c>
      <c r="I37" s="208" t="str">
        <f aca="false">IF(ISNUMBER(H37),IF(ISERROR(VLOOKUP($A37,'[1]liste reference'!$A$7:$P$904,3,0)),IF(ISERROR(VLOOKUP($A37,'[1]liste reference'!$B$7:$P$904,2,0)),"",VLOOKUP($A37,'[1]liste reference'!$B$7:$P$904,2,0)),VLOOKUP($A37,'[1]liste reference'!$A$7:$P$904,3,0)),"")</f>
        <v/>
      </c>
      <c r="J37" s="209" t="str">
        <f aca="false">IF(ISNUMBER(H37),IF(ISERROR(VLOOKUP($A37,'[1]liste reference'!$A$7:$P$904,4,0)),IF(ISERROR(VLOOKUP($A37,'[1]liste reference'!$B$7:$P$904,3,0)),"",VLOOKUP($A37,'[1]liste reference'!$B$7:$P$904,3,0)),VLOOKUP($A37,'[1]liste reference'!$A$7:$P$904,4,0)),"")</f>
        <v/>
      </c>
      <c r="K37" s="210" t="str">
        <f aca="false">IF(A37="NEWCOD",IF(AB37="","Remplir le champs 'Nouveau taxa' svp.",$AB37),IF(ISTEXT($E37),"DEJA SAISI !",IF(A37="","",IF(ISERROR(VLOOKUP($A37,'[1]liste reference'!$A$7:$D$904,2,0)),IF(ISERROR(VLOOKUP($A37,'[1]liste reference'!$B$7:$D$904,1,0)),"code non répertorié ou synonyme",VLOOKUP($A37,'[1]liste reference'!$B$7:$D$904,1,0)),VLOOKUP(A37,'[1]liste reference'!$A$7:$D$904,2,0)))))</f>
        <v/>
      </c>
      <c r="L37" s="211"/>
      <c r="M37" s="211"/>
      <c r="N37" s="211"/>
      <c r="O37" s="212"/>
      <c r="P37" s="213" t="str">
        <f aca="false">IF($A37="NEWCOD",IF($AC37="","No",$AC37),IF(ISTEXT($E37),"DEJA SAISI !",IF($A37="","",IF(ISERROR(VLOOKUP($A37,'[1]liste reference'!A$1:S$1048576,19,FALSE())),IF(ISERROR(VLOOKUP($A37,'[1]liste reference'!B$1:S$1048576,19,FALSE())),"",VLOOKUP($A37,'[1]liste reference'!B$1:S$1048576,19,FALSE())),VLOOKUP($A37,'[1]liste reference'!A$1:S$1048576,19,FALSE())))))</f>
        <v/>
      </c>
      <c r="Q37" s="214" t="str">
        <f aca="false">IF(ISTEXT(H37),"",(B37*$B$7/100)+(C37*$C$7/100))</f>
        <v/>
      </c>
      <c r="R37" s="215" t="str">
        <f aca="false">IF(OR(ISTEXT(H37),Q37=0),"",IF(Q37&lt;0.1,1,IF(Q37&lt;1,2,IF(Q37&lt;10,3,IF(Q37&lt;50,4,IF(Q37&gt;=50,5,""))))))</f>
        <v/>
      </c>
      <c r="S37" s="215" t="n">
        <f aca="false">IF(ISERROR(R37*I37),0,R37*I37)</f>
        <v>0</v>
      </c>
      <c r="T37" s="215" t="n">
        <f aca="false">IF(ISERROR(R37*I37*J37),0,R37*I37*J37)</f>
        <v>0</v>
      </c>
      <c r="U37" s="220" t="n">
        <f aca="false">IF(ISERROR(R37*J37),0,R37*J37)</f>
        <v>0</v>
      </c>
      <c r="V37" s="216" t="n">
        <v>0</v>
      </c>
      <c r="W37" s="217"/>
      <c r="Y37" s="215" t="str">
        <f aca="false">IF(A37="new.cod","NEWCOD",IF(AND((Z37=""),ISTEXT(A37)),A37,IF(Z37="","",INDEX('[1]liste reference'!$A$7:$A$904,Z37))))</f>
        <v/>
      </c>
      <c r="Z37" s="9" t="str">
        <f aca="false">IF(ISERROR(MATCH(A37,'[1]liste reference'!$A$7:$A$904,0)),IF(ISERROR(MATCH(A37,'[1]liste reference'!$B$7:$B$904,0)),"",(MATCH(A37,'[1]liste reference'!$B$7:$B$904,0))),(MATCH(A37,'[1]liste reference'!$A$7:$A$904,0)))</f>
        <v/>
      </c>
      <c r="AA37" s="218"/>
      <c r="AB37" s="219"/>
      <c r="AC37" s="219"/>
      <c r="BC37" s="9" t="str">
        <f aca="false">IF(A37="","",1)</f>
        <v/>
      </c>
    </row>
    <row r="38" customFormat="false" ht="12.75" hidden="false" customHeight="false" outlineLevel="0" collapsed="false">
      <c r="A38" s="201"/>
      <c r="B38" s="202"/>
      <c r="C38" s="203"/>
      <c r="D38" s="204" t="str">
        <f aca="false">IF(ISERROR(VLOOKUP($A38,'[1]liste reference'!$A$7:$D$904,2,0)),IF(ISERROR(VLOOKUP($A38,'[1]liste reference'!$B$7:$D$904,1,0)),"",VLOOKUP($A38,'[1]liste reference'!$B$7:$D$904,1,0)),VLOOKUP($A38,'[1]liste reference'!$A$7:$D$904,2,0))</f>
        <v/>
      </c>
      <c r="E38" s="204" t="n">
        <f aca="false">IF(D38="",0,VLOOKUP(D38,D$22:D37,1,0))</f>
        <v>0</v>
      </c>
      <c r="F38" s="205" t="n">
        <f aca="false">($B38*$B$7+$C38*$C$7)/100</f>
        <v>0</v>
      </c>
      <c r="G38" s="206" t="str">
        <f aca="false">IF(A38="","",IF(ISERROR(VLOOKUP($A38,'[1]liste reference'!$A$7:$P$904,13,0)),IF(ISERROR(VLOOKUP($A38,'[1]liste reference'!$B$7:$P$904,12,0)),"    -",VLOOKUP($A38,'[1]liste reference'!$B$7:$P$904,12,0)),VLOOKUP($A38,'[1]liste reference'!$A$7:$P$904,13,0)))</f>
        <v/>
      </c>
      <c r="H38" s="207" t="str">
        <f aca="false">IF(A38="","x",IF(ISERROR(VLOOKUP($A38,'[1]liste reference'!$A$7:$P$904,14,0)),IF(ISERROR(VLOOKUP($A38,'[1]liste reference'!$B$7:$P$904,13,0)),"x",VLOOKUP($A38,'[1]liste reference'!$B$7:$P$904,13,0)),VLOOKUP($A38,'[1]liste reference'!$A$7:$P$904,14,0)))</f>
        <v>x</v>
      </c>
      <c r="I38" s="208" t="str">
        <f aca="false">IF(ISNUMBER(H38),IF(ISERROR(VLOOKUP($A38,'[1]liste reference'!$A$7:$P$904,3,0)),IF(ISERROR(VLOOKUP($A38,'[1]liste reference'!$B$7:$P$904,2,0)),"",VLOOKUP($A38,'[1]liste reference'!$B$7:$P$904,2,0)),VLOOKUP($A38,'[1]liste reference'!$A$7:$P$904,3,0)),"")</f>
        <v/>
      </c>
      <c r="J38" s="209" t="str">
        <f aca="false">IF(ISNUMBER(H38),IF(ISERROR(VLOOKUP($A38,'[1]liste reference'!$A$7:$P$904,4,0)),IF(ISERROR(VLOOKUP($A38,'[1]liste reference'!$B$7:$P$904,3,0)),"",VLOOKUP($A38,'[1]liste reference'!$B$7:$P$904,3,0)),VLOOKUP($A38,'[1]liste reference'!$A$7:$P$904,4,0)),"")</f>
        <v/>
      </c>
      <c r="K38" s="210" t="str">
        <f aca="false">IF(A38="NEWCOD",IF(AB38="","Remplir le champs 'Nouveau taxa' svp.",$AB38),IF(ISTEXT($E38),"DEJA SAISI !",IF(A38="","",IF(ISERROR(VLOOKUP($A38,'[1]liste reference'!$A$7:$D$904,2,0)),IF(ISERROR(VLOOKUP($A38,'[1]liste reference'!$B$7:$D$904,1,0)),"code non répertorié ou synonyme",VLOOKUP($A38,'[1]liste reference'!$B$7:$D$904,1,0)),VLOOKUP(A38,'[1]liste reference'!$A$7:$D$904,2,0)))))</f>
        <v/>
      </c>
      <c r="L38" s="211"/>
      <c r="M38" s="211"/>
      <c r="N38" s="211"/>
      <c r="O38" s="212"/>
      <c r="P38" s="213" t="str">
        <f aca="false">IF($A38="NEWCOD",IF($AC38="","No",$AC38),IF(ISTEXT($E38),"DEJA SAISI !",IF($A38="","",IF(ISERROR(VLOOKUP($A38,'[1]liste reference'!A$1:S$1048576,19,FALSE())),IF(ISERROR(VLOOKUP($A38,'[1]liste reference'!B$1:S$1048576,19,FALSE())),"",VLOOKUP($A38,'[1]liste reference'!B$1:S$1048576,19,FALSE())),VLOOKUP($A38,'[1]liste reference'!A$1:S$1048576,19,FALSE())))))</f>
        <v/>
      </c>
      <c r="Q38" s="214" t="str">
        <f aca="false">IF(ISTEXT(H38),"",(B38*$B$7/100)+(C38*$C$7/100))</f>
        <v/>
      </c>
      <c r="R38" s="215" t="str">
        <f aca="false">IF(OR(ISTEXT(H38),Q38=0),"",IF(Q38&lt;0.1,1,IF(Q38&lt;1,2,IF(Q38&lt;10,3,IF(Q38&lt;50,4,IF(Q38&gt;=50,5,""))))))</f>
        <v/>
      </c>
      <c r="S38" s="215" t="n">
        <f aca="false">IF(ISERROR(R38*I38),0,R38*I38)</f>
        <v>0</v>
      </c>
      <c r="T38" s="215" t="n">
        <f aca="false">IF(ISERROR(R38*I38*J38),0,R38*I38*J38)</f>
        <v>0</v>
      </c>
      <c r="U38" s="220" t="n">
        <f aca="false">IF(ISERROR(R38*J38),0,R38*J38)</f>
        <v>0</v>
      </c>
      <c r="V38" s="216" t="n">
        <v>0</v>
      </c>
      <c r="W38" s="217"/>
      <c r="Y38" s="215" t="str">
        <f aca="false">IF(A38="new.cod","NEWCOD",IF(AND((Z38=""),ISTEXT(A38)),A38,IF(Z38="","",INDEX('[1]liste reference'!$A$7:$A$904,Z38))))</f>
        <v/>
      </c>
      <c r="Z38" s="9" t="str">
        <f aca="false">IF(ISERROR(MATCH(A38,'[1]liste reference'!$A$7:$A$904,0)),IF(ISERROR(MATCH(A38,'[1]liste reference'!$B$7:$B$904,0)),"",(MATCH(A38,'[1]liste reference'!$B$7:$B$904,0))),(MATCH(A38,'[1]liste reference'!$A$7:$A$904,0)))</f>
        <v/>
      </c>
      <c r="AA38" s="218"/>
      <c r="AB38" s="219"/>
      <c r="AC38" s="219"/>
      <c r="BC38" s="9" t="str">
        <f aca="false">IF(A38="","",1)</f>
        <v/>
      </c>
    </row>
    <row r="39" customFormat="false" ht="12.75" hidden="false" customHeight="false" outlineLevel="0" collapsed="false">
      <c r="A39" s="201"/>
      <c r="B39" s="202"/>
      <c r="C39" s="203"/>
      <c r="D39" s="204" t="str">
        <f aca="false">IF(ISERROR(VLOOKUP($A39,'[1]liste reference'!$A$7:$D$904,2,0)),IF(ISERROR(VLOOKUP($A39,'[1]liste reference'!$B$7:$D$904,1,0)),"",VLOOKUP($A39,'[1]liste reference'!$B$7:$D$904,1,0)),VLOOKUP($A39,'[1]liste reference'!$A$7:$D$904,2,0))</f>
        <v/>
      </c>
      <c r="E39" s="204" t="n">
        <f aca="false">IF(D39="",0,VLOOKUP(D39,D$22:D38,1,0))</f>
        <v>0</v>
      </c>
      <c r="F39" s="205" t="n">
        <f aca="false">($B39*$B$7+$C39*$C$7)/100</f>
        <v>0</v>
      </c>
      <c r="G39" s="206" t="str">
        <f aca="false">IF(A39="","",IF(ISERROR(VLOOKUP($A39,'[1]liste reference'!$A$7:$P$904,13,0)),IF(ISERROR(VLOOKUP($A39,'[1]liste reference'!$B$7:$P$904,12,0)),"    -",VLOOKUP($A39,'[1]liste reference'!$B$7:$P$904,12,0)),VLOOKUP($A39,'[1]liste reference'!$A$7:$P$904,13,0)))</f>
        <v/>
      </c>
      <c r="H39" s="207" t="str">
        <f aca="false">IF(A39="","x",IF(ISERROR(VLOOKUP($A39,'[1]liste reference'!$A$7:$P$904,14,0)),IF(ISERROR(VLOOKUP($A39,'[1]liste reference'!$B$7:$P$904,13,0)),"x",VLOOKUP($A39,'[1]liste reference'!$B$7:$P$904,13,0)),VLOOKUP($A39,'[1]liste reference'!$A$7:$P$904,14,0)))</f>
        <v>x</v>
      </c>
      <c r="I39" s="208" t="str">
        <f aca="false">IF(ISNUMBER(H39),IF(ISERROR(VLOOKUP($A39,'[1]liste reference'!$A$7:$P$904,3,0)),IF(ISERROR(VLOOKUP($A39,'[1]liste reference'!$B$7:$P$904,2,0)),"",VLOOKUP($A39,'[1]liste reference'!$B$7:$P$904,2,0)),VLOOKUP($A39,'[1]liste reference'!$A$7:$P$904,3,0)),"")</f>
        <v/>
      </c>
      <c r="J39" s="209" t="str">
        <f aca="false">IF(ISNUMBER(H39),IF(ISERROR(VLOOKUP($A39,'[1]liste reference'!$A$7:$P$904,4,0)),IF(ISERROR(VLOOKUP($A39,'[1]liste reference'!$B$7:$P$904,3,0)),"",VLOOKUP($A39,'[1]liste reference'!$B$7:$P$904,3,0)),VLOOKUP($A39,'[1]liste reference'!$A$7:$P$904,4,0)),"")</f>
        <v/>
      </c>
      <c r="K39" s="210" t="str">
        <f aca="false">IF(A39="NEWCOD",IF(AB39="","Remplir le champs 'Nouveau taxa' svp.",$AB39),IF(ISTEXT($E39),"DEJA SAISI !",IF(A39="","",IF(ISERROR(VLOOKUP($A39,'[1]liste reference'!$A$7:$D$904,2,0)),IF(ISERROR(VLOOKUP($A39,'[1]liste reference'!$B$7:$D$904,1,0)),"code non répertorié ou synonyme",VLOOKUP($A39,'[1]liste reference'!$B$7:$D$904,1,0)),VLOOKUP(A39,'[1]liste reference'!$A$7:$D$904,2,0)))))</f>
        <v/>
      </c>
      <c r="L39" s="211"/>
      <c r="M39" s="211"/>
      <c r="N39" s="211"/>
      <c r="O39" s="212"/>
      <c r="P39" s="213" t="str">
        <f aca="false">IF($A39="NEWCOD",IF($AC39="","No",$AC39),IF(ISTEXT($E39),"DEJA SAISI !",IF($A39="","",IF(ISERROR(VLOOKUP($A39,'[1]liste reference'!A$1:S$1048576,19,FALSE())),IF(ISERROR(VLOOKUP($A39,'[1]liste reference'!B$1:S$1048576,19,FALSE())),"",VLOOKUP($A39,'[1]liste reference'!B$1:S$1048576,19,FALSE())),VLOOKUP($A39,'[1]liste reference'!A$1:S$1048576,19,FALSE())))))</f>
        <v/>
      </c>
      <c r="Q39" s="214" t="str">
        <f aca="false">IF(ISTEXT(H39),"",(B39*$B$7/100)+(C39*$C$7/100))</f>
        <v/>
      </c>
      <c r="R39" s="215" t="str">
        <f aca="false">IF(OR(ISTEXT(H39),Q39=0),"",IF(Q39&lt;0.1,1,IF(Q39&lt;1,2,IF(Q39&lt;10,3,IF(Q39&lt;50,4,IF(Q39&gt;=50,5,""))))))</f>
        <v/>
      </c>
      <c r="S39" s="215" t="n">
        <f aca="false">IF(ISERROR(R39*I39),0,R39*I39)</f>
        <v>0</v>
      </c>
      <c r="T39" s="215" t="n">
        <f aca="false">IF(ISERROR(R39*I39*J39),0,R39*I39*J39)</f>
        <v>0</v>
      </c>
      <c r="U39" s="220" t="n">
        <f aca="false">IF(ISERROR(R39*J39),0,R39*J39)</f>
        <v>0</v>
      </c>
      <c r="V39" s="216" t="n">
        <v>0</v>
      </c>
      <c r="W39" s="217"/>
      <c r="Y39" s="215" t="str">
        <f aca="false">IF(A39="new.cod","NEWCOD",IF(AND((Z39=""),ISTEXT(A39)),A39,IF(Z39="","",INDEX('[1]liste reference'!$A$7:$A$904,Z39))))</f>
        <v/>
      </c>
      <c r="Z39" s="9" t="str">
        <f aca="false">IF(ISERROR(MATCH(A39,'[1]liste reference'!$A$7:$A$904,0)),IF(ISERROR(MATCH(A39,'[1]liste reference'!$B$7:$B$904,0)),"",(MATCH(A39,'[1]liste reference'!$B$7:$B$904,0))),(MATCH(A39,'[1]liste reference'!$A$7:$A$904,0)))</f>
        <v/>
      </c>
      <c r="AA39" s="218"/>
      <c r="AB39" s="219"/>
      <c r="AC39" s="219"/>
      <c r="BC39" s="9" t="str">
        <f aca="false">IF(A39="","",1)</f>
        <v/>
      </c>
    </row>
    <row r="40" customFormat="false" ht="12.75" hidden="false" customHeight="false" outlineLevel="0" collapsed="false">
      <c r="A40" s="201"/>
      <c r="B40" s="202"/>
      <c r="C40" s="203"/>
      <c r="D40" s="204" t="str">
        <f aca="false">IF(ISERROR(VLOOKUP($A40,'[1]liste reference'!$A$7:$D$904,2,0)),IF(ISERROR(VLOOKUP($A40,'[1]liste reference'!$B$7:$D$904,1,0)),"",VLOOKUP($A40,'[1]liste reference'!$B$7:$D$904,1,0)),VLOOKUP($A40,'[1]liste reference'!$A$7:$D$904,2,0))</f>
        <v/>
      </c>
      <c r="E40" s="204" t="n">
        <f aca="false">IF(D40="",0,VLOOKUP(D40,D$22:D39,1,0))</f>
        <v>0</v>
      </c>
      <c r="F40" s="205" t="n">
        <f aca="false">($B40*$B$7+$C40*$C$7)/100</f>
        <v>0</v>
      </c>
      <c r="G40" s="206" t="str">
        <f aca="false">IF(A40="","",IF(ISERROR(VLOOKUP($A40,'[1]liste reference'!$A$7:$P$904,13,0)),IF(ISERROR(VLOOKUP($A40,'[1]liste reference'!$B$7:$P$904,12,0)),"    -",VLOOKUP($A40,'[1]liste reference'!$B$7:$P$904,12,0)),VLOOKUP($A40,'[1]liste reference'!$A$7:$P$904,13,0)))</f>
        <v/>
      </c>
      <c r="H40" s="207" t="str">
        <f aca="false">IF(A40="","x",IF(ISERROR(VLOOKUP($A40,'[1]liste reference'!$A$7:$P$904,14,0)),IF(ISERROR(VLOOKUP($A40,'[1]liste reference'!$B$7:$P$904,13,0)),"x",VLOOKUP($A40,'[1]liste reference'!$B$7:$P$904,13,0)),VLOOKUP($A40,'[1]liste reference'!$A$7:$P$904,14,0)))</f>
        <v>x</v>
      </c>
      <c r="I40" s="208" t="str">
        <f aca="false">IF(ISNUMBER(H40),IF(ISERROR(VLOOKUP($A40,'[1]liste reference'!$A$7:$P$904,3,0)),IF(ISERROR(VLOOKUP($A40,'[1]liste reference'!$B$7:$P$904,2,0)),"",VLOOKUP($A40,'[1]liste reference'!$B$7:$P$904,2,0)),VLOOKUP($A40,'[1]liste reference'!$A$7:$P$904,3,0)),"")</f>
        <v/>
      </c>
      <c r="J40" s="209" t="str">
        <f aca="false">IF(ISNUMBER(H40),IF(ISERROR(VLOOKUP($A40,'[1]liste reference'!$A$7:$P$904,4,0)),IF(ISERROR(VLOOKUP($A40,'[1]liste reference'!$B$7:$P$904,3,0)),"",VLOOKUP($A40,'[1]liste reference'!$B$7:$P$904,3,0)),VLOOKUP($A40,'[1]liste reference'!$A$7:$P$904,4,0)),"")</f>
        <v/>
      </c>
      <c r="K40" s="210" t="str">
        <f aca="false">IF(A40="NEWCOD",IF(AB40="","Remplir le champs 'Nouveau taxa' svp.",$AB40),IF(ISTEXT($E40),"DEJA SAISI !",IF(A40="","",IF(ISERROR(VLOOKUP($A40,'[1]liste reference'!$A$7:$D$904,2,0)),IF(ISERROR(VLOOKUP($A40,'[1]liste reference'!$B$7:$D$904,1,0)),"code non répertorié ou synonyme",VLOOKUP($A40,'[1]liste reference'!$B$7:$D$904,1,0)),VLOOKUP(A40,'[1]liste reference'!$A$7:$D$904,2,0)))))</f>
        <v/>
      </c>
      <c r="L40" s="211"/>
      <c r="M40" s="211"/>
      <c r="N40" s="211"/>
      <c r="O40" s="212"/>
      <c r="P40" s="213" t="str">
        <f aca="false">IF($A40="NEWCOD",IF($AC40="","No",$AC40),IF(ISTEXT($E40),"DEJA SAISI !",IF($A40="","",IF(ISERROR(VLOOKUP($A40,'[1]liste reference'!A$1:S$1048576,19,FALSE())),IF(ISERROR(VLOOKUP($A40,'[1]liste reference'!B$1:S$1048576,19,FALSE())),"",VLOOKUP($A40,'[1]liste reference'!B$1:S$1048576,19,FALSE())),VLOOKUP($A40,'[1]liste reference'!A$1:S$1048576,19,FALSE())))))</f>
        <v/>
      </c>
      <c r="Q40" s="214" t="str">
        <f aca="false">IF(ISTEXT(H40),"",(B40*$B$7/100)+(C40*$C$7/100))</f>
        <v/>
      </c>
      <c r="R40" s="215" t="str">
        <f aca="false">IF(OR(ISTEXT(H40),Q40=0),"",IF(Q40&lt;0.1,1,IF(Q40&lt;1,2,IF(Q40&lt;10,3,IF(Q40&lt;50,4,IF(Q40&gt;=50,5,""))))))</f>
        <v/>
      </c>
      <c r="S40" s="215" t="n">
        <f aca="false">IF(ISERROR(R40*I40),0,R40*I40)</f>
        <v>0</v>
      </c>
      <c r="T40" s="215" t="n">
        <f aca="false">IF(ISERROR(R40*I40*J40),0,R40*I40*J40)</f>
        <v>0</v>
      </c>
      <c r="U40" s="220" t="n">
        <f aca="false">IF(ISERROR(R40*J40),0,R40*J40)</f>
        <v>0</v>
      </c>
      <c r="V40" s="216" t="n">
        <v>0</v>
      </c>
      <c r="W40" s="217"/>
      <c r="Y40" s="215" t="str">
        <f aca="false">IF(A40="new.cod","NEWCOD",IF(AND((Z40=""),ISTEXT(A40)),A40,IF(Z40="","",INDEX('[1]liste reference'!$A$7:$A$904,Z40))))</f>
        <v/>
      </c>
      <c r="Z40" s="9" t="str">
        <f aca="false">IF(ISERROR(MATCH(A40,'[1]liste reference'!$A$7:$A$904,0)),IF(ISERROR(MATCH(A40,'[1]liste reference'!$B$7:$B$904,0)),"",(MATCH(A40,'[1]liste reference'!$B$7:$B$904,0))),(MATCH(A40,'[1]liste reference'!$A$7:$A$904,0)))</f>
        <v/>
      </c>
      <c r="AA40" s="218"/>
      <c r="AB40" s="219"/>
      <c r="AC40" s="219"/>
      <c r="BC40" s="9" t="str">
        <f aca="false">IF(A40="","",1)</f>
        <v/>
      </c>
    </row>
    <row r="41" customFormat="false" ht="12.75" hidden="false" customHeight="false" outlineLevel="0" collapsed="false">
      <c r="A41" s="201"/>
      <c r="B41" s="202"/>
      <c r="C41" s="203"/>
      <c r="D41" s="204" t="str">
        <f aca="false">IF(ISERROR(VLOOKUP($A41,'[1]liste reference'!$A$7:$D$904,2,0)),IF(ISERROR(VLOOKUP($A41,'[1]liste reference'!$B$7:$D$904,1,0)),"",VLOOKUP($A41,'[1]liste reference'!$B$7:$D$904,1,0)),VLOOKUP($A41,'[1]liste reference'!$A$7:$D$904,2,0))</f>
        <v/>
      </c>
      <c r="E41" s="204" t="n">
        <f aca="false">IF(D41="",0,VLOOKUP(D41,D$22:D40,1,0))</f>
        <v>0</v>
      </c>
      <c r="F41" s="205" t="n">
        <f aca="false">($B41*$B$7+$C41*$C$7)/100</f>
        <v>0</v>
      </c>
      <c r="G41" s="206" t="str">
        <f aca="false">IF(A41="","",IF(ISERROR(VLOOKUP($A41,'[1]liste reference'!$A$7:$P$904,13,0)),IF(ISERROR(VLOOKUP($A41,'[1]liste reference'!$B$7:$P$904,12,0)),"    -",VLOOKUP($A41,'[1]liste reference'!$B$7:$P$904,12,0)),VLOOKUP($A41,'[1]liste reference'!$A$7:$P$904,13,0)))</f>
        <v/>
      </c>
      <c r="H41" s="207" t="str">
        <f aca="false">IF(A41="","x",IF(ISERROR(VLOOKUP($A41,'[1]liste reference'!$A$7:$P$904,14,0)),IF(ISERROR(VLOOKUP($A41,'[1]liste reference'!$B$7:$P$904,13,0)),"x",VLOOKUP($A41,'[1]liste reference'!$B$7:$P$904,13,0)),VLOOKUP($A41,'[1]liste reference'!$A$7:$P$904,14,0)))</f>
        <v>x</v>
      </c>
      <c r="I41" s="208" t="str">
        <f aca="false">IF(ISNUMBER(H41),IF(ISERROR(VLOOKUP($A41,'[1]liste reference'!$A$7:$P$904,3,0)),IF(ISERROR(VLOOKUP($A41,'[1]liste reference'!$B$7:$P$904,2,0)),"",VLOOKUP($A41,'[1]liste reference'!$B$7:$P$904,2,0)),VLOOKUP($A41,'[1]liste reference'!$A$7:$P$904,3,0)),"")</f>
        <v/>
      </c>
      <c r="J41" s="209" t="str">
        <f aca="false">IF(ISNUMBER(H41),IF(ISERROR(VLOOKUP($A41,'[1]liste reference'!$A$7:$P$904,4,0)),IF(ISERROR(VLOOKUP($A41,'[1]liste reference'!$B$7:$P$904,3,0)),"",VLOOKUP($A41,'[1]liste reference'!$B$7:$P$904,3,0)),VLOOKUP($A41,'[1]liste reference'!$A$7:$P$904,4,0)),"")</f>
        <v/>
      </c>
      <c r="K41" s="210" t="str">
        <f aca="false">IF(A41="NEWCOD",IF(AB41="","Remplir le champs 'Nouveau taxa' svp.",$AB41),IF(ISTEXT($E41),"DEJA SAISI !",IF(A41="","",IF(ISERROR(VLOOKUP($A41,'[1]liste reference'!$A$7:$D$904,2,0)),IF(ISERROR(VLOOKUP($A41,'[1]liste reference'!$B$7:$D$904,1,0)),"code non répertorié ou synonyme",VLOOKUP($A41,'[1]liste reference'!$B$7:$D$904,1,0)),VLOOKUP(A41,'[1]liste reference'!$A$7:$D$904,2,0)))))</f>
        <v/>
      </c>
      <c r="L41" s="211"/>
      <c r="M41" s="211"/>
      <c r="N41" s="211"/>
      <c r="O41" s="212"/>
      <c r="P41" s="213" t="str">
        <f aca="false">IF($A41="NEWCOD",IF($AC41="","No",$AC41),IF(ISTEXT($E41),"DEJA SAISI !",IF($A41="","",IF(ISERROR(VLOOKUP($A41,'[1]liste reference'!A$1:S$1048576,19,FALSE())),IF(ISERROR(VLOOKUP($A41,'[1]liste reference'!B$1:S$1048576,19,FALSE())),"",VLOOKUP($A41,'[1]liste reference'!B$1:S$1048576,19,FALSE())),VLOOKUP($A41,'[1]liste reference'!A$1:S$1048576,19,FALSE())))))</f>
        <v/>
      </c>
      <c r="Q41" s="214" t="str">
        <f aca="false">IF(ISTEXT(H41),"",(B41*$B$7/100)+(C41*$C$7/100))</f>
        <v/>
      </c>
      <c r="R41" s="215" t="str">
        <f aca="false">IF(OR(ISTEXT(H41),Q41=0),"",IF(Q41&lt;0.1,1,IF(Q41&lt;1,2,IF(Q41&lt;10,3,IF(Q41&lt;50,4,IF(Q41&gt;=50,5,""))))))</f>
        <v/>
      </c>
      <c r="S41" s="215" t="n">
        <f aca="false">IF(ISERROR(R41*I41),0,R41*I41)</f>
        <v>0</v>
      </c>
      <c r="T41" s="215" t="n">
        <f aca="false">IF(ISERROR(R41*I41*J41),0,R41*I41*J41)</f>
        <v>0</v>
      </c>
      <c r="U41" s="220" t="n">
        <f aca="false">IF(ISERROR(R41*J41),0,R41*J41)</f>
        <v>0</v>
      </c>
      <c r="V41" s="216" t="n">
        <v>0</v>
      </c>
      <c r="W41" s="217"/>
      <c r="Y41" s="215" t="str">
        <f aca="false">IF(A41="new.cod","NEWCOD",IF(AND((Z41=""),ISTEXT(A41)),A41,IF(Z41="","",INDEX('[1]liste reference'!$A$7:$A$904,Z41))))</f>
        <v/>
      </c>
      <c r="Z41" s="9" t="str">
        <f aca="false">IF(ISERROR(MATCH(A41,'[1]liste reference'!$A$7:$A$904,0)),IF(ISERROR(MATCH(A41,'[1]liste reference'!$B$7:$B$904,0)),"",(MATCH(A41,'[1]liste reference'!$B$7:$B$904,0))),(MATCH(A41,'[1]liste reference'!$A$7:$A$904,0)))</f>
        <v/>
      </c>
      <c r="AA41" s="218"/>
      <c r="AB41" s="219"/>
      <c r="AC41" s="219"/>
      <c r="BC41" s="9" t="str">
        <f aca="false">IF(A41="","",1)</f>
        <v/>
      </c>
    </row>
    <row r="42" customFormat="false" ht="12.75" hidden="false" customHeight="false" outlineLevel="0" collapsed="false">
      <c r="A42" s="201"/>
      <c r="B42" s="202"/>
      <c r="C42" s="203"/>
      <c r="D42" s="204" t="str">
        <f aca="false">IF(ISERROR(VLOOKUP($A42,'[1]liste reference'!$A$7:$D$904,2,0)),IF(ISERROR(VLOOKUP($A42,'[1]liste reference'!$B$7:$D$904,1,0)),"",VLOOKUP($A42,'[1]liste reference'!$B$7:$D$904,1,0)),VLOOKUP($A42,'[1]liste reference'!$A$7:$D$904,2,0))</f>
        <v/>
      </c>
      <c r="E42" s="204" t="n">
        <f aca="false">IF(D42="",0,VLOOKUP(D42,D$22:D41,1,0))</f>
        <v>0</v>
      </c>
      <c r="F42" s="205" t="n">
        <f aca="false">($B42*$B$7+$C42*$C$7)/100</f>
        <v>0</v>
      </c>
      <c r="G42" s="206" t="str">
        <f aca="false">IF(A42="","",IF(ISERROR(VLOOKUP($A42,'[1]liste reference'!$A$7:$P$904,13,0)),IF(ISERROR(VLOOKUP($A42,'[1]liste reference'!$B$7:$P$904,12,0)),"    -",VLOOKUP($A42,'[1]liste reference'!$B$7:$P$904,12,0)),VLOOKUP($A42,'[1]liste reference'!$A$7:$P$904,13,0)))</f>
        <v/>
      </c>
      <c r="H42" s="207" t="str">
        <f aca="false">IF(A42="","x",IF(ISERROR(VLOOKUP($A42,'[1]liste reference'!$A$7:$P$904,14,0)),IF(ISERROR(VLOOKUP($A42,'[1]liste reference'!$B$7:$P$904,13,0)),"x",VLOOKUP($A42,'[1]liste reference'!$B$7:$P$904,13,0)),VLOOKUP($A42,'[1]liste reference'!$A$7:$P$904,14,0)))</f>
        <v>x</v>
      </c>
      <c r="I42" s="208" t="str">
        <f aca="false">IF(ISNUMBER(H42),IF(ISERROR(VLOOKUP($A42,'[1]liste reference'!$A$7:$P$904,3,0)),IF(ISERROR(VLOOKUP($A42,'[1]liste reference'!$B$7:$P$904,2,0)),"",VLOOKUP($A42,'[1]liste reference'!$B$7:$P$904,2,0)),VLOOKUP($A42,'[1]liste reference'!$A$7:$P$904,3,0)),"")</f>
        <v/>
      </c>
      <c r="J42" s="209" t="str">
        <f aca="false">IF(ISNUMBER(H42),IF(ISERROR(VLOOKUP($A42,'[1]liste reference'!$A$7:$P$904,4,0)),IF(ISERROR(VLOOKUP($A42,'[1]liste reference'!$B$7:$P$904,3,0)),"",VLOOKUP($A42,'[1]liste reference'!$B$7:$P$904,3,0)),VLOOKUP($A42,'[1]liste reference'!$A$7:$P$904,4,0)),"")</f>
        <v/>
      </c>
      <c r="K42" s="210" t="str">
        <f aca="false">IF(A42="NEWCOD",IF(AB42="","Remplir le champs 'Nouveau taxa' svp.",$AB42),IF(ISTEXT($E42),"DEJA SAISI !",IF(A42="","",IF(ISERROR(VLOOKUP($A42,'[1]liste reference'!$A$7:$D$904,2,0)),IF(ISERROR(VLOOKUP($A42,'[1]liste reference'!$B$7:$D$904,1,0)),"code non répertorié ou synonyme",VLOOKUP($A42,'[1]liste reference'!$B$7:$D$904,1,0)),VLOOKUP(A42,'[1]liste reference'!$A$7:$D$904,2,0)))))</f>
        <v/>
      </c>
      <c r="L42" s="211"/>
      <c r="M42" s="211"/>
      <c r="N42" s="211"/>
      <c r="O42" s="212"/>
      <c r="P42" s="213" t="str">
        <f aca="false">IF($A42="NEWCOD",IF($AC42="","No",$AC42),IF(ISTEXT($E42),"DEJA SAISI !",IF($A42="","",IF(ISERROR(VLOOKUP($A42,'[1]liste reference'!A$1:S$1048576,19,FALSE())),IF(ISERROR(VLOOKUP($A42,'[1]liste reference'!B$1:S$1048576,19,FALSE())),"",VLOOKUP($A42,'[1]liste reference'!B$1:S$1048576,19,FALSE())),VLOOKUP($A42,'[1]liste reference'!A$1:S$1048576,19,FALSE())))))</f>
        <v/>
      </c>
      <c r="Q42" s="214" t="str">
        <f aca="false">IF(ISTEXT(H42),"",(B42*$B$7/100)+(C42*$C$7/100))</f>
        <v/>
      </c>
      <c r="R42" s="215" t="str">
        <f aca="false">IF(OR(ISTEXT(H42),Q42=0),"",IF(Q42&lt;0.1,1,IF(Q42&lt;1,2,IF(Q42&lt;10,3,IF(Q42&lt;50,4,IF(Q42&gt;=50,5,""))))))</f>
        <v/>
      </c>
      <c r="S42" s="215" t="n">
        <f aca="false">IF(ISERROR(R42*I42),0,R42*I42)</f>
        <v>0</v>
      </c>
      <c r="T42" s="215" t="n">
        <f aca="false">IF(ISERROR(R42*I42*J42),0,R42*I42*J42)</f>
        <v>0</v>
      </c>
      <c r="U42" s="220" t="n">
        <f aca="false">IF(ISERROR(R42*J42),0,R42*J42)</f>
        <v>0</v>
      </c>
      <c r="V42" s="216" t="n">
        <v>0</v>
      </c>
      <c r="W42" s="217"/>
      <c r="Y42" s="215" t="str">
        <f aca="false">IF(A42="new.cod","NEWCOD",IF(AND((Z42=""),ISTEXT(A42)),A42,IF(Z42="","",INDEX('[1]liste reference'!$A$7:$A$904,Z42))))</f>
        <v/>
      </c>
      <c r="Z42" s="9" t="str">
        <f aca="false">IF(ISERROR(MATCH(A42,'[1]liste reference'!$A$7:$A$904,0)),IF(ISERROR(MATCH(A42,'[1]liste reference'!$B$7:$B$904,0)),"",(MATCH(A42,'[1]liste reference'!$B$7:$B$904,0))),(MATCH(A42,'[1]liste reference'!$A$7:$A$904,0)))</f>
        <v/>
      </c>
      <c r="AA42" s="218"/>
      <c r="AB42" s="219"/>
      <c r="AC42" s="219"/>
      <c r="BC42" s="9" t="str">
        <f aca="false">IF(A42="","",1)</f>
        <v/>
      </c>
    </row>
    <row r="43" customFormat="false" ht="12.75" hidden="false" customHeight="false" outlineLevel="0" collapsed="false">
      <c r="A43" s="201"/>
      <c r="B43" s="202"/>
      <c r="C43" s="203"/>
      <c r="D43" s="204" t="str">
        <f aca="false">IF(ISERROR(VLOOKUP($A43,'[1]liste reference'!$A$7:$D$904,2,0)),IF(ISERROR(VLOOKUP($A43,'[1]liste reference'!$B$7:$D$904,1,0)),"",VLOOKUP($A43,'[1]liste reference'!$B$7:$D$904,1,0)),VLOOKUP($A43,'[1]liste reference'!$A$7:$D$904,2,0))</f>
        <v/>
      </c>
      <c r="E43" s="204" t="n">
        <f aca="false">IF(D43="",0,VLOOKUP(D43,D$22:D42,1,0))</f>
        <v>0</v>
      </c>
      <c r="F43" s="205" t="n">
        <f aca="false">($B43*$B$7+$C43*$C$7)/100</f>
        <v>0</v>
      </c>
      <c r="G43" s="206" t="str">
        <f aca="false">IF(A43="","",IF(ISERROR(VLOOKUP($A43,'[1]liste reference'!$A$7:$P$904,13,0)),IF(ISERROR(VLOOKUP($A43,'[1]liste reference'!$B$7:$P$904,12,0)),"    -",VLOOKUP($A43,'[1]liste reference'!$B$7:$P$904,12,0)),VLOOKUP($A43,'[1]liste reference'!$A$7:$P$904,13,0)))</f>
        <v/>
      </c>
      <c r="H43" s="207" t="str">
        <f aca="false">IF(A43="","x",IF(ISERROR(VLOOKUP($A43,'[1]liste reference'!$A$7:$P$904,14,0)),IF(ISERROR(VLOOKUP($A43,'[1]liste reference'!$B$7:$P$904,13,0)),"x",VLOOKUP($A43,'[1]liste reference'!$B$7:$P$904,13,0)),VLOOKUP($A43,'[1]liste reference'!$A$7:$P$904,14,0)))</f>
        <v>x</v>
      </c>
      <c r="I43" s="208" t="str">
        <f aca="false">IF(ISNUMBER(H43),IF(ISERROR(VLOOKUP($A43,'[1]liste reference'!$A$7:$P$904,3,0)),IF(ISERROR(VLOOKUP($A43,'[1]liste reference'!$B$7:$P$904,2,0)),"",VLOOKUP($A43,'[1]liste reference'!$B$7:$P$904,2,0)),VLOOKUP($A43,'[1]liste reference'!$A$7:$P$904,3,0)),"")</f>
        <v/>
      </c>
      <c r="J43" s="209" t="str">
        <f aca="false">IF(ISNUMBER(H43),IF(ISERROR(VLOOKUP($A43,'[1]liste reference'!$A$7:$P$904,4,0)),IF(ISERROR(VLOOKUP($A43,'[1]liste reference'!$B$7:$P$904,3,0)),"",VLOOKUP($A43,'[1]liste reference'!$B$7:$P$904,3,0)),VLOOKUP($A43,'[1]liste reference'!$A$7:$P$904,4,0)),"")</f>
        <v/>
      </c>
      <c r="K43" s="210" t="str">
        <f aca="false">IF(A43="NEWCOD",IF(AB43="","Remplir le champs 'Nouveau taxa' svp.",$AB43),IF(ISTEXT($E43),"DEJA SAISI !",IF(A43="","",IF(ISERROR(VLOOKUP($A43,'[1]liste reference'!$A$7:$D$904,2,0)),IF(ISERROR(VLOOKUP($A43,'[1]liste reference'!$B$7:$D$904,1,0)),"code non répertorié ou synonyme",VLOOKUP($A43,'[1]liste reference'!$B$7:$D$904,1,0)),VLOOKUP(A43,'[1]liste reference'!$A$7:$D$904,2,0)))))</f>
        <v/>
      </c>
      <c r="L43" s="211"/>
      <c r="M43" s="211"/>
      <c r="N43" s="211"/>
      <c r="O43" s="212"/>
      <c r="P43" s="213" t="str">
        <f aca="false">IF($A43="NEWCOD",IF($AC43="","No",$AC43),IF(ISTEXT($E43),"DEJA SAISI !",IF($A43="","",IF(ISERROR(VLOOKUP($A43,'[1]liste reference'!A$1:S$1048576,19,FALSE())),IF(ISERROR(VLOOKUP($A43,'[1]liste reference'!B$1:S$1048576,19,FALSE())),"",VLOOKUP($A43,'[1]liste reference'!B$1:S$1048576,19,FALSE())),VLOOKUP($A43,'[1]liste reference'!A$1:S$1048576,19,FALSE())))))</f>
        <v/>
      </c>
      <c r="Q43" s="214" t="str">
        <f aca="false">IF(ISTEXT(H43),"",(B43*$B$7/100)+(C43*$C$7/100))</f>
        <v/>
      </c>
      <c r="R43" s="215" t="str">
        <f aca="false">IF(OR(ISTEXT(H43),Q43=0),"",IF(Q43&lt;0.1,1,IF(Q43&lt;1,2,IF(Q43&lt;10,3,IF(Q43&lt;50,4,IF(Q43&gt;=50,5,""))))))</f>
        <v/>
      </c>
      <c r="S43" s="215" t="n">
        <f aca="false">IF(ISERROR(R43*I43),0,R43*I43)</f>
        <v>0</v>
      </c>
      <c r="T43" s="215" t="n">
        <f aca="false">IF(ISERROR(R43*I43*J43),0,R43*I43*J43)</f>
        <v>0</v>
      </c>
      <c r="U43" s="220" t="n">
        <f aca="false">IF(ISERROR(R43*J43),0,R43*J43)</f>
        <v>0</v>
      </c>
      <c r="V43" s="216" t="n">
        <v>0</v>
      </c>
      <c r="W43" s="217"/>
      <c r="Y43" s="215" t="str">
        <f aca="false">IF(A43="new.cod","NEWCOD",IF(AND((Z43=""),ISTEXT(A43)),A43,IF(Z43="","",INDEX('[1]liste reference'!$A$7:$A$904,Z43))))</f>
        <v/>
      </c>
      <c r="Z43" s="9" t="str">
        <f aca="false">IF(ISERROR(MATCH(A43,'[1]liste reference'!$A$7:$A$904,0)),IF(ISERROR(MATCH(A43,'[1]liste reference'!$B$7:$B$904,0)),"",(MATCH(A43,'[1]liste reference'!$B$7:$B$904,0))),(MATCH(A43,'[1]liste reference'!$A$7:$A$904,0)))</f>
        <v/>
      </c>
      <c r="AA43" s="218"/>
      <c r="AB43" s="219"/>
      <c r="AC43" s="219"/>
      <c r="BC43" s="9" t="str">
        <f aca="false">IF(A43="","",1)</f>
        <v/>
      </c>
    </row>
    <row r="44" customFormat="false" ht="12.75" hidden="false" customHeight="false" outlineLevel="0" collapsed="false">
      <c r="A44" s="201"/>
      <c r="B44" s="202"/>
      <c r="C44" s="203"/>
      <c r="D44" s="204" t="str">
        <f aca="false">IF(ISERROR(VLOOKUP($A44,'[1]liste reference'!$A$7:$D$904,2,0)),IF(ISERROR(VLOOKUP($A44,'[1]liste reference'!$B$7:$D$904,1,0)),"",VLOOKUP($A44,'[1]liste reference'!$B$7:$D$904,1,0)),VLOOKUP($A44,'[1]liste reference'!$A$7:$D$904,2,0))</f>
        <v/>
      </c>
      <c r="E44" s="204" t="n">
        <f aca="false">IF(D44="",0,VLOOKUP(D44,D$22:D43,1,0))</f>
        <v>0</v>
      </c>
      <c r="F44" s="205" t="n">
        <f aca="false">($B44*$B$7+$C44*$C$7)/100</f>
        <v>0</v>
      </c>
      <c r="G44" s="206" t="str">
        <f aca="false">IF(A44="","",IF(ISERROR(VLOOKUP($A44,'[1]liste reference'!$A$7:$P$904,13,0)),IF(ISERROR(VLOOKUP($A44,'[1]liste reference'!$B$7:$P$904,12,0)),"    -",VLOOKUP($A44,'[1]liste reference'!$B$7:$P$904,12,0)),VLOOKUP($A44,'[1]liste reference'!$A$7:$P$904,13,0)))</f>
        <v/>
      </c>
      <c r="H44" s="207" t="str">
        <f aca="false">IF(A44="","x",IF(ISERROR(VLOOKUP($A44,'[1]liste reference'!$A$7:$P$904,14,0)),IF(ISERROR(VLOOKUP($A44,'[1]liste reference'!$B$7:$P$904,13,0)),"x",VLOOKUP($A44,'[1]liste reference'!$B$7:$P$904,13,0)),VLOOKUP($A44,'[1]liste reference'!$A$7:$P$904,14,0)))</f>
        <v>x</v>
      </c>
      <c r="I44" s="208" t="str">
        <f aca="false">IF(ISNUMBER(H44),IF(ISERROR(VLOOKUP($A44,'[1]liste reference'!$A$7:$P$904,3,0)),IF(ISERROR(VLOOKUP($A44,'[1]liste reference'!$B$7:$P$904,2,0)),"",VLOOKUP($A44,'[1]liste reference'!$B$7:$P$904,2,0)),VLOOKUP($A44,'[1]liste reference'!$A$7:$P$904,3,0)),"")</f>
        <v/>
      </c>
      <c r="J44" s="209" t="str">
        <f aca="false">IF(ISNUMBER(H44),IF(ISERROR(VLOOKUP($A44,'[1]liste reference'!$A$7:$P$904,4,0)),IF(ISERROR(VLOOKUP($A44,'[1]liste reference'!$B$7:$P$904,3,0)),"",VLOOKUP($A44,'[1]liste reference'!$B$7:$P$904,3,0)),VLOOKUP($A44,'[1]liste reference'!$A$7:$P$904,4,0)),"")</f>
        <v/>
      </c>
      <c r="K44" s="210" t="str">
        <f aca="false">IF(A44="NEWCOD",IF(AB44="","Remplir le champs 'Nouveau taxa' svp.",$AB44),IF(ISTEXT($E44),"DEJA SAISI !",IF(A44="","",IF(ISERROR(VLOOKUP($A44,'[1]liste reference'!$A$7:$D$904,2,0)),IF(ISERROR(VLOOKUP($A44,'[1]liste reference'!$B$7:$D$904,1,0)),"code non répertorié ou synonyme",VLOOKUP($A44,'[1]liste reference'!$B$7:$D$904,1,0)),VLOOKUP(A44,'[1]liste reference'!$A$7:$D$904,2,0)))))</f>
        <v/>
      </c>
      <c r="L44" s="211"/>
      <c r="M44" s="211"/>
      <c r="N44" s="211"/>
      <c r="O44" s="212"/>
      <c r="P44" s="213" t="str">
        <f aca="false">IF($A44="NEWCOD",IF($AC44="","No",$AC44),IF(ISTEXT($E44),"DEJA SAISI !",IF($A44="","",IF(ISERROR(VLOOKUP($A44,'[1]liste reference'!A$1:S$1048576,19,FALSE())),IF(ISERROR(VLOOKUP($A44,'[1]liste reference'!B$1:S$1048576,19,FALSE())),"",VLOOKUP($A44,'[1]liste reference'!B$1:S$1048576,19,FALSE())),VLOOKUP($A44,'[1]liste reference'!A$1:S$1048576,19,FALSE())))))</f>
        <v/>
      </c>
      <c r="Q44" s="214" t="str">
        <f aca="false">IF(ISTEXT(H44),"",(B44*$B$7/100)+(C44*$C$7/100))</f>
        <v/>
      </c>
      <c r="R44" s="215" t="str">
        <f aca="false">IF(OR(ISTEXT(H44),Q44=0),"",IF(Q44&lt;0.1,1,IF(Q44&lt;1,2,IF(Q44&lt;10,3,IF(Q44&lt;50,4,IF(Q44&gt;=50,5,""))))))</f>
        <v/>
      </c>
      <c r="S44" s="215" t="n">
        <f aca="false">IF(ISERROR(R44*I44),0,R44*I44)</f>
        <v>0</v>
      </c>
      <c r="T44" s="215" t="n">
        <f aca="false">IF(ISERROR(R44*I44*J44),0,R44*I44*J44)</f>
        <v>0</v>
      </c>
      <c r="U44" s="220" t="n">
        <f aca="false">IF(ISERROR(R44*J44),0,R44*J44)</f>
        <v>0</v>
      </c>
      <c r="V44" s="216" t="n">
        <v>0</v>
      </c>
      <c r="W44" s="217"/>
      <c r="Y44" s="215" t="str">
        <f aca="false">IF(A44="new.cod","NEWCOD",IF(AND((Z44=""),ISTEXT(A44)),A44,IF(Z44="","",INDEX('[1]liste reference'!$A$7:$A$904,Z44))))</f>
        <v/>
      </c>
      <c r="Z44" s="9" t="str">
        <f aca="false">IF(ISERROR(MATCH(A44,'[1]liste reference'!$A$7:$A$904,0)),IF(ISERROR(MATCH(A44,'[1]liste reference'!$B$7:$B$904,0)),"",(MATCH(A44,'[1]liste reference'!$B$7:$B$904,0))),(MATCH(A44,'[1]liste reference'!$A$7:$A$904,0)))</f>
        <v/>
      </c>
      <c r="AA44" s="218"/>
      <c r="AB44" s="219"/>
      <c r="AC44" s="219"/>
      <c r="BC44" s="9" t="str">
        <f aca="false">IF(A44="","",1)</f>
        <v/>
      </c>
    </row>
    <row r="45" customFormat="false" ht="12.75" hidden="false" customHeight="false" outlineLevel="0" collapsed="false">
      <c r="A45" s="201"/>
      <c r="B45" s="202"/>
      <c r="C45" s="203"/>
      <c r="D45" s="204" t="str">
        <f aca="false">IF(ISERROR(VLOOKUP($A45,'[1]liste reference'!$A$7:$D$904,2,0)),IF(ISERROR(VLOOKUP($A45,'[1]liste reference'!$B$7:$D$904,1,0)),"",VLOOKUP($A45,'[1]liste reference'!$B$7:$D$904,1,0)),VLOOKUP($A45,'[1]liste reference'!$A$7:$D$904,2,0))</f>
        <v/>
      </c>
      <c r="E45" s="204" t="n">
        <f aca="false">IF(D45="",0,VLOOKUP(D45,D$22:D44,1,0))</f>
        <v>0</v>
      </c>
      <c r="F45" s="205" t="n">
        <f aca="false">($B45*$B$7+$C45*$C$7)/100</f>
        <v>0</v>
      </c>
      <c r="G45" s="206" t="str">
        <f aca="false">IF(A45="","",IF(ISERROR(VLOOKUP($A45,'[1]liste reference'!$A$7:$P$904,13,0)),IF(ISERROR(VLOOKUP($A45,'[1]liste reference'!$B$7:$P$904,12,0)),"    -",VLOOKUP($A45,'[1]liste reference'!$B$7:$P$904,12,0)),VLOOKUP($A45,'[1]liste reference'!$A$7:$P$904,13,0)))</f>
        <v/>
      </c>
      <c r="H45" s="207" t="str">
        <f aca="false">IF(A45="","x",IF(ISERROR(VLOOKUP($A45,'[1]liste reference'!$A$7:$P$904,14,0)),IF(ISERROR(VLOOKUP($A45,'[1]liste reference'!$B$7:$P$904,13,0)),"x",VLOOKUP($A45,'[1]liste reference'!$B$7:$P$904,13,0)),VLOOKUP($A45,'[1]liste reference'!$A$7:$P$904,14,0)))</f>
        <v>x</v>
      </c>
      <c r="I45" s="208" t="str">
        <f aca="false">IF(ISNUMBER(H45),IF(ISERROR(VLOOKUP($A45,'[1]liste reference'!$A$7:$P$904,3,0)),IF(ISERROR(VLOOKUP($A45,'[1]liste reference'!$B$7:$P$904,2,0)),"",VLOOKUP($A45,'[1]liste reference'!$B$7:$P$904,2,0)),VLOOKUP($A45,'[1]liste reference'!$A$7:$P$904,3,0)),"")</f>
        <v/>
      </c>
      <c r="J45" s="209" t="str">
        <f aca="false">IF(ISNUMBER(H45),IF(ISERROR(VLOOKUP($A45,'[1]liste reference'!$A$7:$P$904,4,0)),IF(ISERROR(VLOOKUP($A45,'[1]liste reference'!$B$7:$P$904,3,0)),"",VLOOKUP($A45,'[1]liste reference'!$B$7:$P$904,3,0)),VLOOKUP($A45,'[1]liste reference'!$A$7:$P$904,4,0)),"")</f>
        <v/>
      </c>
      <c r="K45" s="210" t="str">
        <f aca="false">IF(A45="NEWCOD",IF(AB45="","Remplir le champs 'Nouveau taxa' svp.",$AB45),IF(ISTEXT($E45),"DEJA SAISI !",IF(A45="","",IF(ISERROR(VLOOKUP($A45,'[1]liste reference'!$A$7:$D$904,2,0)),IF(ISERROR(VLOOKUP($A45,'[1]liste reference'!$B$7:$D$904,1,0)),"code non répertorié ou synonyme",VLOOKUP($A45,'[1]liste reference'!$B$7:$D$904,1,0)),VLOOKUP(A45,'[1]liste reference'!$A$7:$D$904,2,0)))))</f>
        <v/>
      </c>
      <c r="L45" s="211"/>
      <c r="M45" s="211"/>
      <c r="N45" s="211"/>
      <c r="O45" s="212"/>
      <c r="P45" s="213" t="str">
        <f aca="false">IF($A45="NEWCOD",IF($AC45="","No",$AC45),IF(ISTEXT($E45),"DEJA SAISI !",IF($A45="","",IF(ISERROR(VLOOKUP($A45,'[1]liste reference'!A$1:S$1048576,19,FALSE())),IF(ISERROR(VLOOKUP($A45,'[1]liste reference'!B$1:S$1048576,19,FALSE())),"",VLOOKUP($A45,'[1]liste reference'!B$1:S$1048576,19,FALSE())),VLOOKUP($A45,'[1]liste reference'!A$1:S$1048576,19,FALSE())))))</f>
        <v/>
      </c>
      <c r="Q45" s="214" t="str">
        <f aca="false">IF(ISTEXT(H45),"",(B45*$B$7/100)+(C45*$C$7/100))</f>
        <v/>
      </c>
      <c r="R45" s="215" t="str">
        <f aca="false">IF(OR(ISTEXT(H45),Q45=0),"",IF(Q45&lt;0.1,1,IF(Q45&lt;1,2,IF(Q45&lt;10,3,IF(Q45&lt;50,4,IF(Q45&gt;=50,5,""))))))</f>
        <v/>
      </c>
      <c r="S45" s="215" t="n">
        <f aca="false">IF(ISERROR(R45*I45),0,R45*I45)</f>
        <v>0</v>
      </c>
      <c r="T45" s="215" t="n">
        <f aca="false">IF(ISERROR(R45*I45*J45),0,R45*I45*J45)</f>
        <v>0</v>
      </c>
      <c r="U45" s="220" t="n">
        <f aca="false">IF(ISERROR(R45*J45),0,R45*J45)</f>
        <v>0</v>
      </c>
      <c r="V45" s="216" t="n">
        <v>0</v>
      </c>
      <c r="W45" s="217"/>
      <c r="Y45" s="215" t="str">
        <f aca="false">IF(A45="new.cod","NEWCOD",IF(AND((Z45=""),ISTEXT(A45)),A45,IF(Z45="","",INDEX('[1]liste reference'!$A$7:$A$904,Z45))))</f>
        <v/>
      </c>
      <c r="Z45" s="9" t="str">
        <f aca="false">IF(ISERROR(MATCH(A45,'[1]liste reference'!$A$7:$A$904,0)),IF(ISERROR(MATCH(A45,'[1]liste reference'!$B$7:$B$904,0)),"",(MATCH(A45,'[1]liste reference'!$B$7:$B$904,0))),(MATCH(A45,'[1]liste reference'!$A$7:$A$904,0)))</f>
        <v/>
      </c>
      <c r="AA45" s="218"/>
      <c r="AB45" s="219"/>
      <c r="AC45" s="219"/>
      <c r="BC45" s="9" t="str">
        <f aca="false">IF(A45="","",1)</f>
        <v/>
      </c>
    </row>
    <row r="46" customFormat="false" ht="12.75" hidden="false" customHeight="false" outlineLevel="0" collapsed="false">
      <c r="A46" s="201"/>
      <c r="B46" s="202"/>
      <c r="C46" s="203"/>
      <c r="D46" s="204" t="str">
        <f aca="false">IF(ISERROR(VLOOKUP($A46,'[1]liste reference'!$A$7:$D$904,2,0)),IF(ISERROR(VLOOKUP($A46,'[1]liste reference'!$B$7:$D$904,1,0)),"",VLOOKUP($A46,'[1]liste reference'!$B$7:$D$904,1,0)),VLOOKUP($A46,'[1]liste reference'!$A$7:$D$904,2,0))</f>
        <v/>
      </c>
      <c r="E46" s="204" t="n">
        <f aca="false">IF(D46="",0,VLOOKUP(D46,D$22:D39,1,0))</f>
        <v>0</v>
      </c>
      <c r="F46" s="205" t="n">
        <f aca="false">($B46*$B$7+$C46*$C$7)/100</f>
        <v>0</v>
      </c>
      <c r="G46" s="206" t="str">
        <f aca="false">IF(A46="","",IF(ISERROR(VLOOKUP($A46,'[1]liste reference'!$A$7:$P$904,13,0)),IF(ISERROR(VLOOKUP($A46,'[1]liste reference'!$B$7:$P$904,12,0)),"    -",VLOOKUP($A46,'[1]liste reference'!$B$7:$P$904,12,0)),VLOOKUP($A46,'[1]liste reference'!$A$7:$P$904,13,0)))</f>
        <v/>
      </c>
      <c r="H46" s="207" t="str">
        <f aca="false">IF(A46="","x",IF(ISERROR(VLOOKUP($A46,'[1]liste reference'!$A$7:$P$904,14,0)),IF(ISERROR(VLOOKUP($A46,'[1]liste reference'!$B$7:$P$904,13,0)),"x",VLOOKUP($A46,'[1]liste reference'!$B$7:$P$904,13,0)),VLOOKUP($A46,'[1]liste reference'!$A$7:$P$904,14,0)))</f>
        <v>x</v>
      </c>
      <c r="I46" s="208" t="str">
        <f aca="false">IF(ISNUMBER(H46),IF(ISERROR(VLOOKUP($A46,'[1]liste reference'!$A$7:$P$904,3,0)),IF(ISERROR(VLOOKUP($A46,'[1]liste reference'!$B$7:$P$904,2,0)),"",VLOOKUP($A46,'[1]liste reference'!$B$7:$P$904,2,0)),VLOOKUP($A46,'[1]liste reference'!$A$7:$P$904,3,0)),"")</f>
        <v/>
      </c>
      <c r="J46" s="209" t="str">
        <f aca="false">IF(ISNUMBER(H46),IF(ISERROR(VLOOKUP($A46,'[1]liste reference'!$A$7:$P$904,4,0)),IF(ISERROR(VLOOKUP($A46,'[1]liste reference'!$B$7:$P$904,3,0)),"",VLOOKUP($A46,'[1]liste reference'!$B$7:$P$904,3,0)),VLOOKUP($A46,'[1]liste reference'!$A$7:$P$904,4,0)),"")</f>
        <v/>
      </c>
      <c r="K46" s="210" t="str">
        <f aca="false">IF(A46="NEWCOD",IF(AB46="","Remplir le champs 'Nouveau taxa' svp.",$AB46),IF(ISTEXT($E46),"DEJA SAISI !",IF(A46="","",IF(ISERROR(VLOOKUP($A46,'[1]liste reference'!$A$7:$D$904,2,0)),IF(ISERROR(VLOOKUP($A46,'[1]liste reference'!$B$7:$D$904,1,0)),"code non répertorié ou synonyme",VLOOKUP($A46,'[1]liste reference'!$B$7:$D$904,1,0)),VLOOKUP(A46,'[1]liste reference'!$A$7:$D$904,2,0)))))</f>
        <v/>
      </c>
      <c r="L46" s="211"/>
      <c r="M46" s="211"/>
      <c r="N46" s="211"/>
      <c r="O46" s="212"/>
      <c r="P46" s="213" t="str">
        <f aca="false">IF($A46="NEWCOD",IF($AC46="","No",$AC46),IF(ISTEXT($E46),"DEJA SAISI !",IF($A46="","",IF(ISERROR(VLOOKUP($A46,'[1]liste reference'!A$1:S$1048576,19,FALSE())),IF(ISERROR(VLOOKUP($A46,'[1]liste reference'!B$1:S$1048576,19,FALSE())),"",VLOOKUP($A46,'[1]liste reference'!B$1:S$1048576,19,FALSE())),VLOOKUP($A46,'[1]liste reference'!A$1:S$1048576,19,FALSE())))))</f>
        <v/>
      </c>
      <c r="Q46" s="214" t="str">
        <f aca="false">IF(ISTEXT(H46),"",(B46*$B$7/100)+(C46*$C$7/100))</f>
        <v/>
      </c>
      <c r="R46" s="215" t="str">
        <f aca="false">IF(OR(ISTEXT(H46),Q46=0),"",IF(Q46&lt;0.1,1,IF(Q46&lt;1,2,IF(Q46&lt;10,3,IF(Q46&lt;50,4,IF(Q46&gt;=50,5,""))))))</f>
        <v/>
      </c>
      <c r="S46" s="215" t="n">
        <f aca="false">IF(ISERROR(R46*I46),0,R46*I46)</f>
        <v>0</v>
      </c>
      <c r="T46" s="215" t="n">
        <f aca="false">IF(ISERROR(R46*I46*J46),0,R46*I46*J46)</f>
        <v>0</v>
      </c>
      <c r="U46" s="220" t="n">
        <f aca="false">IF(ISERROR(R46*J46),0,R46*J46)</f>
        <v>0</v>
      </c>
      <c r="V46" s="216" t="n">
        <v>0</v>
      </c>
      <c r="W46" s="217"/>
      <c r="Y46" s="215" t="str">
        <f aca="false">IF(A46="new.cod","NEWCOD",IF(AND((Z46=""),ISTEXT(A46)),A46,IF(Z46="","",INDEX('[1]liste reference'!$A$7:$A$904,Z46))))</f>
        <v/>
      </c>
      <c r="Z46" s="9" t="str">
        <f aca="false">IF(ISERROR(MATCH(A46,'[1]liste reference'!$A$7:$A$904,0)),IF(ISERROR(MATCH(A46,'[1]liste reference'!$B$7:$B$904,0)),"",(MATCH(A46,'[1]liste reference'!$B$7:$B$904,0))),(MATCH(A46,'[1]liste reference'!$A$7:$A$904,0)))</f>
        <v/>
      </c>
      <c r="AA46" s="218"/>
      <c r="AB46" s="219"/>
      <c r="AC46" s="219"/>
      <c r="BC46" s="9" t="str">
        <f aca="false">IF(A46="","",1)</f>
        <v/>
      </c>
    </row>
    <row r="47" customFormat="false" ht="12.75" hidden="false" customHeight="false" outlineLevel="0" collapsed="false">
      <c r="A47" s="201"/>
      <c r="B47" s="202"/>
      <c r="C47" s="203"/>
      <c r="D47" s="204" t="str">
        <f aca="false">IF(ISERROR(VLOOKUP($A47,'[1]liste reference'!$A$7:$D$904,2,0)),IF(ISERROR(VLOOKUP($A47,'[1]liste reference'!$B$7:$D$904,1,0)),"",VLOOKUP($A47,'[1]liste reference'!$B$7:$D$904,1,0)),VLOOKUP($A47,'[1]liste reference'!$A$7:$D$904,2,0))</f>
        <v/>
      </c>
      <c r="E47" s="204" t="n">
        <f aca="false">IF(D47="",0,VLOOKUP(D47,D$22:D39,1,0))</f>
        <v>0</v>
      </c>
      <c r="F47" s="205" t="n">
        <f aca="false">($B47*$B$7+$C47*$C$7)/100</f>
        <v>0</v>
      </c>
      <c r="G47" s="206" t="str">
        <f aca="false">IF(A47="","",IF(ISERROR(VLOOKUP($A47,'[1]liste reference'!$A$7:$P$904,13,0)),IF(ISERROR(VLOOKUP($A47,'[1]liste reference'!$B$7:$P$904,12,0)),"    -",VLOOKUP($A47,'[1]liste reference'!$B$7:$P$904,12,0)),VLOOKUP($A47,'[1]liste reference'!$A$7:$P$904,13,0)))</f>
        <v/>
      </c>
      <c r="H47" s="207" t="str">
        <f aca="false">IF(A47="","x",IF(ISERROR(VLOOKUP($A47,'[1]liste reference'!$A$7:$P$904,14,0)),IF(ISERROR(VLOOKUP($A47,'[1]liste reference'!$B$7:$P$904,13,0)),"x",VLOOKUP($A47,'[1]liste reference'!$B$7:$P$904,13,0)),VLOOKUP($A47,'[1]liste reference'!$A$7:$P$904,14,0)))</f>
        <v>x</v>
      </c>
      <c r="I47" s="208" t="str">
        <f aca="false">IF(ISNUMBER(H47),IF(ISERROR(VLOOKUP($A47,'[1]liste reference'!$A$7:$P$904,3,0)),IF(ISERROR(VLOOKUP($A47,'[1]liste reference'!$B$7:$P$904,2,0)),"",VLOOKUP($A47,'[1]liste reference'!$B$7:$P$904,2,0)),VLOOKUP($A47,'[1]liste reference'!$A$7:$P$904,3,0)),"")</f>
        <v/>
      </c>
      <c r="J47" s="209" t="str">
        <f aca="false">IF(ISNUMBER(H47),IF(ISERROR(VLOOKUP($A47,'[1]liste reference'!$A$7:$P$904,4,0)),IF(ISERROR(VLOOKUP($A47,'[1]liste reference'!$B$7:$P$904,3,0)),"",VLOOKUP($A47,'[1]liste reference'!$B$7:$P$904,3,0)),VLOOKUP($A47,'[1]liste reference'!$A$7:$P$904,4,0)),"")</f>
        <v/>
      </c>
      <c r="K47" s="210" t="str">
        <f aca="false">IF(A47="NEWCOD",IF(AB47="","Remplir le champs 'Nouveau taxa' svp.",$AB47),IF(ISTEXT($E47),"DEJA SAISI !",IF(A47="","",IF(ISERROR(VLOOKUP($A47,'[1]liste reference'!$A$7:$D$904,2,0)),IF(ISERROR(VLOOKUP($A47,'[1]liste reference'!$B$7:$D$904,1,0)),"code non répertorié ou synonyme",VLOOKUP($A47,'[1]liste reference'!$B$7:$D$904,1,0)),VLOOKUP(A47,'[1]liste reference'!$A$7:$D$904,2,0)))))</f>
        <v/>
      </c>
      <c r="L47" s="211"/>
      <c r="M47" s="211"/>
      <c r="N47" s="211"/>
      <c r="O47" s="212"/>
      <c r="P47" s="213" t="str">
        <f aca="false">IF($A47="NEWCOD",IF($AC47="","No",$AC47),IF(ISTEXT($E47),"DEJA SAISI !",IF($A47="","",IF(ISERROR(VLOOKUP($A47,'[1]liste reference'!A$1:S$1048576,19,FALSE())),IF(ISERROR(VLOOKUP($A47,'[1]liste reference'!B$1:S$1048576,19,FALSE())),"",VLOOKUP($A47,'[1]liste reference'!B$1:S$1048576,19,FALSE())),VLOOKUP($A47,'[1]liste reference'!A$1:S$1048576,19,FALSE())))))</f>
        <v/>
      </c>
      <c r="Q47" s="214" t="str">
        <f aca="false">IF(ISTEXT(H47),"",(B47*$B$7/100)+(C47*$C$7/100))</f>
        <v/>
      </c>
      <c r="R47" s="215" t="str">
        <f aca="false">IF(OR(ISTEXT(H47),Q47=0),"",IF(Q47&lt;0.1,1,IF(Q47&lt;1,2,IF(Q47&lt;10,3,IF(Q47&lt;50,4,IF(Q47&gt;=50,5,""))))))</f>
        <v/>
      </c>
      <c r="S47" s="215" t="n">
        <f aca="false">IF(ISERROR(R47*I47),0,R47*I47)</f>
        <v>0</v>
      </c>
      <c r="T47" s="215" t="n">
        <f aca="false">IF(ISERROR(R47*I47*J47),0,R47*I47*J47)</f>
        <v>0</v>
      </c>
      <c r="U47" s="220" t="n">
        <f aca="false">IF(ISERROR(R47*J47),0,R47*J47)</f>
        <v>0</v>
      </c>
      <c r="V47" s="216" t="n">
        <v>0</v>
      </c>
      <c r="W47" s="217"/>
      <c r="Y47" s="215" t="str">
        <f aca="false">IF(A47="new.cod","NEWCOD",IF(AND((Z47=""),ISTEXT(A47)),A47,IF(Z47="","",INDEX('[1]liste reference'!$A$7:$A$904,Z47))))</f>
        <v/>
      </c>
      <c r="Z47" s="9" t="str">
        <f aca="false">IF(ISERROR(MATCH(A47,'[1]liste reference'!$A$7:$A$904,0)),IF(ISERROR(MATCH(A47,'[1]liste reference'!$B$7:$B$904,0)),"",(MATCH(A47,'[1]liste reference'!$B$7:$B$904,0))),(MATCH(A47,'[1]liste reference'!$A$7:$A$904,0)))</f>
        <v/>
      </c>
      <c r="AA47" s="218"/>
      <c r="AB47" s="219"/>
      <c r="AC47" s="219"/>
      <c r="BC47" s="9" t="str">
        <f aca="false">IF(A47="","",1)</f>
        <v/>
      </c>
    </row>
    <row r="48" customFormat="false" ht="12.75" hidden="false" customHeight="false" outlineLevel="0" collapsed="false">
      <c r="A48" s="201"/>
      <c r="B48" s="202"/>
      <c r="C48" s="203"/>
      <c r="D48" s="204" t="str">
        <f aca="false">IF(ISERROR(VLOOKUP($A48,'[1]liste reference'!$A$7:$D$904,2,0)),IF(ISERROR(VLOOKUP($A48,'[1]liste reference'!$B$7:$D$904,1,0)),"",VLOOKUP($A48,'[1]liste reference'!$B$7:$D$904,1,0)),VLOOKUP($A48,'[1]liste reference'!$A$7:$D$904,2,0))</f>
        <v/>
      </c>
      <c r="E48" s="204" t="n">
        <f aca="false">IF(D48="",0,VLOOKUP(D48,D$22:D40,1,0))</f>
        <v>0</v>
      </c>
      <c r="F48" s="205" t="n">
        <f aca="false">($B48*$B$7+$C48*$C$7)/100</f>
        <v>0</v>
      </c>
      <c r="G48" s="206" t="str">
        <f aca="false">IF(A48="","",IF(ISERROR(VLOOKUP($A48,'[1]liste reference'!$A$7:$P$904,13,0)),IF(ISERROR(VLOOKUP($A48,'[1]liste reference'!$B$7:$P$904,12,0)),"    -",VLOOKUP($A48,'[1]liste reference'!$B$7:$P$904,12,0)),VLOOKUP($A48,'[1]liste reference'!$A$7:$P$904,13,0)))</f>
        <v/>
      </c>
      <c r="H48" s="207" t="str">
        <f aca="false">IF(A48="","x",IF(ISERROR(VLOOKUP($A48,'[1]liste reference'!$A$7:$P$904,14,0)),IF(ISERROR(VLOOKUP($A48,'[1]liste reference'!$B$7:$P$904,13,0)),"x",VLOOKUP($A48,'[1]liste reference'!$B$7:$P$904,13,0)),VLOOKUP($A48,'[1]liste reference'!$A$7:$P$904,14,0)))</f>
        <v>x</v>
      </c>
      <c r="I48" s="208" t="str">
        <f aca="false">IF(ISNUMBER(H48),IF(ISERROR(VLOOKUP($A48,'[1]liste reference'!$A$7:$P$904,3,0)),IF(ISERROR(VLOOKUP($A48,'[1]liste reference'!$B$7:$P$904,2,0)),"",VLOOKUP($A48,'[1]liste reference'!$B$7:$P$904,2,0)),VLOOKUP($A48,'[1]liste reference'!$A$7:$P$904,3,0)),"")</f>
        <v/>
      </c>
      <c r="J48" s="209" t="str">
        <f aca="false">IF(ISNUMBER(H48),IF(ISERROR(VLOOKUP($A48,'[1]liste reference'!$A$7:$P$904,4,0)),IF(ISERROR(VLOOKUP($A48,'[1]liste reference'!$B$7:$P$904,3,0)),"",VLOOKUP($A48,'[1]liste reference'!$B$7:$P$904,3,0)),VLOOKUP($A48,'[1]liste reference'!$A$7:$P$904,4,0)),"")</f>
        <v/>
      </c>
      <c r="K48" s="210" t="str">
        <f aca="false">IF(A48="NEWCOD",IF(AB48="","Remplir le champs 'Nouveau taxa' svp.",$AB48),IF(ISTEXT($E48),"DEJA SAISI !",IF(A48="","",IF(ISERROR(VLOOKUP($A48,'[1]liste reference'!$A$7:$D$904,2,0)),IF(ISERROR(VLOOKUP($A48,'[1]liste reference'!$B$7:$D$904,1,0)),"code non répertorié ou synonyme",VLOOKUP($A48,'[1]liste reference'!$B$7:$D$904,1,0)),VLOOKUP(A48,'[1]liste reference'!$A$7:$D$904,2,0)))))</f>
        <v/>
      </c>
      <c r="L48" s="211"/>
      <c r="M48" s="211"/>
      <c r="N48" s="211"/>
      <c r="O48" s="212"/>
      <c r="P48" s="213" t="str">
        <f aca="false">IF($A48="NEWCOD",IF($AC48="","No",$AC48),IF(ISTEXT($E48),"DEJA SAISI !",IF($A48="","",IF(ISERROR(VLOOKUP($A48,'[1]liste reference'!A$1:S$1048576,19,FALSE())),IF(ISERROR(VLOOKUP($A48,'[1]liste reference'!B$1:S$1048576,19,FALSE())),"",VLOOKUP($A48,'[1]liste reference'!B$1:S$1048576,19,FALSE())),VLOOKUP($A48,'[1]liste reference'!A$1:S$1048576,19,FALSE())))))</f>
        <v/>
      </c>
      <c r="Q48" s="214" t="str">
        <f aca="false">IF(ISTEXT(H48),"",(B48*$B$7/100)+(C48*$C$7/100))</f>
        <v/>
      </c>
      <c r="R48" s="215" t="str">
        <f aca="false">IF(OR(ISTEXT(H48),Q48=0),"",IF(Q48&lt;0.1,1,IF(Q48&lt;1,2,IF(Q48&lt;10,3,IF(Q48&lt;50,4,IF(Q48&gt;=50,5,""))))))</f>
        <v/>
      </c>
      <c r="S48" s="215" t="n">
        <f aca="false">IF(ISERROR(R48*I48),0,R48*I48)</f>
        <v>0</v>
      </c>
      <c r="T48" s="215" t="n">
        <f aca="false">IF(ISERROR(R48*I48*J48),0,R48*I48*J48)</f>
        <v>0</v>
      </c>
      <c r="U48" s="220" t="n">
        <f aca="false">IF(ISERROR(R48*J48),0,R48*J48)</f>
        <v>0</v>
      </c>
      <c r="V48" s="216" t="n">
        <v>0</v>
      </c>
      <c r="W48" s="217"/>
      <c r="Y48" s="215" t="str">
        <f aca="false">IF(A48="new.cod","NEWCOD",IF(AND((Z48=""),ISTEXT(A48)),A48,IF(Z48="","",INDEX('[1]liste reference'!$A$7:$A$904,Z48))))</f>
        <v/>
      </c>
      <c r="Z48" s="9" t="str">
        <f aca="false">IF(ISERROR(MATCH(A48,'[1]liste reference'!$A$7:$A$904,0)),IF(ISERROR(MATCH(A48,'[1]liste reference'!$B$7:$B$904,0)),"",(MATCH(A48,'[1]liste reference'!$B$7:$B$904,0))),(MATCH(A48,'[1]liste reference'!$A$7:$A$904,0)))</f>
        <v/>
      </c>
      <c r="AA48" s="218"/>
      <c r="AB48" s="219"/>
      <c r="AC48" s="219"/>
      <c r="BC48" s="9" t="str">
        <f aca="false">IF(A48="","",1)</f>
        <v/>
      </c>
    </row>
    <row r="49" customFormat="false" ht="12.75" hidden="false" customHeight="false" outlineLevel="0" collapsed="false">
      <c r="A49" s="201"/>
      <c r="B49" s="202"/>
      <c r="C49" s="203"/>
      <c r="D49" s="204" t="str">
        <f aca="false">IF(ISERROR(VLOOKUP($A49,'[1]liste reference'!$A$7:$D$904,2,0)),IF(ISERROR(VLOOKUP($A49,'[1]liste reference'!$B$7:$D$904,1,0)),"",VLOOKUP($A49,'[1]liste reference'!$B$7:$D$904,1,0)),VLOOKUP($A49,'[1]liste reference'!$A$7:$D$904,2,0))</f>
        <v/>
      </c>
      <c r="E49" s="204" t="n">
        <f aca="false">IF(D49="",0,VLOOKUP(D49,D$22:D48,1,0))</f>
        <v>0</v>
      </c>
      <c r="F49" s="205" t="n">
        <f aca="false">($B49*$B$7+$C49*$C$7)/100</f>
        <v>0</v>
      </c>
      <c r="G49" s="206" t="str">
        <f aca="false">IF(A49="","",IF(ISERROR(VLOOKUP($A49,'[1]liste reference'!$A$7:$P$904,13,0)),IF(ISERROR(VLOOKUP($A49,'[1]liste reference'!$B$7:$P$904,12,0)),"    -",VLOOKUP($A49,'[1]liste reference'!$B$7:$P$904,12,0)),VLOOKUP($A49,'[1]liste reference'!$A$7:$P$904,13,0)))</f>
        <v/>
      </c>
      <c r="H49" s="207" t="str">
        <f aca="false">IF(A49="","x",IF(ISERROR(VLOOKUP($A49,'[1]liste reference'!$A$7:$P$904,14,0)),IF(ISERROR(VLOOKUP($A49,'[1]liste reference'!$B$7:$P$904,13,0)),"x",VLOOKUP($A49,'[1]liste reference'!$B$7:$P$904,13,0)),VLOOKUP($A49,'[1]liste reference'!$A$7:$P$904,14,0)))</f>
        <v>x</v>
      </c>
      <c r="I49" s="208" t="str">
        <f aca="false">IF(ISNUMBER(H49),IF(ISERROR(VLOOKUP($A49,'[1]liste reference'!$A$7:$P$904,3,0)),IF(ISERROR(VLOOKUP($A49,'[1]liste reference'!$B$7:$P$904,2,0)),"",VLOOKUP($A49,'[1]liste reference'!$B$7:$P$904,2,0)),VLOOKUP($A49,'[1]liste reference'!$A$7:$P$904,3,0)),"")</f>
        <v/>
      </c>
      <c r="J49" s="209" t="str">
        <f aca="false">IF(ISNUMBER(H49),IF(ISERROR(VLOOKUP($A49,'[1]liste reference'!$A$7:$P$904,4,0)),IF(ISERROR(VLOOKUP($A49,'[1]liste reference'!$B$7:$P$904,3,0)),"",VLOOKUP($A49,'[1]liste reference'!$B$7:$P$904,3,0)),VLOOKUP($A49,'[1]liste reference'!$A$7:$P$904,4,0)),"")</f>
        <v/>
      </c>
      <c r="K49" s="210" t="str">
        <f aca="false">IF(A49="NEWCOD",IF(AB49="","Remplir le champs 'Nouveau taxa' svp.",$AB49),IF(ISTEXT($E49),"DEJA SAISI !",IF(A49="","",IF(ISERROR(VLOOKUP($A49,'[1]liste reference'!$A$7:$D$904,2,0)),IF(ISERROR(VLOOKUP($A49,'[1]liste reference'!$B$7:$D$904,1,0)),"code non répertorié ou synonyme",VLOOKUP($A49,'[1]liste reference'!$B$7:$D$904,1,0)),VLOOKUP(A49,'[1]liste reference'!$A$7:$D$904,2,0)))))</f>
        <v/>
      </c>
      <c r="L49" s="211"/>
      <c r="M49" s="211"/>
      <c r="N49" s="211"/>
      <c r="O49" s="212"/>
      <c r="P49" s="213" t="str">
        <f aca="false">IF($A49="NEWCOD",IF($AC49="","No",$AC49),IF(ISTEXT($E49),"DEJA SAISI !",IF($A49="","",IF(ISERROR(VLOOKUP($A49,'[1]liste reference'!A$1:S$1048576,19,FALSE())),IF(ISERROR(VLOOKUP($A49,'[1]liste reference'!B$1:S$1048576,19,FALSE())),"",VLOOKUP($A49,'[1]liste reference'!B$1:S$1048576,19,FALSE())),VLOOKUP($A49,'[1]liste reference'!A$1:S$1048576,19,FALSE())))))</f>
        <v/>
      </c>
      <c r="Q49" s="214" t="str">
        <f aca="false">IF(ISTEXT(H49),"",(B49*$B$7/100)+(C49*$C$7/100))</f>
        <v/>
      </c>
      <c r="R49" s="215" t="str">
        <f aca="false">IF(OR(ISTEXT(H49),Q49=0),"",IF(Q49&lt;0.1,1,IF(Q49&lt;1,2,IF(Q49&lt;10,3,IF(Q49&lt;50,4,IF(Q49&gt;=50,5,""))))))</f>
        <v/>
      </c>
      <c r="S49" s="215" t="n">
        <f aca="false">IF(ISERROR(R49*I49),0,R49*I49)</f>
        <v>0</v>
      </c>
      <c r="T49" s="215" t="n">
        <f aca="false">IF(ISERROR(R49*I49*J49),0,R49*I49*J49)</f>
        <v>0</v>
      </c>
      <c r="U49" s="220" t="n">
        <f aca="false">IF(ISERROR(R49*J49),0,R49*J49)</f>
        <v>0</v>
      </c>
      <c r="V49" s="216" t="n">
        <v>0</v>
      </c>
      <c r="W49" s="217"/>
      <c r="Y49" s="215" t="str">
        <f aca="false">IF(A49="new.cod","NEWCOD",IF(AND((Z49=""),ISTEXT(A49)),A49,IF(Z49="","",INDEX('[1]liste reference'!$A$7:$A$904,Z49))))</f>
        <v/>
      </c>
      <c r="Z49" s="9" t="str">
        <f aca="false">IF(ISERROR(MATCH(A49,'[1]liste reference'!$A$7:$A$904,0)),IF(ISERROR(MATCH(A49,'[1]liste reference'!$B$7:$B$904,0)),"",(MATCH(A49,'[1]liste reference'!$B$7:$B$904,0))),(MATCH(A49,'[1]liste reference'!$A$7:$A$904,0)))</f>
        <v/>
      </c>
      <c r="AA49" s="218"/>
      <c r="AB49" s="219"/>
      <c r="AC49" s="219"/>
      <c r="BC49" s="9" t="str">
        <f aca="false">IF(A49="","",1)</f>
        <v/>
      </c>
    </row>
    <row r="50" customFormat="false" ht="12.75" hidden="false" customHeight="false" outlineLevel="0" collapsed="false">
      <c r="A50" s="201"/>
      <c r="B50" s="202"/>
      <c r="C50" s="203"/>
      <c r="D50" s="204" t="str">
        <f aca="false">IF(ISERROR(VLOOKUP($A50,'[1]liste reference'!$A$7:$D$904,2,0)),IF(ISERROR(VLOOKUP($A50,'[1]liste reference'!$B$7:$D$904,1,0)),"",VLOOKUP($A50,'[1]liste reference'!$B$7:$D$904,1,0)),VLOOKUP($A50,'[1]liste reference'!$A$7:$D$904,2,0))</f>
        <v/>
      </c>
      <c r="E50" s="204" t="n">
        <f aca="false">IF(D50="",0,VLOOKUP(D50,D$22:D49,1,0))</f>
        <v>0</v>
      </c>
      <c r="F50" s="205" t="n">
        <f aca="false">($B50*$B$7+$C50*$C$7)/100</f>
        <v>0</v>
      </c>
      <c r="G50" s="206" t="str">
        <f aca="false">IF(A50="","",IF(ISERROR(VLOOKUP($A50,'[1]liste reference'!$A$7:$P$904,13,0)),IF(ISERROR(VLOOKUP($A50,'[1]liste reference'!$B$7:$P$904,12,0)),"    -",VLOOKUP($A50,'[1]liste reference'!$B$7:$P$904,12,0)),VLOOKUP($A50,'[1]liste reference'!$A$7:$P$904,13,0)))</f>
        <v/>
      </c>
      <c r="H50" s="207" t="str">
        <f aca="false">IF(A50="","x",IF(ISERROR(VLOOKUP($A50,'[1]liste reference'!$A$7:$P$904,14,0)),IF(ISERROR(VLOOKUP($A50,'[1]liste reference'!$B$7:$P$904,13,0)),"x",VLOOKUP($A50,'[1]liste reference'!$B$7:$P$904,13,0)),VLOOKUP($A50,'[1]liste reference'!$A$7:$P$904,14,0)))</f>
        <v>x</v>
      </c>
      <c r="I50" s="208" t="str">
        <f aca="false">IF(ISNUMBER(H50),IF(ISERROR(VLOOKUP($A50,'[1]liste reference'!$A$7:$P$904,3,0)),IF(ISERROR(VLOOKUP($A50,'[1]liste reference'!$B$7:$P$904,2,0)),"",VLOOKUP($A50,'[1]liste reference'!$B$7:$P$904,2,0)),VLOOKUP($A50,'[1]liste reference'!$A$7:$P$904,3,0)),"")</f>
        <v/>
      </c>
      <c r="J50" s="209" t="str">
        <f aca="false">IF(ISNUMBER(H50),IF(ISERROR(VLOOKUP($A50,'[1]liste reference'!$A$7:$P$904,4,0)),IF(ISERROR(VLOOKUP($A50,'[1]liste reference'!$B$7:$P$904,3,0)),"",VLOOKUP($A50,'[1]liste reference'!$B$7:$P$904,3,0)),VLOOKUP($A50,'[1]liste reference'!$A$7:$P$904,4,0)),"")</f>
        <v/>
      </c>
      <c r="K50" s="210" t="str">
        <f aca="false">IF(A50="NEWCOD",IF(AB50="","Remplir le champs 'Nouveau taxa' svp.",$AB50),IF(ISTEXT($E50),"DEJA SAISI !",IF(A50="","",IF(ISERROR(VLOOKUP($A50,'[1]liste reference'!$A$7:$D$904,2,0)),IF(ISERROR(VLOOKUP($A50,'[1]liste reference'!$B$7:$D$904,1,0)),"code non répertorié ou synonyme",VLOOKUP($A50,'[1]liste reference'!$B$7:$D$904,1,0)),VLOOKUP(A50,'[1]liste reference'!$A$7:$D$904,2,0)))))</f>
        <v/>
      </c>
      <c r="L50" s="211"/>
      <c r="M50" s="211"/>
      <c r="N50" s="211"/>
      <c r="O50" s="212"/>
      <c r="P50" s="213" t="str">
        <f aca="false">IF($A50="NEWCOD",IF($AC50="","No",$AC50),IF(ISTEXT($E50),"DEJA SAISI !",IF($A50="","",IF(ISERROR(VLOOKUP($A50,'[1]liste reference'!A$1:S$1048576,19,FALSE())),IF(ISERROR(VLOOKUP($A50,'[1]liste reference'!B$1:S$1048576,19,FALSE())),"",VLOOKUP($A50,'[1]liste reference'!B$1:S$1048576,19,FALSE())),VLOOKUP($A50,'[1]liste reference'!A$1:S$1048576,19,FALSE())))))</f>
        <v/>
      </c>
      <c r="Q50" s="214" t="str">
        <f aca="false">IF(ISTEXT(H50),"",(B50*$B$7/100)+(C50*$C$7/100))</f>
        <v/>
      </c>
      <c r="R50" s="215" t="str">
        <f aca="false">IF(OR(ISTEXT(H50),Q50=0),"",IF(Q50&lt;0.1,1,IF(Q50&lt;1,2,IF(Q50&lt;10,3,IF(Q50&lt;50,4,IF(Q50&gt;=50,5,""))))))</f>
        <v/>
      </c>
      <c r="S50" s="215" t="n">
        <f aca="false">IF(ISERROR(R50*I50),0,R50*I50)</f>
        <v>0</v>
      </c>
      <c r="T50" s="215" t="n">
        <f aca="false">IF(ISERROR(R50*I50*J50),0,R50*I50*J50)</f>
        <v>0</v>
      </c>
      <c r="U50" s="220" t="n">
        <f aca="false">IF(ISERROR(R50*J50),0,R50*J50)</f>
        <v>0</v>
      </c>
      <c r="V50" s="216" t="n">
        <v>0</v>
      </c>
      <c r="W50" s="217"/>
      <c r="Y50" s="215" t="str">
        <f aca="false">IF(A50="new.cod","NEWCOD",IF(AND((Z50=""),ISTEXT(A50)),A50,IF(Z50="","",INDEX('[1]liste reference'!$A$7:$A$904,Z50))))</f>
        <v/>
      </c>
      <c r="Z50" s="9" t="str">
        <f aca="false">IF(ISERROR(MATCH(A50,'[1]liste reference'!$A$7:$A$904,0)),IF(ISERROR(MATCH(A50,'[1]liste reference'!$B$7:$B$904,0)),"",(MATCH(A50,'[1]liste reference'!$B$7:$B$904,0))),(MATCH(A50,'[1]liste reference'!$A$7:$A$904,0)))</f>
        <v/>
      </c>
      <c r="AA50" s="218"/>
      <c r="AB50" s="219"/>
      <c r="AC50" s="219"/>
      <c r="BC50" s="9" t="str">
        <f aca="false">IF(A50="","",1)</f>
        <v/>
      </c>
    </row>
    <row r="51" customFormat="false" ht="12.75" hidden="false" customHeight="false" outlineLevel="0" collapsed="false">
      <c r="A51" s="201"/>
      <c r="B51" s="202"/>
      <c r="C51" s="203"/>
      <c r="D51" s="204" t="str">
        <f aca="false">IF(ISERROR(VLOOKUP($A51,'[1]liste reference'!$A$7:$D$904,2,0)),IF(ISERROR(VLOOKUP($A51,'[1]liste reference'!$B$7:$D$904,1,0)),"",VLOOKUP($A51,'[1]liste reference'!$B$7:$D$904,1,0)),VLOOKUP($A51,'[1]liste reference'!$A$7:$D$904,2,0))</f>
        <v/>
      </c>
      <c r="E51" s="204" t="n">
        <f aca="false">IF(D51="",0,VLOOKUP(D51,D$22:D50,1,0))</f>
        <v>0</v>
      </c>
      <c r="F51" s="205" t="n">
        <f aca="false">($B51*$B$7+$C51*$C$7)/100</f>
        <v>0</v>
      </c>
      <c r="G51" s="206" t="str">
        <f aca="false">IF(A51="","",IF(ISERROR(VLOOKUP($A51,'[1]liste reference'!$A$7:$P$904,13,0)),IF(ISERROR(VLOOKUP($A51,'[1]liste reference'!$B$7:$P$904,12,0)),"    -",VLOOKUP($A51,'[1]liste reference'!$B$7:$P$904,12,0)),VLOOKUP($A51,'[1]liste reference'!$A$7:$P$904,13,0)))</f>
        <v/>
      </c>
      <c r="H51" s="207" t="str">
        <f aca="false">IF(A51="","x",IF(ISERROR(VLOOKUP($A51,'[1]liste reference'!$A$7:$P$904,14,0)),IF(ISERROR(VLOOKUP($A51,'[1]liste reference'!$B$7:$P$904,13,0)),"x",VLOOKUP($A51,'[1]liste reference'!$B$7:$P$904,13,0)),VLOOKUP($A51,'[1]liste reference'!$A$7:$P$904,14,0)))</f>
        <v>x</v>
      </c>
      <c r="I51" s="208" t="str">
        <f aca="false">IF(ISNUMBER(H51),IF(ISERROR(VLOOKUP($A51,'[1]liste reference'!$A$7:$P$904,3,0)),IF(ISERROR(VLOOKUP($A51,'[1]liste reference'!$B$7:$P$904,2,0)),"",VLOOKUP($A51,'[1]liste reference'!$B$7:$P$904,2,0)),VLOOKUP($A51,'[1]liste reference'!$A$7:$P$904,3,0)),"")</f>
        <v/>
      </c>
      <c r="J51" s="209" t="str">
        <f aca="false">IF(ISNUMBER(H51),IF(ISERROR(VLOOKUP($A51,'[1]liste reference'!$A$7:$P$904,4,0)),IF(ISERROR(VLOOKUP($A51,'[1]liste reference'!$B$7:$P$904,3,0)),"",VLOOKUP($A51,'[1]liste reference'!$B$7:$P$904,3,0)),VLOOKUP($A51,'[1]liste reference'!$A$7:$P$904,4,0)),"")</f>
        <v/>
      </c>
      <c r="K51" s="210" t="str">
        <f aca="false">IF(A51="NEWCOD",IF(AB51="","Remplir le champs 'Nouveau taxa' svp.",$AB51),IF(ISTEXT($E51),"DEJA SAISI !",IF(A51="","",IF(ISERROR(VLOOKUP($A51,'[1]liste reference'!$A$7:$D$904,2,0)),IF(ISERROR(VLOOKUP($A51,'[1]liste reference'!$B$7:$D$904,1,0)),"code non répertorié ou synonyme",VLOOKUP($A51,'[1]liste reference'!$B$7:$D$904,1,0)),VLOOKUP(A51,'[1]liste reference'!$A$7:$D$904,2,0)))))</f>
        <v/>
      </c>
      <c r="L51" s="211"/>
      <c r="M51" s="211"/>
      <c r="N51" s="211"/>
      <c r="O51" s="212"/>
      <c r="P51" s="213" t="str">
        <f aca="false">IF($A51="NEWCOD",IF($AC51="","No",$AC51),IF(ISTEXT($E51),"DEJA SAISI !",IF($A51="","",IF(ISERROR(VLOOKUP($A51,'[1]liste reference'!A$1:S$1048576,19,FALSE())),IF(ISERROR(VLOOKUP($A51,'[1]liste reference'!B$1:S$1048576,19,FALSE())),"",VLOOKUP($A51,'[1]liste reference'!B$1:S$1048576,19,FALSE())),VLOOKUP($A51,'[1]liste reference'!A$1:S$1048576,19,FALSE())))))</f>
        <v/>
      </c>
      <c r="Q51" s="214" t="str">
        <f aca="false">IF(ISTEXT(H51),"",(B51*$B$7/100)+(C51*$C$7/100))</f>
        <v/>
      </c>
      <c r="R51" s="215" t="str">
        <f aca="false">IF(OR(ISTEXT(H51),Q51=0),"",IF(Q51&lt;0.1,1,IF(Q51&lt;1,2,IF(Q51&lt;10,3,IF(Q51&lt;50,4,IF(Q51&gt;=50,5,""))))))</f>
        <v/>
      </c>
      <c r="S51" s="215" t="n">
        <f aca="false">IF(ISERROR(R51*I51),0,R51*I51)</f>
        <v>0</v>
      </c>
      <c r="T51" s="215" t="n">
        <f aca="false">IF(ISERROR(R51*I51*J51),0,R51*I51*J51)</f>
        <v>0</v>
      </c>
      <c r="U51" s="220" t="n">
        <f aca="false">IF(ISERROR(R51*J51),0,R51*J51)</f>
        <v>0</v>
      </c>
      <c r="V51" s="216" t="n">
        <v>0</v>
      </c>
      <c r="W51" s="217"/>
      <c r="Y51" s="215" t="str">
        <f aca="false">IF(A51="new.cod","NEWCOD",IF(AND((Z51=""),ISTEXT(A51)),A51,IF(Z51="","",INDEX('[1]liste reference'!$A$7:$A$904,Z51))))</f>
        <v/>
      </c>
      <c r="Z51" s="9" t="str">
        <f aca="false">IF(ISERROR(MATCH(A51,'[1]liste reference'!$A$7:$A$904,0)),IF(ISERROR(MATCH(A51,'[1]liste reference'!$B$7:$B$904,0)),"",(MATCH(A51,'[1]liste reference'!$B$7:$B$904,0))),(MATCH(A51,'[1]liste reference'!$A$7:$A$904,0)))</f>
        <v/>
      </c>
      <c r="AA51" s="218"/>
      <c r="AB51" s="219"/>
      <c r="AC51" s="219"/>
      <c r="BC51" s="9" t="str">
        <f aca="false">IF(A51="","",1)</f>
        <v/>
      </c>
    </row>
    <row r="52" customFormat="false" ht="12.75" hidden="false" customHeight="false" outlineLevel="0" collapsed="false">
      <c r="A52" s="201"/>
      <c r="B52" s="202"/>
      <c r="C52" s="203"/>
      <c r="D52" s="204" t="str">
        <f aca="false">IF(ISERROR(VLOOKUP($A52,'[1]liste reference'!$A$7:$D$904,2,0)),IF(ISERROR(VLOOKUP($A52,'[1]liste reference'!$B$7:$D$904,1,0)),"",VLOOKUP($A52,'[1]liste reference'!$B$7:$D$904,1,0)),VLOOKUP($A52,'[1]liste reference'!$A$7:$D$904,2,0))</f>
        <v/>
      </c>
      <c r="E52" s="204" t="n">
        <f aca="false">IF(D52="",0,VLOOKUP(D52,D$22:D51,1,0))</f>
        <v>0</v>
      </c>
      <c r="F52" s="205" t="n">
        <f aca="false">($B52*$B$7+$C52*$C$7)/100</f>
        <v>0</v>
      </c>
      <c r="G52" s="206" t="str">
        <f aca="false">IF(A52="","",IF(ISERROR(VLOOKUP($A52,'[1]liste reference'!$A$7:$P$904,13,0)),IF(ISERROR(VLOOKUP($A52,'[1]liste reference'!$B$7:$P$904,12,0)),"    -",VLOOKUP($A52,'[1]liste reference'!$B$7:$P$904,12,0)),VLOOKUP($A52,'[1]liste reference'!$A$7:$P$904,13,0)))</f>
        <v/>
      </c>
      <c r="H52" s="207" t="str">
        <f aca="false">IF(A52="","x",IF(ISERROR(VLOOKUP($A52,'[1]liste reference'!$A$7:$P$904,14,0)),IF(ISERROR(VLOOKUP($A52,'[1]liste reference'!$B$7:$P$904,13,0)),"x",VLOOKUP($A52,'[1]liste reference'!$B$7:$P$904,13,0)),VLOOKUP($A52,'[1]liste reference'!$A$7:$P$904,14,0)))</f>
        <v>x</v>
      </c>
      <c r="I52" s="208" t="str">
        <f aca="false">IF(ISNUMBER(H52),IF(ISERROR(VLOOKUP($A52,'[1]liste reference'!$A$7:$P$904,3,0)),IF(ISERROR(VLOOKUP($A52,'[1]liste reference'!$B$7:$P$904,2,0)),"",VLOOKUP($A52,'[1]liste reference'!$B$7:$P$904,2,0)),VLOOKUP($A52,'[1]liste reference'!$A$7:$P$904,3,0)),"")</f>
        <v/>
      </c>
      <c r="J52" s="209" t="str">
        <f aca="false">IF(ISNUMBER(H52),IF(ISERROR(VLOOKUP($A52,'[1]liste reference'!$A$7:$P$904,4,0)),IF(ISERROR(VLOOKUP($A52,'[1]liste reference'!$B$7:$P$904,3,0)),"",VLOOKUP($A52,'[1]liste reference'!$B$7:$P$904,3,0)),VLOOKUP($A52,'[1]liste reference'!$A$7:$P$904,4,0)),"")</f>
        <v/>
      </c>
      <c r="K52" s="210" t="str">
        <f aca="false">IF(A52="NEWCOD",IF(AB52="","Remplir le champs 'Nouveau taxa' svp.",$AB52),IF(ISTEXT($E52),"DEJA SAISI !",IF(A52="","",IF(ISERROR(VLOOKUP($A52,'[1]liste reference'!$A$7:$D$904,2,0)),IF(ISERROR(VLOOKUP($A52,'[1]liste reference'!$B$7:$D$904,1,0)),"code non répertorié ou synonyme",VLOOKUP($A52,'[1]liste reference'!$B$7:$D$904,1,0)),VLOOKUP(A52,'[1]liste reference'!$A$7:$D$904,2,0)))))</f>
        <v/>
      </c>
      <c r="L52" s="211"/>
      <c r="M52" s="211"/>
      <c r="N52" s="211"/>
      <c r="O52" s="212"/>
      <c r="P52" s="213" t="str">
        <f aca="false">IF($A52="NEWCOD",IF($AC52="","No",$AC52),IF(ISTEXT($E52),"DEJA SAISI !",IF($A52="","",IF(ISERROR(VLOOKUP($A52,'[1]liste reference'!A$1:S$1048576,19,FALSE())),IF(ISERROR(VLOOKUP($A52,'[1]liste reference'!B$1:S$1048576,19,FALSE())),"",VLOOKUP($A52,'[1]liste reference'!B$1:S$1048576,19,FALSE())),VLOOKUP($A52,'[1]liste reference'!A$1:S$1048576,19,FALSE())))))</f>
        <v/>
      </c>
      <c r="Q52" s="214" t="str">
        <f aca="false">IF(ISTEXT(H52),"",(B52*$B$7/100)+(C52*$C$7/100))</f>
        <v/>
      </c>
      <c r="R52" s="215" t="str">
        <f aca="false">IF(OR(ISTEXT(H52),Q52=0),"",IF(Q52&lt;0.1,1,IF(Q52&lt;1,2,IF(Q52&lt;10,3,IF(Q52&lt;50,4,IF(Q52&gt;=50,5,""))))))</f>
        <v/>
      </c>
      <c r="S52" s="215" t="n">
        <f aca="false">IF(ISERROR(R52*I52),0,R52*I52)</f>
        <v>0</v>
      </c>
      <c r="T52" s="215" t="n">
        <f aca="false">IF(ISERROR(R52*I52*J52),0,R52*I52*J52)</f>
        <v>0</v>
      </c>
      <c r="U52" s="220" t="n">
        <f aca="false">IF(ISERROR(R52*J52),0,R52*J52)</f>
        <v>0</v>
      </c>
      <c r="V52" s="216" t="n">
        <v>0</v>
      </c>
      <c r="W52" s="217"/>
      <c r="Y52" s="215" t="str">
        <f aca="false">IF(A52="new.cod","NEWCOD",IF(AND((Z52=""),ISTEXT(A52)),A52,IF(Z52="","",INDEX('[1]liste reference'!$A$7:$A$904,Z52))))</f>
        <v/>
      </c>
      <c r="Z52" s="9" t="str">
        <f aca="false">IF(ISERROR(MATCH(A52,'[1]liste reference'!$A$7:$A$904,0)),IF(ISERROR(MATCH(A52,'[1]liste reference'!$B$7:$B$904,0)),"",(MATCH(A52,'[1]liste reference'!$B$7:$B$904,0))),(MATCH(A52,'[1]liste reference'!$A$7:$A$904,0)))</f>
        <v/>
      </c>
      <c r="AA52" s="218"/>
      <c r="AB52" s="219"/>
      <c r="AC52" s="219"/>
      <c r="BC52" s="9" t="str">
        <f aca="false">IF(A52="","",1)</f>
        <v/>
      </c>
    </row>
    <row r="53" customFormat="false" ht="12.75" hidden="false" customHeight="false" outlineLevel="0" collapsed="false">
      <c r="A53" s="201"/>
      <c r="B53" s="202"/>
      <c r="C53" s="203"/>
      <c r="D53" s="204" t="str">
        <f aca="false">IF(ISERROR(VLOOKUP($A53,'[1]liste reference'!$A$7:$D$904,2,0)),IF(ISERROR(VLOOKUP($A53,'[1]liste reference'!$B$7:$D$904,1,0)),"",VLOOKUP($A53,'[1]liste reference'!$B$7:$D$904,1,0)),VLOOKUP($A53,'[1]liste reference'!$A$7:$D$904,2,0))</f>
        <v/>
      </c>
      <c r="E53" s="204" t="n">
        <f aca="false">IF(D53="",0,VLOOKUP(D53,D$22:D52,1,0))</f>
        <v>0</v>
      </c>
      <c r="F53" s="205" t="n">
        <f aca="false">($B53*$B$7+$C53*$C$7)/100</f>
        <v>0</v>
      </c>
      <c r="G53" s="206" t="str">
        <f aca="false">IF(A53="","",IF(ISERROR(VLOOKUP($A53,'[1]liste reference'!$A$7:$P$904,13,0)),IF(ISERROR(VLOOKUP($A53,'[1]liste reference'!$B$7:$P$904,12,0)),"    -",VLOOKUP($A53,'[1]liste reference'!$B$7:$P$904,12,0)),VLOOKUP($A53,'[1]liste reference'!$A$7:$P$904,13,0)))</f>
        <v/>
      </c>
      <c r="H53" s="207" t="str">
        <f aca="false">IF(A53="","x",IF(ISERROR(VLOOKUP($A53,'[1]liste reference'!$A$7:$P$904,14,0)),IF(ISERROR(VLOOKUP($A53,'[1]liste reference'!$B$7:$P$904,13,0)),"x",VLOOKUP($A53,'[1]liste reference'!$B$7:$P$904,13,0)),VLOOKUP($A53,'[1]liste reference'!$A$7:$P$904,14,0)))</f>
        <v>x</v>
      </c>
      <c r="I53" s="208" t="str">
        <f aca="false">IF(ISNUMBER(H53),IF(ISERROR(VLOOKUP($A53,'[1]liste reference'!$A$7:$P$904,3,0)),IF(ISERROR(VLOOKUP($A53,'[1]liste reference'!$B$7:$P$904,2,0)),"",VLOOKUP($A53,'[1]liste reference'!$B$7:$P$904,2,0)),VLOOKUP($A53,'[1]liste reference'!$A$7:$P$904,3,0)),"")</f>
        <v/>
      </c>
      <c r="J53" s="209" t="str">
        <f aca="false">IF(ISNUMBER(H53),IF(ISERROR(VLOOKUP($A53,'[1]liste reference'!$A$7:$P$904,4,0)),IF(ISERROR(VLOOKUP($A53,'[1]liste reference'!$B$7:$P$904,3,0)),"",VLOOKUP($A53,'[1]liste reference'!$B$7:$P$904,3,0)),VLOOKUP($A53,'[1]liste reference'!$A$7:$P$904,4,0)),"")</f>
        <v/>
      </c>
      <c r="K53" s="210" t="str">
        <f aca="false">IF(A53="NEWCOD",IF(AB53="","Remplir le champs 'Nouveau taxa' svp.",$AB53),IF(ISTEXT($E53),"DEJA SAISI !",IF(A53="","",IF(ISERROR(VLOOKUP($A53,'[1]liste reference'!$A$7:$D$904,2,0)),IF(ISERROR(VLOOKUP($A53,'[1]liste reference'!$B$7:$D$904,1,0)),"code non répertorié ou synonyme",VLOOKUP($A53,'[1]liste reference'!$B$7:$D$904,1,0)),VLOOKUP(A53,'[1]liste reference'!$A$7:$D$904,2,0)))))</f>
        <v/>
      </c>
      <c r="L53" s="211"/>
      <c r="M53" s="211"/>
      <c r="N53" s="211"/>
      <c r="O53" s="212"/>
      <c r="P53" s="213" t="str">
        <f aca="false">IF($A53="NEWCOD",IF($AC53="","No",$AC53),IF(ISTEXT($E53),"DEJA SAISI !",IF($A53="","",IF(ISERROR(VLOOKUP($A53,'[1]liste reference'!A$1:S$1048576,19,FALSE())),IF(ISERROR(VLOOKUP($A53,'[1]liste reference'!B$1:S$1048576,19,FALSE())),"",VLOOKUP($A53,'[1]liste reference'!B$1:S$1048576,19,FALSE())),VLOOKUP($A53,'[1]liste reference'!A$1:S$1048576,19,FALSE())))))</f>
        <v/>
      </c>
      <c r="Q53" s="214" t="str">
        <f aca="false">IF(ISTEXT(H53),"",(B53*$B$7/100)+(C53*$C$7/100))</f>
        <v/>
      </c>
      <c r="R53" s="215" t="str">
        <f aca="false">IF(OR(ISTEXT(H53),Q53=0),"",IF(Q53&lt;0.1,1,IF(Q53&lt;1,2,IF(Q53&lt;10,3,IF(Q53&lt;50,4,IF(Q53&gt;=50,5,""))))))</f>
        <v/>
      </c>
      <c r="S53" s="215" t="n">
        <f aca="false">IF(ISERROR(R53*I53),0,R53*I53)</f>
        <v>0</v>
      </c>
      <c r="T53" s="215" t="n">
        <f aca="false">IF(ISERROR(R53*I53*J53),0,R53*I53*J53)</f>
        <v>0</v>
      </c>
      <c r="U53" s="220" t="n">
        <f aca="false">IF(ISERROR(R53*J53),0,R53*J53)</f>
        <v>0</v>
      </c>
      <c r="V53" s="216" t="n">
        <v>0</v>
      </c>
      <c r="W53" s="217"/>
      <c r="Y53" s="215" t="str">
        <f aca="false">IF(A53="new.cod","NEWCOD",IF(AND((Z53=""),ISTEXT(A53)),A53,IF(Z53="","",INDEX('[1]liste reference'!$A$7:$A$904,Z53))))</f>
        <v/>
      </c>
      <c r="Z53" s="9" t="str">
        <f aca="false">IF(ISERROR(MATCH(A53,'[1]liste reference'!$A$7:$A$904,0)),IF(ISERROR(MATCH(A53,'[1]liste reference'!$B$7:$B$904,0)),"",(MATCH(A53,'[1]liste reference'!$B$7:$B$904,0))),(MATCH(A53,'[1]liste reference'!$A$7:$A$904,0)))</f>
        <v/>
      </c>
      <c r="AA53" s="218"/>
      <c r="AB53" s="219"/>
      <c r="AC53" s="219"/>
      <c r="BC53" s="9" t="str">
        <f aca="false">IF(A53="","",1)</f>
        <v/>
      </c>
    </row>
    <row r="54" customFormat="false" ht="12.75" hidden="false" customHeight="false" outlineLevel="0" collapsed="false">
      <c r="A54" s="201"/>
      <c r="B54" s="202"/>
      <c r="C54" s="203"/>
      <c r="D54" s="204" t="str">
        <f aca="false">IF(ISERROR(VLOOKUP($A54,'[1]liste reference'!$A$7:$D$904,2,0)),IF(ISERROR(VLOOKUP($A54,'[1]liste reference'!$B$7:$D$904,1,0)),"",VLOOKUP($A54,'[1]liste reference'!$B$7:$D$904,1,0)),VLOOKUP($A54,'[1]liste reference'!$A$7:$D$904,2,0))</f>
        <v/>
      </c>
      <c r="E54" s="204" t="n">
        <f aca="false">IF(D54="",0,VLOOKUP(D54,D$22:D53,1,0))</f>
        <v>0</v>
      </c>
      <c r="F54" s="205" t="n">
        <f aca="false">($B54*$B$7+$C54*$C$7)/100</f>
        <v>0</v>
      </c>
      <c r="G54" s="206" t="str">
        <f aca="false">IF(A54="","",IF(ISERROR(VLOOKUP($A54,'[1]liste reference'!$A$7:$P$904,13,0)),IF(ISERROR(VLOOKUP($A54,'[1]liste reference'!$B$7:$P$904,12,0)),"    -",VLOOKUP($A54,'[1]liste reference'!$B$7:$P$904,12,0)),VLOOKUP($A54,'[1]liste reference'!$A$7:$P$904,13,0)))</f>
        <v/>
      </c>
      <c r="H54" s="207" t="str">
        <f aca="false">IF(A54="","x",IF(ISERROR(VLOOKUP($A54,'[1]liste reference'!$A$7:$P$904,14,0)),IF(ISERROR(VLOOKUP($A54,'[1]liste reference'!$B$7:$P$904,13,0)),"x",VLOOKUP($A54,'[1]liste reference'!$B$7:$P$904,13,0)),VLOOKUP($A54,'[1]liste reference'!$A$7:$P$904,14,0)))</f>
        <v>x</v>
      </c>
      <c r="I54" s="208" t="str">
        <f aca="false">IF(ISNUMBER(H54),IF(ISERROR(VLOOKUP($A54,'[1]liste reference'!$A$7:$P$904,3,0)),IF(ISERROR(VLOOKUP($A54,'[1]liste reference'!$B$7:$P$904,2,0)),"",VLOOKUP($A54,'[1]liste reference'!$B$7:$P$904,2,0)),VLOOKUP($A54,'[1]liste reference'!$A$7:$P$904,3,0)),"")</f>
        <v/>
      </c>
      <c r="J54" s="209" t="str">
        <f aca="false">IF(ISNUMBER(H54),IF(ISERROR(VLOOKUP($A54,'[1]liste reference'!$A$7:$P$904,4,0)),IF(ISERROR(VLOOKUP($A54,'[1]liste reference'!$B$7:$P$904,3,0)),"",VLOOKUP($A54,'[1]liste reference'!$B$7:$P$904,3,0)),VLOOKUP($A54,'[1]liste reference'!$A$7:$P$904,4,0)),"")</f>
        <v/>
      </c>
      <c r="K54" s="210" t="str">
        <f aca="false">IF(A54="NEWCOD",IF(AB54="","Remplir le champs 'Nouveau taxa' svp.",$AB54),IF(ISTEXT($E54),"DEJA SAISI !",IF(A54="","",IF(ISERROR(VLOOKUP($A54,'[1]liste reference'!$A$7:$D$904,2,0)),IF(ISERROR(VLOOKUP($A54,'[1]liste reference'!$B$7:$D$904,1,0)),"code non répertorié ou synonyme",VLOOKUP($A54,'[1]liste reference'!$B$7:$D$904,1,0)),VLOOKUP(A54,'[1]liste reference'!$A$7:$D$904,2,0)))))</f>
        <v/>
      </c>
      <c r="L54" s="211"/>
      <c r="M54" s="211"/>
      <c r="N54" s="211"/>
      <c r="O54" s="212"/>
      <c r="P54" s="213" t="str">
        <f aca="false">IF($A54="NEWCOD",IF($AC54="","No",$AC54),IF(ISTEXT($E54),"DEJA SAISI !",IF($A54="","",IF(ISERROR(VLOOKUP($A54,'[1]liste reference'!A$1:S$1048576,19,FALSE())),IF(ISERROR(VLOOKUP($A54,'[1]liste reference'!B$1:S$1048576,19,FALSE())),"",VLOOKUP($A54,'[1]liste reference'!B$1:S$1048576,19,FALSE())),VLOOKUP($A54,'[1]liste reference'!A$1:S$1048576,19,FALSE())))))</f>
        <v/>
      </c>
      <c r="Q54" s="214" t="str">
        <f aca="false">IF(ISTEXT(H54),"",(B54*$B$7/100)+(C54*$C$7/100))</f>
        <v/>
      </c>
      <c r="R54" s="215" t="str">
        <f aca="false">IF(OR(ISTEXT(H54),Q54=0),"",IF(Q54&lt;0.1,1,IF(Q54&lt;1,2,IF(Q54&lt;10,3,IF(Q54&lt;50,4,IF(Q54&gt;=50,5,""))))))</f>
        <v/>
      </c>
      <c r="S54" s="215" t="n">
        <f aca="false">IF(ISERROR(R54*I54),0,R54*I54)</f>
        <v>0</v>
      </c>
      <c r="T54" s="215" t="n">
        <f aca="false">IF(ISERROR(R54*I54*J54),0,R54*I54*J54)</f>
        <v>0</v>
      </c>
      <c r="U54" s="220" t="n">
        <f aca="false">IF(ISERROR(R54*J54),0,R54*J54)</f>
        <v>0</v>
      </c>
      <c r="V54" s="216" t="n">
        <v>0</v>
      </c>
      <c r="W54" s="217"/>
      <c r="Y54" s="215" t="str">
        <f aca="false">IF(A54="new.cod","NEWCOD",IF(AND((Z54=""),ISTEXT(A54)),A54,IF(Z54="","",INDEX('[1]liste reference'!$A$7:$A$904,Z54))))</f>
        <v/>
      </c>
      <c r="Z54" s="9" t="str">
        <f aca="false">IF(ISERROR(MATCH(A54,'[1]liste reference'!$A$7:$A$904,0)),IF(ISERROR(MATCH(A54,'[1]liste reference'!$B$7:$B$904,0)),"",(MATCH(A54,'[1]liste reference'!$B$7:$B$904,0))),(MATCH(A54,'[1]liste reference'!$A$7:$A$904,0)))</f>
        <v/>
      </c>
      <c r="AA54" s="218"/>
      <c r="AB54" s="219"/>
      <c r="AC54" s="219"/>
      <c r="BC54" s="9" t="str">
        <f aca="false">IF(A54="","",1)</f>
        <v/>
      </c>
    </row>
    <row r="55" customFormat="false" ht="12.75" hidden="false" customHeight="false" outlineLevel="0" collapsed="false">
      <c r="A55" s="201"/>
      <c r="B55" s="202"/>
      <c r="C55" s="203"/>
      <c r="D55" s="204" t="str">
        <f aca="false">IF(ISERROR(VLOOKUP($A55,'[1]liste reference'!$A$7:$D$904,2,0)),IF(ISERROR(VLOOKUP($A55,'[1]liste reference'!$B$7:$D$904,1,0)),"",VLOOKUP($A55,'[1]liste reference'!$B$7:$D$904,1,0)),VLOOKUP($A55,'[1]liste reference'!$A$7:$D$904,2,0))</f>
        <v/>
      </c>
      <c r="E55" s="204" t="n">
        <f aca="false">IF(D55="",0,VLOOKUP(D55,D$22:D54,1,0))</f>
        <v>0</v>
      </c>
      <c r="F55" s="205" t="n">
        <f aca="false">($B55*$B$7+$C55*$C$7)/100</f>
        <v>0</v>
      </c>
      <c r="G55" s="206" t="str">
        <f aca="false">IF(A55="","",IF(ISERROR(VLOOKUP($A55,'[1]liste reference'!$A$7:$P$904,13,0)),IF(ISERROR(VLOOKUP($A55,'[1]liste reference'!$B$7:$P$904,12,0)),"    -",VLOOKUP($A55,'[1]liste reference'!$B$7:$P$904,12,0)),VLOOKUP($A55,'[1]liste reference'!$A$7:$P$904,13,0)))</f>
        <v/>
      </c>
      <c r="H55" s="207" t="str">
        <f aca="false">IF(A55="","x",IF(ISERROR(VLOOKUP($A55,'[1]liste reference'!$A$7:$P$904,14,0)),IF(ISERROR(VLOOKUP($A55,'[1]liste reference'!$B$7:$P$904,13,0)),"x",VLOOKUP($A55,'[1]liste reference'!$B$7:$P$904,13,0)),VLOOKUP($A55,'[1]liste reference'!$A$7:$P$904,14,0)))</f>
        <v>x</v>
      </c>
      <c r="I55" s="208" t="str">
        <f aca="false">IF(ISNUMBER(H55),IF(ISERROR(VLOOKUP($A55,'[1]liste reference'!$A$7:$P$904,3,0)),IF(ISERROR(VLOOKUP($A55,'[1]liste reference'!$B$7:$P$904,2,0)),"",VLOOKUP($A55,'[1]liste reference'!$B$7:$P$904,2,0)),VLOOKUP($A55,'[1]liste reference'!$A$7:$P$904,3,0)),"")</f>
        <v/>
      </c>
      <c r="J55" s="209" t="str">
        <f aca="false">IF(ISNUMBER(H55),IF(ISERROR(VLOOKUP($A55,'[1]liste reference'!$A$7:$P$904,4,0)),IF(ISERROR(VLOOKUP($A55,'[1]liste reference'!$B$7:$P$904,3,0)),"",VLOOKUP($A55,'[1]liste reference'!$B$7:$P$904,3,0)),VLOOKUP($A55,'[1]liste reference'!$A$7:$P$904,4,0)),"")</f>
        <v/>
      </c>
      <c r="K55" s="210" t="str">
        <f aca="false">IF(A55="NEWCOD",IF(AB55="","Remplir le champs 'Nouveau taxa' svp.",$AB55),IF(ISTEXT($E55),"DEJA SAISI !",IF(A55="","",IF(ISERROR(VLOOKUP($A55,'[1]liste reference'!$A$7:$D$904,2,0)),IF(ISERROR(VLOOKUP($A55,'[1]liste reference'!$B$7:$D$904,1,0)),"code non répertorié ou synonyme",VLOOKUP($A55,'[1]liste reference'!$B$7:$D$904,1,0)),VLOOKUP(A55,'[1]liste reference'!$A$7:$D$904,2,0)))))</f>
        <v/>
      </c>
      <c r="L55" s="211"/>
      <c r="M55" s="211"/>
      <c r="N55" s="211"/>
      <c r="O55" s="212"/>
      <c r="P55" s="213" t="str">
        <f aca="false">IF($A55="NEWCOD",IF($AC55="","No",$AC55),IF(ISTEXT($E55),"DEJA SAISI !",IF($A55="","",IF(ISERROR(VLOOKUP($A55,'[1]liste reference'!A$1:S$1048576,19,FALSE())),IF(ISERROR(VLOOKUP($A55,'[1]liste reference'!B$1:S$1048576,19,FALSE())),"",VLOOKUP($A55,'[1]liste reference'!B$1:S$1048576,19,FALSE())),VLOOKUP($A55,'[1]liste reference'!A$1:S$1048576,19,FALSE())))))</f>
        <v/>
      </c>
      <c r="Q55" s="214" t="str">
        <f aca="false">IF(ISTEXT(H55),"",(B55*$B$7/100)+(C55*$C$7/100))</f>
        <v/>
      </c>
      <c r="R55" s="215" t="str">
        <f aca="false">IF(OR(ISTEXT(H55),Q55=0),"",IF(Q55&lt;0.1,1,IF(Q55&lt;1,2,IF(Q55&lt;10,3,IF(Q55&lt;50,4,IF(Q55&gt;=50,5,""))))))</f>
        <v/>
      </c>
      <c r="S55" s="215" t="n">
        <f aca="false">IF(ISERROR(R55*I55),0,R55*I55)</f>
        <v>0</v>
      </c>
      <c r="T55" s="215" t="n">
        <f aca="false">IF(ISERROR(R55*I55*J55),0,R55*I55*J55)</f>
        <v>0</v>
      </c>
      <c r="U55" s="220" t="n">
        <f aca="false">IF(ISERROR(R55*J55),0,R55*J55)</f>
        <v>0</v>
      </c>
      <c r="V55" s="216" t="n">
        <v>0</v>
      </c>
      <c r="W55" s="217"/>
      <c r="Y55" s="215" t="str">
        <f aca="false">IF(A55="new.cod","NEWCOD",IF(AND((Z55=""),ISTEXT(A55)),A55,IF(Z55="","",INDEX('[1]liste reference'!$A$7:$A$904,Z55))))</f>
        <v/>
      </c>
      <c r="Z55" s="9" t="str">
        <f aca="false">IF(ISERROR(MATCH(A55,'[1]liste reference'!$A$7:$A$904,0)),IF(ISERROR(MATCH(A55,'[1]liste reference'!$B$7:$B$904,0)),"",(MATCH(A55,'[1]liste reference'!$B$7:$B$904,0))),(MATCH(A55,'[1]liste reference'!$A$7:$A$904,0)))</f>
        <v/>
      </c>
      <c r="AA55" s="218"/>
      <c r="AB55" s="219"/>
      <c r="AC55" s="219"/>
      <c r="BC55" s="9" t="str">
        <f aca="false">IF(A55="","",1)</f>
        <v/>
      </c>
    </row>
    <row r="56" customFormat="false" ht="12.75" hidden="false" customHeight="false" outlineLevel="0" collapsed="false">
      <c r="A56" s="201"/>
      <c r="B56" s="202"/>
      <c r="C56" s="203"/>
      <c r="D56" s="204" t="str">
        <f aca="false">IF(ISERROR(VLOOKUP($A56,'[1]liste reference'!$A$7:$D$904,2,0)),IF(ISERROR(VLOOKUP($A56,'[1]liste reference'!$B$7:$D$904,1,0)),"",VLOOKUP($A56,'[1]liste reference'!$B$7:$D$904,1,0)),VLOOKUP($A56,'[1]liste reference'!$A$7:$D$904,2,0))</f>
        <v/>
      </c>
      <c r="E56" s="204" t="n">
        <f aca="false">IF(D56="",0,VLOOKUP(D56,D$22:D55,1,0))</f>
        <v>0</v>
      </c>
      <c r="F56" s="205" t="n">
        <f aca="false">($B56*$B$7+$C56*$C$7)/100</f>
        <v>0</v>
      </c>
      <c r="G56" s="206" t="str">
        <f aca="false">IF(A56="","",IF(ISERROR(VLOOKUP($A56,'[1]liste reference'!$A$7:$P$904,13,0)),IF(ISERROR(VLOOKUP($A56,'[1]liste reference'!$B$7:$P$904,12,0)),"    -",VLOOKUP($A56,'[1]liste reference'!$B$7:$P$904,12,0)),VLOOKUP($A56,'[1]liste reference'!$A$7:$P$904,13,0)))</f>
        <v/>
      </c>
      <c r="H56" s="207" t="str">
        <f aca="false">IF(A56="","x",IF(ISERROR(VLOOKUP($A56,'[1]liste reference'!$A$7:$P$904,14,0)),IF(ISERROR(VLOOKUP($A56,'[1]liste reference'!$B$7:$P$904,13,0)),"x",VLOOKUP($A56,'[1]liste reference'!$B$7:$P$904,13,0)),VLOOKUP($A56,'[1]liste reference'!$A$7:$P$904,14,0)))</f>
        <v>x</v>
      </c>
      <c r="I56" s="208" t="str">
        <f aca="false">IF(ISNUMBER(H56),IF(ISERROR(VLOOKUP($A56,'[1]liste reference'!$A$7:$P$904,3,0)),IF(ISERROR(VLOOKUP($A56,'[1]liste reference'!$B$7:$P$904,2,0)),"",VLOOKUP($A56,'[1]liste reference'!$B$7:$P$904,2,0)),VLOOKUP($A56,'[1]liste reference'!$A$7:$P$904,3,0)),"")</f>
        <v/>
      </c>
      <c r="J56" s="209" t="str">
        <f aca="false">IF(ISNUMBER(H56),IF(ISERROR(VLOOKUP($A56,'[1]liste reference'!$A$7:$P$904,4,0)),IF(ISERROR(VLOOKUP($A56,'[1]liste reference'!$B$7:$P$904,3,0)),"",VLOOKUP($A56,'[1]liste reference'!$B$7:$P$904,3,0)),VLOOKUP($A56,'[1]liste reference'!$A$7:$P$904,4,0)),"")</f>
        <v/>
      </c>
      <c r="K56" s="210" t="str">
        <f aca="false">IF(A56="NEWCOD",IF(AB56="","Remplir le champs 'Nouveau taxa' svp.",$AB56),IF(ISTEXT($E56),"DEJA SAISI !",IF(A56="","",IF(ISERROR(VLOOKUP($A56,'[1]liste reference'!$A$7:$D$904,2,0)),IF(ISERROR(VLOOKUP($A56,'[1]liste reference'!$B$7:$D$904,1,0)),"code non répertorié ou synonyme",VLOOKUP($A56,'[1]liste reference'!$B$7:$D$904,1,0)),VLOOKUP(A56,'[1]liste reference'!$A$7:$D$904,2,0)))))</f>
        <v/>
      </c>
      <c r="L56" s="211"/>
      <c r="M56" s="211"/>
      <c r="N56" s="211"/>
      <c r="O56" s="212"/>
      <c r="P56" s="213" t="str">
        <f aca="false">IF($A56="NEWCOD",IF($AC56="","No",$AC56),IF(ISTEXT($E56),"DEJA SAISI !",IF($A56="","",IF(ISERROR(VLOOKUP($A56,'[1]liste reference'!A$1:S$1048576,19,FALSE())),IF(ISERROR(VLOOKUP($A56,'[1]liste reference'!B$1:S$1048576,19,FALSE())),"",VLOOKUP($A56,'[1]liste reference'!B$1:S$1048576,19,FALSE())),VLOOKUP($A56,'[1]liste reference'!A$1:S$1048576,19,FALSE())))))</f>
        <v/>
      </c>
      <c r="Q56" s="214" t="str">
        <f aca="false">IF(ISTEXT(H56),"",(B56*$B$7/100)+(C56*$C$7/100))</f>
        <v/>
      </c>
      <c r="R56" s="215" t="str">
        <f aca="false">IF(OR(ISTEXT(H56),Q56=0),"",IF(Q56&lt;0.1,1,IF(Q56&lt;1,2,IF(Q56&lt;10,3,IF(Q56&lt;50,4,IF(Q56&gt;=50,5,""))))))</f>
        <v/>
      </c>
      <c r="S56" s="215" t="n">
        <f aca="false">IF(ISERROR(R56*I56),0,R56*I56)</f>
        <v>0</v>
      </c>
      <c r="T56" s="215" t="n">
        <f aca="false">IF(ISERROR(R56*I56*J56),0,R56*I56*J56)</f>
        <v>0</v>
      </c>
      <c r="U56" s="220" t="n">
        <f aca="false">IF(ISERROR(R56*J56),0,R56*J56)</f>
        <v>0</v>
      </c>
      <c r="V56" s="216" t="n">
        <v>0</v>
      </c>
      <c r="W56" s="217"/>
      <c r="Y56" s="215" t="str">
        <f aca="false">IF(A56="new.cod","NEWCOD",IF(AND((Z56=""),ISTEXT(A56)),A56,IF(Z56="","",INDEX('[1]liste reference'!$A$7:$A$904,Z56))))</f>
        <v/>
      </c>
      <c r="Z56" s="9" t="str">
        <f aca="false">IF(ISERROR(MATCH(A56,'[1]liste reference'!$A$7:$A$904,0)),IF(ISERROR(MATCH(A56,'[1]liste reference'!$B$7:$B$904,0)),"",(MATCH(A56,'[1]liste reference'!$B$7:$B$904,0))),(MATCH(A56,'[1]liste reference'!$A$7:$A$904,0)))</f>
        <v/>
      </c>
      <c r="AA56" s="218"/>
      <c r="AB56" s="219"/>
      <c r="AC56" s="219"/>
      <c r="BC56" s="9" t="str">
        <f aca="false">IF(A56="","",1)</f>
        <v/>
      </c>
    </row>
    <row r="57" customFormat="false" ht="12.75" hidden="false" customHeight="false" outlineLevel="0" collapsed="false">
      <c r="A57" s="201"/>
      <c r="B57" s="202"/>
      <c r="C57" s="203"/>
      <c r="D57" s="204" t="str">
        <f aca="false">IF(ISERROR(VLOOKUP($A57,'[1]liste reference'!$A$7:$D$904,2,0)),IF(ISERROR(VLOOKUP($A57,'[1]liste reference'!$B$7:$D$904,1,0)),"",VLOOKUP($A57,'[1]liste reference'!$B$7:$D$904,1,0)),VLOOKUP($A57,'[1]liste reference'!$A$7:$D$904,2,0))</f>
        <v/>
      </c>
      <c r="E57" s="204" t="n">
        <f aca="false">IF(D57="",0,VLOOKUP(D57,D$21:D56,1,0))</f>
        <v>0</v>
      </c>
      <c r="F57" s="205" t="n">
        <f aca="false">($B57*$B$7+$C57*$C$7)/100</f>
        <v>0</v>
      </c>
      <c r="G57" s="206" t="str">
        <f aca="false">IF(A57="","",IF(ISERROR(VLOOKUP($A57,'[1]liste reference'!$A$7:$P$904,13,0)),IF(ISERROR(VLOOKUP($A57,'[1]liste reference'!$B$7:$P$904,12,0)),"    -",VLOOKUP($A57,'[1]liste reference'!$B$7:$P$904,12,0)),VLOOKUP($A57,'[1]liste reference'!$A$7:$P$904,13,0)))</f>
        <v/>
      </c>
      <c r="H57" s="207" t="str">
        <f aca="false">IF(A57="","x",IF(ISERROR(VLOOKUP($A57,'[1]liste reference'!$A$7:$P$904,14,0)),IF(ISERROR(VLOOKUP($A57,'[1]liste reference'!$B$7:$P$904,13,0)),"x",VLOOKUP($A57,'[1]liste reference'!$B$7:$P$904,13,0)),VLOOKUP($A57,'[1]liste reference'!$A$7:$P$904,14,0)))</f>
        <v>x</v>
      </c>
      <c r="I57" s="208" t="str">
        <f aca="false">IF(ISNUMBER(H57),IF(ISERROR(VLOOKUP($A57,'[1]liste reference'!$A$7:$P$904,3,0)),IF(ISERROR(VLOOKUP($A57,'[1]liste reference'!$B$7:$P$904,2,0)),"",VLOOKUP($A57,'[1]liste reference'!$B$7:$P$904,2,0)),VLOOKUP($A57,'[1]liste reference'!$A$7:$P$904,3,0)),"")</f>
        <v/>
      </c>
      <c r="J57" s="209" t="str">
        <f aca="false">IF(ISNUMBER(H57),IF(ISERROR(VLOOKUP($A57,'[1]liste reference'!$A$7:$P$904,4,0)),IF(ISERROR(VLOOKUP($A57,'[1]liste reference'!$B$7:$P$904,3,0)),"",VLOOKUP($A57,'[1]liste reference'!$B$7:$P$904,3,0)),VLOOKUP($A57,'[1]liste reference'!$A$7:$P$904,4,0)),"")</f>
        <v/>
      </c>
      <c r="K57" s="210" t="str">
        <f aca="false">IF(A57="NEWCOD",IF(AB57="","Remplir le champs 'Nouveau taxa' svp.",$AB57),IF(ISTEXT($E57),"DEJA SAISI !",IF(A57="","",IF(ISERROR(VLOOKUP($A57,'[1]liste reference'!$A$7:$D$904,2,0)),IF(ISERROR(VLOOKUP($A57,'[1]liste reference'!$B$7:$D$904,1,0)),"code non répertorié ou synonyme",VLOOKUP($A57,'[1]liste reference'!$B$7:$D$904,1,0)),VLOOKUP(A57,'[1]liste reference'!$A$7:$D$904,2,0)))))</f>
        <v/>
      </c>
      <c r="L57" s="211"/>
      <c r="M57" s="211"/>
      <c r="N57" s="211"/>
      <c r="O57" s="212"/>
      <c r="P57" s="213" t="str">
        <f aca="false">IF($A57="NEWCOD",IF($AC57="","No",$AC57),IF(ISTEXT($E57),"DEJA SAISI !",IF($A57="","",IF(ISERROR(VLOOKUP($A57,'[1]liste reference'!A$1:S$1048576,19,FALSE())),IF(ISERROR(VLOOKUP($A57,'[1]liste reference'!B$1:S$1048576,19,FALSE())),"",VLOOKUP($A57,'[1]liste reference'!B$1:S$1048576,19,FALSE())),VLOOKUP($A57,'[1]liste reference'!A$1:S$1048576,19,FALSE())))))</f>
        <v/>
      </c>
      <c r="Q57" s="214" t="str">
        <f aca="false">IF(ISTEXT(H57),"",(B57*$B$7/100)+(C57*$C$7/100))</f>
        <v/>
      </c>
      <c r="R57" s="215" t="str">
        <f aca="false">IF(OR(ISTEXT(H57),Q57=0),"",IF(Q57&lt;0.1,1,IF(Q57&lt;1,2,IF(Q57&lt;10,3,IF(Q57&lt;50,4,IF(Q57&gt;=50,5,""))))))</f>
        <v/>
      </c>
      <c r="S57" s="215" t="n">
        <f aca="false">IF(ISERROR(R57*I57),0,R57*I57)</f>
        <v>0</v>
      </c>
      <c r="T57" s="215" t="n">
        <f aca="false">IF(ISERROR(R57*I57*J57),0,R57*I57*J57)</f>
        <v>0</v>
      </c>
      <c r="U57" s="220" t="n">
        <f aca="false">IF(ISERROR(R57*J57),0,R57*J57)</f>
        <v>0</v>
      </c>
      <c r="V57" s="216" t="n">
        <v>0</v>
      </c>
      <c r="W57" s="217"/>
      <c r="X57" s="222"/>
      <c r="Y57" s="215" t="str">
        <f aca="false">IF(A57="new.cod","NEWCOD",IF(AND((Z57=""),ISTEXT(A57)),A57,IF(Z57="","",INDEX('[1]liste reference'!$A$7:$A$904,Z57))))</f>
        <v/>
      </c>
      <c r="Z57" s="9" t="str">
        <f aca="false">IF(ISERROR(MATCH(A57,'[1]liste reference'!$A$7:$A$904,0)),IF(ISERROR(MATCH(A57,'[1]liste reference'!$B$7:$B$904,0)),"",(MATCH(A57,'[1]liste reference'!$B$7:$B$904,0))),(MATCH(A57,'[1]liste reference'!$A$7:$A$904,0)))</f>
        <v/>
      </c>
      <c r="AA57" s="218"/>
      <c r="AB57" s="219"/>
      <c r="AC57" s="219"/>
      <c r="BC57" s="9" t="str">
        <f aca="false">IF(A57="","",1)</f>
        <v/>
      </c>
    </row>
    <row r="58" customFormat="false" ht="12.75" hidden="false" customHeight="false" outlineLevel="0" collapsed="false">
      <c r="A58" s="201"/>
      <c r="B58" s="202"/>
      <c r="C58" s="203"/>
      <c r="D58" s="204" t="str">
        <f aca="false">IF(ISERROR(VLOOKUP($A58,'[1]liste reference'!$A$7:$D$904,2,0)),IF(ISERROR(VLOOKUP($A58,'[1]liste reference'!$B$7:$D$904,1,0)),"",VLOOKUP($A58,'[1]liste reference'!$B$7:$D$904,1,0)),VLOOKUP($A58,'[1]liste reference'!$A$7:$D$904,2,0))</f>
        <v/>
      </c>
      <c r="E58" s="204" t="n">
        <f aca="false">IF(D58="",0,VLOOKUP(D58,D$22:D57,1,0))</f>
        <v>0</v>
      </c>
      <c r="F58" s="205" t="n">
        <f aca="false">($B58*$B$7+$C58*$C$7)/100</f>
        <v>0</v>
      </c>
      <c r="G58" s="206" t="str">
        <f aca="false">IF(A58="","",IF(ISERROR(VLOOKUP($A58,'[1]liste reference'!$A$7:$P$904,13,0)),IF(ISERROR(VLOOKUP($A58,'[1]liste reference'!$B$7:$P$904,12,0)),"    -",VLOOKUP($A58,'[1]liste reference'!$B$7:$P$904,12,0)),VLOOKUP($A58,'[1]liste reference'!$A$7:$P$904,13,0)))</f>
        <v/>
      </c>
      <c r="H58" s="207" t="str">
        <f aca="false">IF(A58="","x",IF(ISERROR(VLOOKUP($A58,'[1]liste reference'!$A$7:$P$904,14,0)),IF(ISERROR(VLOOKUP($A58,'[1]liste reference'!$B$7:$P$904,13,0)),"x",VLOOKUP($A58,'[1]liste reference'!$B$7:$P$904,13,0)),VLOOKUP($A58,'[1]liste reference'!$A$7:$P$904,14,0)))</f>
        <v>x</v>
      </c>
      <c r="I58" s="208" t="str">
        <f aca="false">IF(ISNUMBER(H58),IF(ISERROR(VLOOKUP($A58,'[1]liste reference'!$A$7:$P$904,3,0)),IF(ISERROR(VLOOKUP($A58,'[1]liste reference'!$B$7:$P$904,2,0)),"",VLOOKUP($A58,'[1]liste reference'!$B$7:$P$904,2,0)),VLOOKUP($A58,'[1]liste reference'!$A$7:$P$904,3,0)),"")</f>
        <v/>
      </c>
      <c r="J58" s="209" t="str">
        <f aca="false">IF(ISNUMBER(H58),IF(ISERROR(VLOOKUP($A58,'[1]liste reference'!$A$7:$P$904,4,0)),IF(ISERROR(VLOOKUP($A58,'[1]liste reference'!$B$7:$P$904,3,0)),"",VLOOKUP($A58,'[1]liste reference'!$B$7:$P$904,3,0)),VLOOKUP($A58,'[1]liste reference'!$A$7:$P$904,4,0)),"")</f>
        <v/>
      </c>
      <c r="K58" s="210" t="str">
        <f aca="false">IF(A58="NEWCOD",IF(AB58="","Remplir le champs 'Nouveau taxa' svp.",$AB58),IF(ISTEXT($E58),"DEJA SAISI !",IF(A58="","",IF(ISERROR(VLOOKUP($A58,'[1]liste reference'!$A$7:$D$904,2,0)),IF(ISERROR(VLOOKUP($A58,'[1]liste reference'!$B$7:$D$904,1,0)),"code non répertorié ou synonyme",VLOOKUP($A58,'[1]liste reference'!$B$7:$D$904,1,0)),VLOOKUP(A58,'[1]liste reference'!$A$7:$D$904,2,0)))))</f>
        <v/>
      </c>
      <c r="L58" s="211"/>
      <c r="M58" s="211"/>
      <c r="N58" s="211"/>
      <c r="O58" s="212"/>
      <c r="P58" s="213" t="str">
        <f aca="false">IF($A58="NEWCOD",IF($AC58="","No",$AC58),IF(ISTEXT($E58),"DEJA SAISI !",IF($A58="","",IF(ISERROR(VLOOKUP($A58,'[1]liste reference'!A$1:S$1048576,19,FALSE())),IF(ISERROR(VLOOKUP($A58,'[1]liste reference'!B$1:S$1048576,19,FALSE())),"",VLOOKUP($A58,'[1]liste reference'!B$1:S$1048576,19,FALSE())),VLOOKUP($A58,'[1]liste reference'!A$1:S$1048576,19,FALSE())))))</f>
        <v/>
      </c>
      <c r="Q58" s="214" t="str">
        <f aca="false">IF(ISTEXT(H58),"",(B58*$B$7/100)+(C58*$C$7/100))</f>
        <v/>
      </c>
      <c r="R58" s="215" t="str">
        <f aca="false">IF(OR(ISTEXT(H58),Q58=0),"",IF(Q58&lt;0.1,1,IF(Q58&lt;1,2,IF(Q58&lt;10,3,IF(Q58&lt;50,4,IF(Q58&gt;=50,5,""))))))</f>
        <v/>
      </c>
      <c r="S58" s="215" t="n">
        <f aca="false">IF(ISERROR(R58*I58),0,R58*I58)</f>
        <v>0</v>
      </c>
      <c r="T58" s="215" t="n">
        <f aca="false">IF(ISERROR(R58*I58*J58),0,R58*I58*J58)</f>
        <v>0</v>
      </c>
      <c r="U58" s="220" t="n">
        <f aca="false">IF(ISERROR(R58*J58),0,R58*J58)</f>
        <v>0</v>
      </c>
      <c r="V58" s="216" t="n">
        <v>0</v>
      </c>
      <c r="W58" s="217"/>
      <c r="Y58" s="215" t="str">
        <f aca="false">IF(A58="new.cod","NEWCOD",IF(AND((Z58=""),ISTEXT(A58)),A58,IF(Z58="","",INDEX('[1]liste reference'!$A$7:$A$904,Z58))))</f>
        <v/>
      </c>
      <c r="Z58" s="9" t="str">
        <f aca="false">IF(ISERROR(MATCH(A58,'[1]liste reference'!$A$7:$A$904,0)),IF(ISERROR(MATCH(A58,'[1]liste reference'!$B$7:$B$904,0)),"",(MATCH(A58,'[1]liste reference'!$B$7:$B$904,0))),(MATCH(A58,'[1]liste reference'!$A$7:$A$904,0)))</f>
        <v/>
      </c>
      <c r="AA58" s="218"/>
      <c r="AB58" s="219"/>
      <c r="AC58" s="219"/>
      <c r="BC58" s="9" t="str">
        <f aca="false">IF(A58="","",1)</f>
        <v/>
      </c>
    </row>
    <row r="59" customFormat="false" ht="12.75" hidden="false" customHeight="false" outlineLevel="0" collapsed="false">
      <c r="A59" s="201"/>
      <c r="B59" s="202"/>
      <c r="C59" s="203"/>
      <c r="D59" s="204" t="str">
        <f aca="false">IF(ISERROR(VLOOKUP($A59,'[1]liste reference'!$A$7:$D$904,2,0)),IF(ISERROR(VLOOKUP($A59,'[1]liste reference'!$B$7:$D$904,1,0)),"",VLOOKUP($A59,'[1]liste reference'!$B$7:$D$904,1,0)),VLOOKUP($A59,'[1]liste reference'!$A$7:$D$904,2,0))</f>
        <v/>
      </c>
      <c r="E59" s="204" t="n">
        <f aca="false">IF(D59="",0,VLOOKUP(D59,D$22:D58,1,0))</f>
        <v>0</v>
      </c>
      <c r="F59" s="205" t="n">
        <f aca="false">($B59*$B$7+$C59*$C$7)/100</f>
        <v>0</v>
      </c>
      <c r="G59" s="206" t="str">
        <f aca="false">IF(A59="","",IF(ISERROR(VLOOKUP($A59,'[1]liste reference'!$A$7:$P$904,13,0)),IF(ISERROR(VLOOKUP($A59,'[1]liste reference'!$B$7:$P$904,12,0)),"    -",VLOOKUP($A59,'[1]liste reference'!$B$7:$P$904,12,0)),VLOOKUP($A59,'[1]liste reference'!$A$7:$P$904,13,0)))</f>
        <v/>
      </c>
      <c r="H59" s="207" t="str">
        <f aca="false">IF(A59="","x",IF(ISERROR(VLOOKUP($A59,'[1]liste reference'!$A$7:$P$904,14,0)),IF(ISERROR(VLOOKUP($A59,'[1]liste reference'!$B$7:$P$904,13,0)),"x",VLOOKUP($A59,'[1]liste reference'!$B$7:$P$904,13,0)),VLOOKUP($A59,'[1]liste reference'!$A$7:$P$904,14,0)))</f>
        <v>x</v>
      </c>
      <c r="I59" s="208" t="str">
        <f aca="false">IF(ISNUMBER(H59),IF(ISERROR(VLOOKUP($A59,'[1]liste reference'!$A$7:$P$904,3,0)),IF(ISERROR(VLOOKUP($A59,'[1]liste reference'!$B$7:$P$904,2,0)),"",VLOOKUP($A59,'[1]liste reference'!$B$7:$P$904,2,0)),VLOOKUP($A59,'[1]liste reference'!$A$7:$P$904,3,0)),"")</f>
        <v/>
      </c>
      <c r="J59" s="209" t="str">
        <f aca="false">IF(ISNUMBER(H59),IF(ISERROR(VLOOKUP($A59,'[1]liste reference'!$A$7:$P$904,4,0)),IF(ISERROR(VLOOKUP($A59,'[1]liste reference'!$B$7:$P$904,3,0)),"",VLOOKUP($A59,'[1]liste reference'!$B$7:$P$904,3,0)),VLOOKUP($A59,'[1]liste reference'!$A$7:$P$904,4,0)),"")</f>
        <v/>
      </c>
      <c r="K59" s="210" t="str">
        <f aca="false">IF(A59="NEWCOD",IF(AB59="","Remplir le champs 'Nouveau taxa' svp.",$AB59),IF(ISTEXT($E59),"DEJA SAISI !",IF(A59="","",IF(ISERROR(VLOOKUP($A59,'[1]liste reference'!$A$7:$D$904,2,0)),IF(ISERROR(VLOOKUP($A59,'[1]liste reference'!$B$7:$D$904,1,0)),"code non répertorié ou synonyme",VLOOKUP($A59,'[1]liste reference'!$B$7:$D$904,1,0)),VLOOKUP(A59,'[1]liste reference'!$A$7:$D$904,2,0)))))</f>
        <v/>
      </c>
      <c r="L59" s="223"/>
      <c r="M59" s="223"/>
      <c r="N59" s="223"/>
      <c r="O59" s="224"/>
      <c r="P59" s="224" t="str">
        <f aca="false">IF($A59="NEWCOD",IF($AC59="","No",$AC59),IF(ISTEXT($E59),"DEJA SAISI !",IF($A59="","",IF(ISERROR(VLOOKUP($A59,'[1]liste reference'!A$1:S$1048576,19,FALSE())),IF(ISERROR(VLOOKUP($A59,'[1]liste reference'!B$1:S$1048576,19,FALSE())),"",VLOOKUP($A59,'[1]liste reference'!B$1:S$1048576,19,FALSE())),VLOOKUP($A59,'[1]liste reference'!A$1:S$1048576,19,FALSE())))))</f>
        <v/>
      </c>
      <c r="Q59" s="214" t="str">
        <f aca="false">IF(ISTEXT(H59),"",(B59*$B$7/100)+(C59*$C$7/100))</f>
        <v/>
      </c>
      <c r="R59" s="215" t="str">
        <f aca="false">IF(OR(ISTEXT(H59),Q59=0),"",IF(Q59&lt;0.1,1,IF(Q59&lt;1,2,IF(Q59&lt;10,3,IF(Q59&lt;50,4,IF(Q59&gt;=50,5,""))))))</f>
        <v/>
      </c>
      <c r="S59" s="215" t="n">
        <f aca="false">IF(ISERROR(R59*I59),0,R59*I59)</f>
        <v>0</v>
      </c>
      <c r="T59" s="215" t="n">
        <f aca="false">IF(ISERROR(R59*I59*J59),0,R59*I59*J59)</f>
        <v>0</v>
      </c>
      <c r="U59" s="220" t="n">
        <f aca="false">IF(ISERROR(R59*J59),0,R59*J59)</f>
        <v>0</v>
      </c>
      <c r="V59" s="216" t="n">
        <v>0</v>
      </c>
      <c r="W59" s="217"/>
      <c r="Y59" s="215" t="str">
        <f aca="false">IF(A59="new.cod","NEWCOD",IF(AND((Z59=""),ISTEXT(A59)),A59,IF(Z59="","",INDEX('[1]liste reference'!$A$7:$A$904,Z59))))</f>
        <v/>
      </c>
      <c r="Z59" s="9" t="str">
        <f aca="false">IF(ISERROR(MATCH(A59,'[1]liste reference'!$A$7:$A$904,0)),IF(ISERROR(MATCH(A59,'[1]liste reference'!$B$7:$B$904,0)),"",(MATCH(A59,'[1]liste reference'!$B$7:$B$904,0))),(MATCH(A59,'[1]liste reference'!$A$7:$A$904,0)))</f>
        <v/>
      </c>
      <c r="AA59" s="218"/>
      <c r="AB59" s="219"/>
      <c r="AC59" s="219"/>
      <c r="BC59" s="9" t="str">
        <f aca="false">IF(A59="","",1)</f>
        <v/>
      </c>
    </row>
    <row r="60" customFormat="false" ht="12.75" hidden="false" customHeight="false" outlineLevel="0" collapsed="false">
      <c r="A60" s="201"/>
      <c r="B60" s="202"/>
      <c r="C60" s="203"/>
      <c r="D60" s="204" t="str">
        <f aca="false">IF(ISERROR(VLOOKUP($A60,'[1]liste reference'!$A$7:$D$904,2,0)),IF(ISERROR(VLOOKUP($A60,'[1]liste reference'!$B$7:$D$904,1,0)),"",VLOOKUP($A60,'[1]liste reference'!$B$7:$D$904,1,0)),VLOOKUP($A60,'[1]liste reference'!$A$7:$D$904,2,0))</f>
        <v/>
      </c>
      <c r="E60" s="204" t="n">
        <f aca="false">IF(D60="",0,VLOOKUP(D60,D$22:D59,1,0))</f>
        <v>0</v>
      </c>
      <c r="F60" s="205" t="n">
        <f aca="false">($B60*$B$7+$C60*$C$7)/100</f>
        <v>0</v>
      </c>
      <c r="G60" s="206" t="str">
        <f aca="false">IF(A60="","",IF(ISERROR(VLOOKUP($A60,'[1]liste reference'!$A$7:$P$904,13,0)),IF(ISERROR(VLOOKUP($A60,'[1]liste reference'!$B$7:$P$904,12,0)),"    -",VLOOKUP($A60,'[1]liste reference'!$B$7:$P$904,12,0)),VLOOKUP($A60,'[1]liste reference'!$A$7:$P$904,13,0)))</f>
        <v/>
      </c>
      <c r="H60" s="207" t="str">
        <f aca="false">IF(A60="","x",IF(ISERROR(VLOOKUP($A60,'[1]liste reference'!$A$7:$P$904,14,0)),IF(ISERROR(VLOOKUP($A60,'[1]liste reference'!$B$7:$P$904,13,0)),"x",VLOOKUP($A60,'[1]liste reference'!$B$7:$P$904,13,0)),VLOOKUP($A60,'[1]liste reference'!$A$7:$P$904,14,0)))</f>
        <v>x</v>
      </c>
      <c r="I60" s="208" t="str">
        <f aca="false">IF(ISNUMBER(H60),IF(ISERROR(VLOOKUP($A60,'[1]liste reference'!$A$7:$P$904,3,0)),IF(ISERROR(VLOOKUP($A60,'[1]liste reference'!$B$7:$P$904,2,0)),"",VLOOKUP($A60,'[1]liste reference'!$B$7:$P$904,2,0)),VLOOKUP($A60,'[1]liste reference'!$A$7:$P$904,3,0)),"")</f>
        <v/>
      </c>
      <c r="J60" s="209" t="str">
        <f aca="false">IF(ISNUMBER(H60),IF(ISERROR(VLOOKUP($A60,'[1]liste reference'!$A$7:$P$904,4,0)),IF(ISERROR(VLOOKUP($A60,'[1]liste reference'!$B$7:$P$904,3,0)),"",VLOOKUP($A60,'[1]liste reference'!$B$7:$P$904,3,0)),VLOOKUP($A60,'[1]liste reference'!$A$7:$P$904,4,0)),"")</f>
        <v/>
      </c>
      <c r="K60" s="210" t="str">
        <f aca="false">IF(A60="NEWCOD",IF(AB60="","Remplir le champs 'Nouveau taxa' svp.",$AB60),IF(ISTEXT($E60),"DEJA SAISI !",IF(A60="","",IF(ISERROR(VLOOKUP($A60,'[1]liste reference'!$A$7:$D$904,2,0)),IF(ISERROR(VLOOKUP($A60,'[1]liste reference'!$B$7:$D$904,1,0)),"code non répertorié ou synonyme",VLOOKUP($A60,'[1]liste reference'!$B$7:$D$904,1,0)),VLOOKUP(A60,'[1]liste reference'!$A$7:$D$904,2,0)))))</f>
        <v/>
      </c>
      <c r="L60" s="223"/>
      <c r="M60" s="223"/>
      <c r="N60" s="223"/>
      <c r="O60" s="224"/>
      <c r="P60" s="224" t="str">
        <f aca="false">IF($A60="NEWCOD",IF($AC60="","No",$AC60),IF(ISTEXT($E60),"DEJA SAISI !",IF($A60="","",IF(ISERROR(VLOOKUP($A60,'[1]liste reference'!A$1:S$1048576,19,FALSE())),IF(ISERROR(VLOOKUP($A60,'[1]liste reference'!B$1:S$1048576,19,FALSE())),"",VLOOKUP($A60,'[1]liste reference'!B$1:S$1048576,19,FALSE())),VLOOKUP($A60,'[1]liste reference'!A$1:S$1048576,19,FALSE())))))</f>
        <v/>
      </c>
      <c r="Q60" s="214" t="str">
        <f aca="false">IF(ISTEXT(H60),"",(B60*$B$7/100)+(C60*$C$7/100))</f>
        <v/>
      </c>
      <c r="R60" s="215" t="str">
        <f aca="false">IF(OR(ISTEXT(H60),Q60=0),"",IF(Q60&lt;0.1,1,IF(Q60&lt;1,2,IF(Q60&lt;10,3,IF(Q60&lt;50,4,IF(Q60&gt;=50,5,""))))))</f>
        <v/>
      </c>
      <c r="S60" s="215" t="n">
        <f aca="false">IF(ISERROR(R60*I60),0,R60*I60)</f>
        <v>0</v>
      </c>
      <c r="T60" s="215" t="n">
        <f aca="false">IF(ISERROR(R60*I60*J60),0,R60*I60*J60)</f>
        <v>0</v>
      </c>
      <c r="U60" s="220" t="n">
        <f aca="false">IF(ISERROR(R60*J60),0,R60*J60)</f>
        <v>0</v>
      </c>
      <c r="V60" s="216" t="n">
        <v>0</v>
      </c>
      <c r="W60" s="217"/>
      <c r="Y60" s="215" t="str">
        <f aca="false">IF(A60="new.cod","NEWCOD",IF(AND((Z60=""),ISTEXT(A60)),A60,IF(Z60="","",INDEX('[1]liste reference'!$A$7:$A$904,Z60))))</f>
        <v/>
      </c>
      <c r="Z60" s="9" t="str">
        <f aca="false">IF(ISERROR(MATCH(A60,'[1]liste reference'!$A$7:$A$904,0)),IF(ISERROR(MATCH(A60,'[1]liste reference'!$B$7:$B$904,0)),"",(MATCH(A60,'[1]liste reference'!$B$7:$B$904,0))),(MATCH(A60,'[1]liste reference'!$A$7:$A$904,0)))</f>
        <v/>
      </c>
      <c r="AA60" s="218"/>
      <c r="AB60" s="219"/>
      <c r="AC60" s="219"/>
      <c r="BC60" s="9" t="str">
        <f aca="false">IF(A60="","",1)</f>
        <v/>
      </c>
    </row>
    <row r="61" customFormat="false" ht="12.75" hidden="false" customHeight="false" outlineLevel="0" collapsed="false">
      <c r="A61" s="201"/>
      <c r="B61" s="202"/>
      <c r="C61" s="203"/>
      <c r="D61" s="204" t="str">
        <f aca="false">IF(ISERROR(VLOOKUP($A61,'[1]liste reference'!$A$7:$D$904,2,0)),IF(ISERROR(VLOOKUP($A61,'[1]liste reference'!$B$7:$D$904,1,0)),"",VLOOKUP($A61,'[1]liste reference'!$B$7:$D$904,1,0)),VLOOKUP($A61,'[1]liste reference'!$A$7:$D$904,2,0))</f>
        <v/>
      </c>
      <c r="E61" s="204" t="n">
        <f aca="false">IF(D61="",0,VLOOKUP(D61,D$22:D60,1,0))</f>
        <v>0</v>
      </c>
      <c r="F61" s="205" t="n">
        <f aca="false">($B61*$B$7+$C61*$C$7)/100</f>
        <v>0</v>
      </c>
      <c r="G61" s="206" t="str">
        <f aca="false">IF(A61="","",IF(ISERROR(VLOOKUP($A61,'[1]liste reference'!$A$7:$P$904,13,0)),IF(ISERROR(VLOOKUP($A61,'[1]liste reference'!$B$7:$P$904,12,0)),"    -",VLOOKUP($A61,'[1]liste reference'!$B$7:$P$904,12,0)),VLOOKUP($A61,'[1]liste reference'!$A$7:$P$904,13,0)))</f>
        <v/>
      </c>
      <c r="H61" s="207" t="str">
        <f aca="false">IF(A61="","x",IF(ISERROR(VLOOKUP($A61,'[1]liste reference'!$A$7:$P$904,14,0)),IF(ISERROR(VLOOKUP($A61,'[1]liste reference'!$B$7:$P$904,13,0)),"x",VLOOKUP($A61,'[1]liste reference'!$B$7:$P$904,13,0)),VLOOKUP($A61,'[1]liste reference'!$A$7:$P$904,14,0)))</f>
        <v>x</v>
      </c>
      <c r="I61" s="208" t="str">
        <f aca="false">IF(ISNUMBER(H61),IF(ISERROR(VLOOKUP($A61,'[1]liste reference'!$A$7:$P$904,3,0)),IF(ISERROR(VLOOKUP($A61,'[1]liste reference'!$B$7:$P$904,2,0)),"",VLOOKUP($A61,'[1]liste reference'!$B$7:$P$904,2,0)),VLOOKUP($A61,'[1]liste reference'!$A$7:$P$904,3,0)),"")</f>
        <v/>
      </c>
      <c r="J61" s="209" t="str">
        <f aca="false">IF(ISNUMBER(H61),IF(ISERROR(VLOOKUP($A61,'[1]liste reference'!$A$7:$P$904,4,0)),IF(ISERROR(VLOOKUP($A61,'[1]liste reference'!$B$7:$P$904,3,0)),"",VLOOKUP($A61,'[1]liste reference'!$B$7:$P$904,3,0)),VLOOKUP($A61,'[1]liste reference'!$A$7:$P$904,4,0)),"")</f>
        <v/>
      </c>
      <c r="K61" s="210" t="str">
        <f aca="false">IF(A61="NEWCOD",IF(AB61="","Remplir le champs 'Nouveau taxa' svp.",$AB61),IF(ISTEXT($E61),"DEJA SAISI !",IF(A61="","",IF(ISERROR(VLOOKUP($A61,'[1]liste reference'!$A$7:$D$904,2,0)),IF(ISERROR(VLOOKUP($A61,'[1]liste reference'!$B$7:$D$904,1,0)),"code non répertorié ou synonyme",VLOOKUP($A61,'[1]liste reference'!$B$7:$D$904,1,0)),VLOOKUP(A61,'[1]liste reference'!$A$7:$D$904,2,0)))))</f>
        <v/>
      </c>
      <c r="L61" s="211"/>
      <c r="M61" s="211"/>
      <c r="N61" s="211"/>
      <c r="O61" s="212"/>
      <c r="P61" s="213" t="str">
        <f aca="false">IF($A61="NEWCOD",IF($AC61="","No",$AC61),IF(ISTEXT($E61),"DEJA SAISI !",IF($A61="","",IF(ISERROR(VLOOKUP($A61,'[1]liste reference'!A$1:S$1048576,19,FALSE())),IF(ISERROR(VLOOKUP($A61,'[1]liste reference'!B$1:S$1048576,19,FALSE())),"",VLOOKUP($A61,'[1]liste reference'!B$1:S$1048576,19,FALSE())),VLOOKUP($A61,'[1]liste reference'!A$1:S$1048576,19,FALSE())))))</f>
        <v/>
      </c>
      <c r="Q61" s="214" t="str">
        <f aca="false">IF(ISTEXT(H61),"",(B61*$B$7/100)+(C61*$C$7/100))</f>
        <v/>
      </c>
      <c r="R61" s="215" t="str">
        <f aca="false">IF(OR(ISTEXT(H61),Q61=0),"",IF(Q61&lt;0.1,1,IF(Q61&lt;1,2,IF(Q61&lt;10,3,IF(Q61&lt;50,4,IF(Q61&gt;=50,5,""))))))</f>
        <v/>
      </c>
      <c r="S61" s="215" t="n">
        <f aca="false">IF(ISERROR(R61*I61),0,R61*I61)</f>
        <v>0</v>
      </c>
      <c r="T61" s="215" t="n">
        <f aca="false">IF(ISERROR(R61*I61*J61),0,R61*I61*J61)</f>
        <v>0</v>
      </c>
      <c r="U61" s="220" t="n">
        <f aca="false">IF(ISERROR(R61*J61),0,R61*J61)</f>
        <v>0</v>
      </c>
      <c r="V61" s="216" t="n">
        <v>0</v>
      </c>
      <c r="W61" s="217"/>
      <c r="Y61" s="215" t="str">
        <f aca="false">IF(A61="new.cod","NEWCOD",IF(AND((Z61=""),ISTEXT(A61)),A61,IF(Z61="","",INDEX('[1]liste reference'!$A$7:$A$904,Z61))))</f>
        <v/>
      </c>
      <c r="Z61" s="9" t="str">
        <f aca="false">IF(ISERROR(MATCH(A61,'[1]liste reference'!$A$7:$A$904,0)),IF(ISERROR(MATCH(A61,'[1]liste reference'!$B$7:$B$904,0)),"",(MATCH(A61,'[1]liste reference'!$B$7:$B$904,0))),(MATCH(A61,'[1]liste reference'!$A$7:$A$904,0)))</f>
        <v/>
      </c>
      <c r="AA61" s="218"/>
      <c r="AB61" s="219"/>
      <c r="AC61" s="219"/>
      <c r="BC61" s="9" t="str">
        <f aca="false">IF(A61="","",1)</f>
        <v/>
      </c>
    </row>
    <row r="62" customFormat="false" ht="12.75" hidden="false" customHeight="false" outlineLevel="0" collapsed="false">
      <c r="A62" s="201"/>
      <c r="B62" s="202"/>
      <c r="C62" s="203"/>
      <c r="D62" s="204" t="str">
        <f aca="false">IF(ISERROR(VLOOKUP($A62,'[1]liste reference'!$A$7:$D$904,2,0)),IF(ISERROR(VLOOKUP($A62,'[1]liste reference'!$B$7:$D$904,1,0)),"",VLOOKUP($A62,'[1]liste reference'!$B$7:$D$904,1,0)),VLOOKUP($A62,'[1]liste reference'!$A$7:$D$904,2,0))</f>
        <v/>
      </c>
      <c r="E62" s="204" t="n">
        <f aca="false">IF(D62="",0,VLOOKUP(D62,D$22:D61,1,0))</f>
        <v>0</v>
      </c>
      <c r="F62" s="205" t="n">
        <f aca="false">($B62*$B$7+$C62*$C$7)/100</f>
        <v>0</v>
      </c>
      <c r="G62" s="206" t="str">
        <f aca="false">IF(A62="","",IF(ISERROR(VLOOKUP($A62,'[1]liste reference'!$A$7:$P$904,13,0)),IF(ISERROR(VLOOKUP($A62,'[1]liste reference'!$B$7:$P$904,12,0)),"    -",VLOOKUP($A62,'[1]liste reference'!$B$7:$P$904,12,0)),VLOOKUP($A62,'[1]liste reference'!$A$7:$P$904,13,0)))</f>
        <v/>
      </c>
      <c r="H62" s="207" t="str">
        <f aca="false">IF(A62="","x",IF(ISERROR(VLOOKUP($A62,'[1]liste reference'!$A$7:$P$904,14,0)),IF(ISERROR(VLOOKUP($A62,'[1]liste reference'!$B$7:$P$904,13,0)),"x",VLOOKUP($A62,'[1]liste reference'!$B$7:$P$904,13,0)),VLOOKUP($A62,'[1]liste reference'!$A$7:$P$904,14,0)))</f>
        <v>x</v>
      </c>
      <c r="I62" s="208" t="str">
        <f aca="false">IF(ISNUMBER(H62),IF(ISERROR(VLOOKUP($A62,'[1]liste reference'!$A$7:$P$904,3,0)),IF(ISERROR(VLOOKUP($A62,'[1]liste reference'!$B$7:$P$904,2,0)),"",VLOOKUP($A62,'[1]liste reference'!$B$7:$P$904,2,0)),VLOOKUP($A62,'[1]liste reference'!$A$7:$P$904,3,0)),"")</f>
        <v/>
      </c>
      <c r="J62" s="209" t="str">
        <f aca="false">IF(ISNUMBER(H62),IF(ISERROR(VLOOKUP($A62,'[1]liste reference'!$A$7:$P$904,4,0)),IF(ISERROR(VLOOKUP($A62,'[1]liste reference'!$B$7:$P$904,3,0)),"",VLOOKUP($A62,'[1]liste reference'!$B$7:$P$904,3,0)),VLOOKUP($A62,'[1]liste reference'!$A$7:$P$904,4,0)),"")</f>
        <v/>
      </c>
      <c r="K62" s="210" t="str">
        <f aca="false">IF(A62="NEWCOD",IF(AB62="","Remplir le champs 'Nouveau taxa' svp.",$AB62),IF(ISTEXT($E62),"DEJA SAISI !",IF(A62="","",IF(ISERROR(VLOOKUP($A62,'[1]liste reference'!$A$7:$D$904,2,0)),IF(ISERROR(VLOOKUP($A62,'[1]liste reference'!$B$7:$D$904,1,0)),"code non répertorié ou synonyme",VLOOKUP($A62,'[1]liste reference'!$B$7:$D$904,1,0)),VLOOKUP(A62,'[1]liste reference'!$A$7:$D$904,2,0)))))</f>
        <v/>
      </c>
      <c r="L62" s="211"/>
      <c r="M62" s="211"/>
      <c r="N62" s="211"/>
      <c r="O62" s="212"/>
      <c r="P62" s="213" t="str">
        <f aca="false">IF($A62="NEWCOD",IF($AC62="","No",$AC62),IF(ISTEXT($E62),"DEJA SAISI !",IF($A62="","",IF(ISERROR(VLOOKUP($A62,'[1]liste reference'!A$1:S$1048576,19,FALSE())),IF(ISERROR(VLOOKUP($A62,'[1]liste reference'!B$1:S$1048576,19,FALSE())),"",VLOOKUP($A62,'[1]liste reference'!B$1:S$1048576,19,FALSE())),VLOOKUP($A62,'[1]liste reference'!A$1:S$1048576,19,FALSE())))))</f>
        <v/>
      </c>
      <c r="Q62" s="214" t="str">
        <f aca="false">IF(ISTEXT(H62),"",(B62*$B$7/100)+(C62*$C$7/100))</f>
        <v/>
      </c>
      <c r="R62" s="215" t="str">
        <f aca="false">IF(OR(ISTEXT(H62),Q62=0),"",IF(Q62&lt;0.1,1,IF(Q62&lt;1,2,IF(Q62&lt;10,3,IF(Q62&lt;50,4,IF(Q62&gt;=50,5,""))))))</f>
        <v/>
      </c>
      <c r="S62" s="215" t="n">
        <f aca="false">IF(ISERROR(R62*I62),0,R62*I62)</f>
        <v>0</v>
      </c>
      <c r="T62" s="215" t="n">
        <f aca="false">IF(ISERROR(R62*I62*J62),0,R62*I62*J62)</f>
        <v>0</v>
      </c>
      <c r="U62" s="220" t="n">
        <f aca="false">IF(ISERROR(R62*J62),0,R62*J62)</f>
        <v>0</v>
      </c>
      <c r="V62" s="216" t="n">
        <v>0</v>
      </c>
      <c r="W62" s="217"/>
      <c r="X62" s="217"/>
      <c r="Y62" s="215" t="str">
        <f aca="false">IF(A62="new.cod","NEWCOD",IF(AND((Z62=""),ISTEXT(A62)),A62,IF(Z62="","",INDEX('[1]liste reference'!$A$7:$A$904,Z62))))</f>
        <v/>
      </c>
      <c r="Z62" s="9" t="str">
        <f aca="false">IF(ISERROR(MATCH(A62,'[1]liste reference'!$A$7:$A$904,0)),IF(ISERROR(MATCH(A62,'[1]liste reference'!$B$7:$B$904,0)),"",(MATCH(A62,'[1]liste reference'!$B$7:$B$904,0))),(MATCH(A62,'[1]liste reference'!$A$7:$A$904,0)))</f>
        <v/>
      </c>
      <c r="AA62" s="218"/>
      <c r="AB62" s="219"/>
      <c r="AC62" s="219"/>
      <c r="BC62" s="9" t="str">
        <f aca="false">IF(A62="","",1)</f>
        <v/>
      </c>
    </row>
    <row r="63" customFormat="false" ht="12.75" hidden="false" customHeight="false" outlineLevel="0" collapsed="false">
      <c r="A63" s="201"/>
      <c r="B63" s="202"/>
      <c r="C63" s="203"/>
      <c r="D63" s="204" t="str">
        <f aca="false">IF(ISERROR(VLOOKUP($A63,'[1]liste reference'!$A$7:$D$904,2,0)),IF(ISERROR(VLOOKUP($A63,'[1]liste reference'!$B$7:$D$904,1,0)),"",VLOOKUP($A63,'[1]liste reference'!$B$7:$D$904,1,0)),VLOOKUP($A63,'[1]liste reference'!$A$7:$D$904,2,0))</f>
        <v/>
      </c>
      <c r="E63" s="204" t="n">
        <f aca="false">IF(D63="",0,VLOOKUP(D63,D$22:D62,1,0))</f>
        <v>0</v>
      </c>
      <c r="F63" s="205" t="n">
        <f aca="false">($B63*$B$7+$C63*$C$7)/100</f>
        <v>0</v>
      </c>
      <c r="G63" s="206" t="str">
        <f aca="false">IF(A63="","",IF(ISERROR(VLOOKUP($A63,'[1]liste reference'!$A$7:$P$904,13,0)),IF(ISERROR(VLOOKUP($A63,'[1]liste reference'!$B$7:$P$904,12,0)),"    -",VLOOKUP($A63,'[1]liste reference'!$B$7:$P$904,12,0)),VLOOKUP($A63,'[1]liste reference'!$A$7:$P$904,13,0)))</f>
        <v/>
      </c>
      <c r="H63" s="207" t="str">
        <f aca="false">IF(A63="","x",IF(ISERROR(VLOOKUP($A63,'[1]liste reference'!$A$7:$P$904,14,0)),IF(ISERROR(VLOOKUP($A63,'[1]liste reference'!$B$7:$P$904,13,0)),"x",VLOOKUP($A63,'[1]liste reference'!$B$7:$P$904,13,0)),VLOOKUP($A63,'[1]liste reference'!$A$7:$P$904,14,0)))</f>
        <v>x</v>
      </c>
      <c r="I63" s="208" t="str">
        <f aca="false">IF(ISNUMBER(H63),IF(ISERROR(VLOOKUP($A63,'[1]liste reference'!$A$7:$P$904,3,0)),IF(ISERROR(VLOOKUP($A63,'[1]liste reference'!$B$7:$P$904,2,0)),"",VLOOKUP($A63,'[1]liste reference'!$B$7:$P$904,2,0)),VLOOKUP($A63,'[1]liste reference'!$A$7:$P$904,3,0)),"")</f>
        <v/>
      </c>
      <c r="J63" s="209" t="str">
        <f aca="false">IF(ISNUMBER(H63),IF(ISERROR(VLOOKUP($A63,'[1]liste reference'!$A$7:$P$904,4,0)),IF(ISERROR(VLOOKUP($A63,'[1]liste reference'!$B$7:$P$904,3,0)),"",VLOOKUP($A63,'[1]liste reference'!$B$7:$P$904,3,0)),VLOOKUP($A63,'[1]liste reference'!$A$7:$P$904,4,0)),"")</f>
        <v/>
      </c>
      <c r="K63" s="210" t="str">
        <f aca="false">IF(A63="NEWCOD",IF(AB63="","Remplir le champs 'Nouveau taxa' svp.",$AB63),IF(ISTEXT($E63),"DEJA SAISI !",IF(A63="","",IF(ISERROR(VLOOKUP($A63,'[1]liste reference'!$A$7:$D$904,2,0)),IF(ISERROR(VLOOKUP($A63,'[1]liste reference'!$B$7:$D$904,1,0)),"code non répertorié ou synonyme",VLOOKUP($A63,'[1]liste reference'!$B$7:$D$904,1,0)),VLOOKUP(A63,'[1]liste reference'!$A$7:$D$904,2,0)))))</f>
        <v/>
      </c>
      <c r="L63" s="211"/>
      <c r="M63" s="211"/>
      <c r="N63" s="211"/>
      <c r="O63" s="212"/>
      <c r="P63" s="213" t="str">
        <f aca="false">IF($A63="NEWCOD",IF($AC63="","No",$AC63),IF(ISTEXT($E63),"DEJA SAISI !",IF($A63="","",IF(ISERROR(VLOOKUP($A63,'[1]liste reference'!A$1:S$1048576,19,FALSE())),IF(ISERROR(VLOOKUP($A63,'[1]liste reference'!B$1:S$1048576,19,FALSE())),"",VLOOKUP($A63,'[1]liste reference'!B$1:S$1048576,19,FALSE())),VLOOKUP($A63,'[1]liste reference'!A$1:S$1048576,19,FALSE())))))</f>
        <v/>
      </c>
      <c r="Q63" s="214" t="str">
        <f aca="false">IF(ISTEXT(H63),"",(B63*$B$7/100)+(C63*$C$7/100))</f>
        <v/>
      </c>
      <c r="R63" s="215" t="str">
        <f aca="false">IF(OR(ISTEXT(H63),Q63=0),"",IF(Q63&lt;0.1,1,IF(Q63&lt;1,2,IF(Q63&lt;10,3,IF(Q63&lt;50,4,IF(Q63&gt;=50,5,""))))))</f>
        <v/>
      </c>
      <c r="S63" s="215" t="n">
        <f aca="false">IF(ISERROR(R63*I63),0,R63*I63)</f>
        <v>0</v>
      </c>
      <c r="T63" s="215" t="n">
        <f aca="false">IF(ISERROR(R63*I63*J63),0,R63*I63*J63)</f>
        <v>0</v>
      </c>
      <c r="U63" s="220" t="n">
        <f aca="false">IF(ISERROR(R63*J63),0,R63*J63)</f>
        <v>0</v>
      </c>
      <c r="V63" s="216" t="n">
        <v>0</v>
      </c>
      <c r="W63" s="217"/>
      <c r="Y63" s="215" t="str">
        <f aca="false">IF(A63="new.cod","NEWCOD",IF(AND((Z63=""),ISTEXT(A63)),A63,IF(Z63="","",INDEX('[1]liste reference'!$A$7:$A$904,Z63))))</f>
        <v/>
      </c>
      <c r="Z63" s="9" t="str">
        <f aca="false">IF(ISERROR(MATCH(A63,'[1]liste reference'!$A$7:$A$904,0)),IF(ISERROR(MATCH(A63,'[1]liste reference'!$B$7:$B$904,0)),"",(MATCH(A63,'[1]liste reference'!$B$7:$B$904,0))),(MATCH(A63,'[1]liste reference'!$A$7:$A$904,0)))</f>
        <v/>
      </c>
      <c r="AA63" s="218"/>
      <c r="AB63" s="219"/>
      <c r="AC63" s="219"/>
      <c r="BC63" s="9" t="str">
        <f aca="false">IF(A63="","",1)</f>
        <v/>
      </c>
    </row>
    <row r="64" customFormat="false" ht="12.75" hidden="true" customHeight="true" outlineLevel="0" collapsed="false">
      <c r="A64" s="201"/>
      <c r="B64" s="202"/>
      <c r="C64" s="203"/>
      <c r="D64" s="204" t="str">
        <f aca="false">IF(ISERROR(VLOOKUP($A64,'[1]liste reference'!$A$7:$D$904,2,0)),IF(ISERROR(VLOOKUP($A64,'[1]liste reference'!$B$7:$D$904,1,0)),"",VLOOKUP($A64,'[1]liste reference'!$B$7:$D$904,1,0)),VLOOKUP($A64,'[1]liste reference'!$A$7:$D$904,2,0))</f>
        <v/>
      </c>
      <c r="E64" s="204" t="n">
        <f aca="false">IF(D64="",0,VLOOKUP(D64,D$22:D52,1,0))</f>
        <v>0</v>
      </c>
      <c r="F64" s="205" t="n">
        <f aca="false">($B64*$B$7+$C64*$C$7)/100</f>
        <v>0</v>
      </c>
      <c r="G64" s="206" t="str">
        <f aca="false">IF(A64="","",IF(ISERROR(VLOOKUP($A64,'[1]liste reference'!$A$7:$P$904,13,0)),IF(ISERROR(VLOOKUP($A64,'[1]liste reference'!$B$7:$P$904,12,0)),"    -",VLOOKUP($A64,'[1]liste reference'!$B$7:$P$904,12,0)),VLOOKUP($A64,'[1]liste reference'!$A$7:$P$904,13,0)))</f>
        <v/>
      </c>
      <c r="H64" s="207" t="str">
        <f aca="false">IF(A64="","x",IF(ISERROR(VLOOKUP($A64,'[1]liste reference'!$A$7:$P$904,14,0)),IF(ISERROR(VLOOKUP($A64,'[1]liste reference'!$B$7:$P$904,13,0)),"x",VLOOKUP($A64,'[1]liste reference'!$B$7:$P$904,13,0)),VLOOKUP($A64,'[1]liste reference'!$A$7:$P$904,14,0)))</f>
        <v>x</v>
      </c>
      <c r="I64" s="208" t="str">
        <f aca="false">IF(ISNUMBER(H64),IF(ISERROR(VLOOKUP($A64,'[1]liste reference'!$A$7:$P$904,3,0)),IF(ISERROR(VLOOKUP($A64,'[1]liste reference'!$B$7:$P$904,2,0)),"",VLOOKUP($A64,'[1]liste reference'!$B$7:$P$904,2,0)),VLOOKUP($A64,'[1]liste reference'!$A$7:$P$904,3,0)),"")</f>
        <v/>
      </c>
      <c r="J64" s="209" t="str">
        <f aca="false">IF(ISNUMBER(H64),IF(ISERROR(VLOOKUP($A64,'[1]liste reference'!$A$7:$P$904,4,0)),IF(ISERROR(VLOOKUP($A64,'[1]liste reference'!$B$7:$P$904,3,0)),"",VLOOKUP($A64,'[1]liste reference'!$B$7:$P$904,3,0)),VLOOKUP($A64,'[1]liste reference'!$A$7:$P$904,4,0)),"")</f>
        <v/>
      </c>
      <c r="K64" s="210" t="str">
        <f aca="false">IF(A64="NEWCOD",IF(AB64="","Remplir le champs 'Nouveau taxa' svp.",$AB64),IF(ISTEXT($E64),"DEJA SAISI !",IF(A64="","",IF(ISERROR(VLOOKUP($A64,'[1]liste reference'!$A$7:$D$904,2,0)),IF(ISERROR(VLOOKUP($A64,'[1]liste reference'!$B$7:$D$904,1,0)),"code non répertorié ou synonyme",VLOOKUP($A64,'[1]liste reference'!$B$7:$D$904,1,0)),VLOOKUP(A64,'[1]liste reference'!$A$7:$D$904,2,0)))))</f>
        <v/>
      </c>
      <c r="L64" s="211"/>
      <c r="M64" s="211"/>
      <c r="N64" s="211"/>
      <c r="O64" s="212"/>
      <c r="P64" s="213" t="str">
        <f aca="false">IF($A64="NEWCOD",IF($AC64="","No",$AC64),IF(ISTEXT($E64),"DEJA SAISI !",IF($A64="","",IF(ISERROR(VLOOKUP($A64,'[1]liste reference'!A$1:S$1048576,19,FALSE())),IF(ISERROR(VLOOKUP($A64,'[1]liste reference'!B$1:S$1048576,19,FALSE())),"",VLOOKUP($A64,'[1]liste reference'!B$1:S$1048576,19,FALSE())),VLOOKUP($A64,'[1]liste reference'!A$1:S$1048576,19,FALSE())))))</f>
        <v/>
      </c>
      <c r="Q64" s="214" t="str">
        <f aca="false">IF(ISTEXT(H64),"",(B64*$B$7/100)+(C64*$C$7/100))</f>
        <v/>
      </c>
      <c r="R64" s="215" t="str">
        <f aca="false">IF(OR(ISTEXT(H64),Q64=0),"",IF(Q64&lt;0.1,1,IF(Q64&lt;1,2,IF(Q64&lt;10,3,IF(Q64&lt;50,4,IF(Q64&gt;=50,5,""))))))</f>
        <v/>
      </c>
      <c r="S64" s="215" t="n">
        <f aca="false">IF(ISERROR(R64*I64),0,R64*I64)</f>
        <v>0</v>
      </c>
      <c r="T64" s="215" t="n">
        <f aca="false">IF(ISERROR(R64*I64*J64),0,R64*I64*J64)</f>
        <v>0</v>
      </c>
      <c r="U64" s="220" t="n">
        <f aca="false">IF(ISERROR(R64*J64),0,R64*J64)</f>
        <v>0</v>
      </c>
      <c r="V64" s="216" t="n">
        <v>0</v>
      </c>
      <c r="W64" s="217"/>
      <c r="Y64" s="215" t="str">
        <f aca="false">IF(A64="new.cod","NEWCOD",IF(AND((Z64=""),ISTEXT(A64)),A64,IF(Z64="","",INDEX('[1]liste reference'!$A$7:$A$904,Z64))))</f>
        <v/>
      </c>
      <c r="Z64" s="9" t="str">
        <f aca="false">IF(ISERROR(MATCH(A64,'[1]liste reference'!$A$7:$A$904,0)),IF(ISERROR(MATCH(A64,'[1]liste reference'!$B$7:$B$904,0)),"",(MATCH(A64,'[1]liste reference'!$B$7:$B$904,0))),(MATCH(A64,'[1]liste reference'!$A$7:$A$904,0)))</f>
        <v/>
      </c>
      <c r="AA64" s="218"/>
      <c r="AB64" s="219"/>
      <c r="AC64" s="219"/>
      <c r="BC64" s="9" t="str">
        <f aca="false">IF(A64="","",1)</f>
        <v/>
      </c>
    </row>
    <row r="65" customFormat="false" ht="12.75" hidden="true" customHeight="false" outlineLevel="0" collapsed="false">
      <c r="A65" s="201"/>
      <c r="B65" s="202"/>
      <c r="C65" s="203"/>
      <c r="D65" s="204" t="str">
        <f aca="false">IF(ISERROR(VLOOKUP($A65,'[1]liste reference'!$A$7:$D$904,2,0)),IF(ISERROR(VLOOKUP($A65,'[1]liste reference'!$B$7:$D$904,1,0)),"",VLOOKUP($A65,'[1]liste reference'!$B$7:$D$904,1,0)),VLOOKUP($A65,'[1]liste reference'!$A$7:$D$904,2,0))</f>
        <v/>
      </c>
      <c r="E65" s="204" t="n">
        <f aca="false">IF(D65="",0,VLOOKUP(D65,D$22:D53,1,0))</f>
        <v>0</v>
      </c>
      <c r="F65" s="205" t="n">
        <f aca="false">($B65*$B$7+$C65*$C$7)/100</f>
        <v>0</v>
      </c>
      <c r="G65" s="206" t="str">
        <f aca="false">IF(A65="","",IF(ISERROR(VLOOKUP($A65,'[1]liste reference'!$A$7:$P$904,13,0)),IF(ISERROR(VLOOKUP($A65,'[1]liste reference'!$B$7:$P$904,12,0)),"    -",VLOOKUP($A65,'[1]liste reference'!$B$7:$P$904,12,0)),VLOOKUP($A65,'[1]liste reference'!$A$7:$P$904,13,0)))</f>
        <v/>
      </c>
      <c r="H65" s="207" t="str">
        <f aca="false">IF(A65="","x",IF(ISERROR(VLOOKUP($A65,'[1]liste reference'!$A$7:$P$904,14,0)),IF(ISERROR(VLOOKUP($A65,'[1]liste reference'!$B$7:$P$904,13,0)),"x",VLOOKUP($A65,'[1]liste reference'!$B$7:$P$904,13,0)),VLOOKUP($A65,'[1]liste reference'!$A$7:$P$904,14,0)))</f>
        <v>x</v>
      </c>
      <c r="I65" s="208" t="str">
        <f aca="false">IF(ISNUMBER(H65),IF(ISERROR(VLOOKUP($A65,'[1]liste reference'!$A$7:$P$904,3,0)),IF(ISERROR(VLOOKUP($A65,'[1]liste reference'!$B$7:$P$904,2,0)),"",VLOOKUP($A65,'[1]liste reference'!$B$7:$P$904,2,0)),VLOOKUP($A65,'[1]liste reference'!$A$7:$P$904,3,0)),"")</f>
        <v/>
      </c>
      <c r="J65" s="209" t="str">
        <f aca="false">IF(ISNUMBER(H65),IF(ISERROR(VLOOKUP($A65,'[1]liste reference'!$A$7:$P$904,4,0)),IF(ISERROR(VLOOKUP($A65,'[1]liste reference'!$B$7:$P$904,3,0)),"",VLOOKUP($A65,'[1]liste reference'!$B$7:$P$904,3,0)),VLOOKUP($A65,'[1]liste reference'!$A$7:$P$904,4,0)),"")</f>
        <v/>
      </c>
      <c r="K65" s="210" t="str">
        <f aca="false">IF(A65="NEWCOD",IF(AB65="","Remplir le champs 'Nouveau taxa' svp.",$AB65),IF(ISTEXT($E65),"DEJA SAISI !",IF(A65="","",IF(ISERROR(VLOOKUP($A65,'[1]liste reference'!$A$7:$D$904,2,0)),IF(ISERROR(VLOOKUP($A65,'[1]liste reference'!$B$7:$D$904,1,0)),"code non répertorié ou synonyme",VLOOKUP($A65,'[1]liste reference'!$B$7:$D$904,1,0)),VLOOKUP(A65,'[1]liste reference'!$A$7:$D$904,2,0)))))</f>
        <v/>
      </c>
      <c r="L65" s="211"/>
      <c r="M65" s="211"/>
      <c r="N65" s="211"/>
      <c r="O65" s="212"/>
      <c r="P65" s="213" t="str">
        <f aca="false">IF($A65="NEWCOD",IF($AC65="","No",$AC65),IF(ISTEXT($E65),"DEJA SAISI !",IF($A65="","",IF(ISERROR(VLOOKUP($A65,'[1]liste reference'!A$1:S$1048576,19,FALSE())),IF(ISERROR(VLOOKUP($A65,'[1]liste reference'!B$1:S$1048576,19,FALSE())),"",VLOOKUP($A65,'[1]liste reference'!B$1:S$1048576,19,FALSE())),VLOOKUP($A65,'[1]liste reference'!A$1:S$1048576,19,FALSE())))))</f>
        <v/>
      </c>
      <c r="Q65" s="214" t="str">
        <f aca="false">IF(ISTEXT(H65),"",(B65*$B$7/100)+(C65*$C$7/100))</f>
        <v/>
      </c>
      <c r="R65" s="215" t="str">
        <f aca="false">IF(OR(ISTEXT(H65),Q65=0),"",IF(Q65&lt;0.1,1,IF(Q65&lt;1,2,IF(Q65&lt;10,3,IF(Q65&lt;50,4,IF(Q65&gt;=50,5,""))))))</f>
        <v/>
      </c>
      <c r="S65" s="215" t="n">
        <f aca="false">IF(ISERROR(R65*I65),0,R65*I65)</f>
        <v>0</v>
      </c>
      <c r="T65" s="215" t="n">
        <f aca="false">IF(ISERROR(R65*I65*J65),0,R65*I65*J65)</f>
        <v>0</v>
      </c>
      <c r="U65" s="220" t="n">
        <f aca="false">IF(ISERROR(R65*J65),0,R65*J65)</f>
        <v>0</v>
      </c>
      <c r="V65" s="216" t="n">
        <v>0</v>
      </c>
      <c r="W65" s="217"/>
      <c r="Y65" s="215" t="str">
        <f aca="false">IF(A65="new.cod","NEWCOD",IF(AND((Z65=""),ISTEXT(A65)),A65,IF(Z65="","",INDEX('[1]liste reference'!$A$7:$A$904,Z65))))</f>
        <v/>
      </c>
      <c r="Z65" s="9" t="str">
        <f aca="false">IF(ISERROR(MATCH(A65,'[1]liste reference'!$A$7:$A$904,0)),IF(ISERROR(MATCH(A65,'[1]liste reference'!$B$7:$B$904,0)),"",(MATCH(A65,'[1]liste reference'!$B$7:$B$904,0))),(MATCH(A65,'[1]liste reference'!$A$7:$A$904,0)))</f>
        <v/>
      </c>
      <c r="AA65" s="218"/>
      <c r="AB65" s="219"/>
      <c r="AC65" s="219"/>
      <c r="BC65" s="9" t="str">
        <f aca="false">IF(A65="","",1)</f>
        <v/>
      </c>
    </row>
    <row r="66" customFormat="false" ht="12.75" hidden="true" customHeight="false" outlineLevel="0" collapsed="false">
      <c r="A66" s="201"/>
      <c r="B66" s="202"/>
      <c r="C66" s="203"/>
      <c r="D66" s="204" t="str">
        <f aca="false">IF(ISERROR(VLOOKUP($A66,'[1]liste reference'!$A$7:$D$904,2,0)),IF(ISERROR(VLOOKUP($A66,'[1]liste reference'!$B$7:$D$904,1,0)),"",VLOOKUP($A66,'[1]liste reference'!$B$7:$D$904,1,0)),VLOOKUP($A66,'[1]liste reference'!$A$7:$D$904,2,0))</f>
        <v/>
      </c>
      <c r="E66" s="204" t="n">
        <f aca="false">IF(D66="",0,VLOOKUP(D66,D$22:D51,1,0))</f>
        <v>0</v>
      </c>
      <c r="F66" s="205" t="n">
        <f aca="false">($B66*$B$7+$C66*$C$7)/100</f>
        <v>0</v>
      </c>
      <c r="G66" s="206" t="str">
        <f aca="false">IF(A66="","",IF(ISERROR(VLOOKUP($A66,'[1]liste reference'!$A$7:$P$904,13,0)),IF(ISERROR(VLOOKUP($A66,'[1]liste reference'!$B$7:$P$904,12,0)),"    -",VLOOKUP($A66,'[1]liste reference'!$B$7:$P$904,12,0)),VLOOKUP($A66,'[1]liste reference'!$A$7:$P$904,13,0)))</f>
        <v/>
      </c>
      <c r="H66" s="207" t="str">
        <f aca="false">IF(A66="","x",IF(ISERROR(VLOOKUP($A66,'[1]liste reference'!$A$7:$P$904,14,0)),IF(ISERROR(VLOOKUP($A66,'[1]liste reference'!$B$7:$P$904,13,0)),"x",VLOOKUP($A66,'[1]liste reference'!$B$7:$P$904,13,0)),VLOOKUP($A66,'[1]liste reference'!$A$7:$P$904,14,0)))</f>
        <v>x</v>
      </c>
      <c r="I66" s="208" t="str">
        <f aca="false">IF(ISNUMBER(H66),IF(ISERROR(VLOOKUP($A66,'[1]liste reference'!$A$7:$P$904,3,0)),IF(ISERROR(VLOOKUP($A66,'[1]liste reference'!$B$7:$P$904,2,0)),"",VLOOKUP($A66,'[1]liste reference'!$B$7:$P$904,2,0)),VLOOKUP($A66,'[1]liste reference'!$A$7:$P$904,3,0)),"")</f>
        <v/>
      </c>
      <c r="J66" s="209" t="str">
        <f aca="false">IF(ISNUMBER(H66),IF(ISERROR(VLOOKUP($A66,'[1]liste reference'!$A$7:$P$904,4,0)),IF(ISERROR(VLOOKUP($A66,'[1]liste reference'!$B$7:$P$904,3,0)),"",VLOOKUP($A66,'[1]liste reference'!$B$7:$P$904,3,0)),VLOOKUP($A66,'[1]liste reference'!$A$7:$P$904,4,0)),"")</f>
        <v/>
      </c>
      <c r="K66" s="210" t="str">
        <f aca="false">IF(A66="NEWCOD",IF(AB66="","Remplir le champs 'Nouveau taxa' svp.",$AB66),IF(ISTEXT($E66),"DEJA SAISI !",IF(A66="","",IF(ISERROR(VLOOKUP($A66,'[1]liste reference'!$A$7:$D$904,2,0)),IF(ISERROR(VLOOKUP($A66,'[1]liste reference'!$B$7:$D$904,1,0)),"code non répertorié ou synonyme",VLOOKUP($A66,'[1]liste reference'!$B$7:$D$904,1,0)),VLOOKUP(A66,'[1]liste reference'!$A$7:$D$904,2,0)))))</f>
        <v/>
      </c>
      <c r="L66" s="211"/>
      <c r="M66" s="211"/>
      <c r="N66" s="211"/>
      <c r="O66" s="212"/>
      <c r="P66" s="213" t="str">
        <f aca="false">IF($A66="NEWCOD",IF($AC66="","No",$AC66),IF(ISTEXT($E66),"DEJA SAISI !",IF($A66="","",IF(ISERROR(VLOOKUP($A66,'[1]liste reference'!A$1:S$1048576,19,FALSE())),IF(ISERROR(VLOOKUP($A66,'[1]liste reference'!B$1:S$1048576,19,FALSE())),"",VLOOKUP($A66,'[1]liste reference'!B$1:S$1048576,19,FALSE())),VLOOKUP($A66,'[1]liste reference'!A$1:S$1048576,19,FALSE())))))</f>
        <v/>
      </c>
      <c r="Q66" s="214" t="str">
        <f aca="false">IF(ISTEXT(H66),"",(B66*$B$7/100)+(C66*$C$7/100))</f>
        <v/>
      </c>
      <c r="R66" s="215" t="str">
        <f aca="false">IF(OR(ISTEXT(H66),Q66=0),"",IF(Q66&lt;0.1,1,IF(Q66&lt;1,2,IF(Q66&lt;10,3,IF(Q66&lt;50,4,IF(Q66&gt;=50,5,""))))))</f>
        <v/>
      </c>
      <c r="S66" s="215" t="n">
        <f aca="false">IF(ISERROR(R66*I66),0,R66*I66)</f>
        <v>0</v>
      </c>
      <c r="T66" s="215" t="n">
        <f aca="false">IF(ISERROR(R66*I66*J66),0,R66*I66*J66)</f>
        <v>0</v>
      </c>
      <c r="U66" s="220" t="n">
        <f aca="false">IF(ISERROR(R66*J66),0,R66*J66)</f>
        <v>0</v>
      </c>
      <c r="V66" s="216" t="n">
        <v>0</v>
      </c>
      <c r="W66" s="217"/>
      <c r="Y66" s="215" t="str">
        <f aca="false">IF(A66="new.cod","NEWCOD",IF(AND((Z66=""),ISTEXT(A66)),A66,IF(Z66="","",INDEX('[1]liste reference'!$A$7:$A$904,Z66))))</f>
        <v/>
      </c>
      <c r="Z66" s="9" t="str">
        <f aca="false">IF(ISERROR(MATCH(A66,'[1]liste reference'!$A$7:$A$904,0)),IF(ISERROR(MATCH(A66,'[1]liste reference'!$B$7:$B$904,0)),"",(MATCH(A66,'[1]liste reference'!$B$7:$B$904,0))),(MATCH(A66,'[1]liste reference'!$A$7:$A$904,0)))</f>
        <v/>
      </c>
      <c r="AA66" s="218"/>
      <c r="AB66" s="219"/>
      <c r="AC66" s="219"/>
      <c r="BC66" s="9" t="str">
        <f aca="false">IF(A66="","",1)</f>
        <v/>
      </c>
    </row>
    <row r="67" customFormat="false" ht="12.75" hidden="true" customHeight="false" outlineLevel="0" collapsed="false">
      <c r="A67" s="201"/>
      <c r="B67" s="202"/>
      <c r="C67" s="203"/>
      <c r="D67" s="204" t="str">
        <f aca="false">IF(ISERROR(VLOOKUP($A67,'[1]liste reference'!$A$7:$D$904,2,0)),IF(ISERROR(VLOOKUP($A67,'[1]liste reference'!$B$7:$D$904,1,0)),"",VLOOKUP($A67,'[1]liste reference'!$B$7:$D$904,1,0)),VLOOKUP($A67,'[1]liste reference'!$A$7:$D$904,2,0))</f>
        <v/>
      </c>
      <c r="E67" s="204" t="n">
        <f aca="false">IF(D67="",0,VLOOKUP(D67,D$22:D52,1,0))</f>
        <v>0</v>
      </c>
      <c r="F67" s="205" t="n">
        <f aca="false">($B67*$B$7+$C67*$C$7)/100</f>
        <v>0</v>
      </c>
      <c r="G67" s="206" t="str">
        <f aca="false">IF(A67="","",IF(ISERROR(VLOOKUP($A67,'[1]liste reference'!$A$7:$P$904,13,0)),IF(ISERROR(VLOOKUP($A67,'[1]liste reference'!$B$7:$P$904,12,0)),"    -",VLOOKUP($A67,'[1]liste reference'!$B$7:$P$904,12,0)),VLOOKUP($A67,'[1]liste reference'!$A$7:$P$904,13,0)))</f>
        <v/>
      </c>
      <c r="H67" s="207" t="str">
        <f aca="false">IF(A67="","x",IF(ISERROR(VLOOKUP($A67,'[1]liste reference'!$A$7:$P$904,14,0)),IF(ISERROR(VLOOKUP($A67,'[1]liste reference'!$B$7:$P$904,13,0)),"x",VLOOKUP($A67,'[1]liste reference'!$B$7:$P$904,13,0)),VLOOKUP($A67,'[1]liste reference'!$A$7:$P$904,14,0)))</f>
        <v>x</v>
      </c>
      <c r="I67" s="208" t="str">
        <f aca="false">IF(ISNUMBER(H67),IF(ISERROR(VLOOKUP($A67,'[1]liste reference'!$A$7:$P$904,3,0)),IF(ISERROR(VLOOKUP($A67,'[1]liste reference'!$B$7:$P$904,2,0)),"",VLOOKUP($A67,'[1]liste reference'!$B$7:$P$904,2,0)),VLOOKUP($A67,'[1]liste reference'!$A$7:$P$904,3,0)),"")</f>
        <v/>
      </c>
      <c r="J67" s="209" t="str">
        <f aca="false">IF(ISNUMBER(H67),IF(ISERROR(VLOOKUP($A67,'[1]liste reference'!$A$7:$P$904,4,0)),IF(ISERROR(VLOOKUP($A67,'[1]liste reference'!$B$7:$P$904,3,0)),"",VLOOKUP($A67,'[1]liste reference'!$B$7:$P$904,3,0)),VLOOKUP($A67,'[1]liste reference'!$A$7:$P$904,4,0)),"")</f>
        <v/>
      </c>
      <c r="K67" s="210" t="str">
        <f aca="false">IF(A67="NEWCOD",IF(AB67="","Remplir le champs 'Nouveau taxa' svp.",$AB67),IF(ISTEXT($E67),"DEJA SAISI !",IF(A67="","",IF(ISERROR(VLOOKUP($A67,'[1]liste reference'!$A$7:$D$904,2,0)),IF(ISERROR(VLOOKUP($A67,'[1]liste reference'!$B$7:$D$904,1,0)),"code non répertorié ou synonyme",VLOOKUP($A67,'[1]liste reference'!$B$7:$D$904,1,0)),VLOOKUP(A67,'[1]liste reference'!$A$7:$D$904,2,0)))))</f>
        <v/>
      </c>
      <c r="L67" s="211"/>
      <c r="M67" s="211"/>
      <c r="N67" s="211"/>
      <c r="O67" s="212"/>
      <c r="P67" s="213" t="str">
        <f aca="false">IF($A67="NEWCOD",IF($AC67="","No",$AC67),IF(ISTEXT($E67),"DEJA SAISI !",IF($A67="","",IF(ISERROR(VLOOKUP($A67,'[1]liste reference'!A$1:S$1048576,19,FALSE())),IF(ISERROR(VLOOKUP($A67,'[1]liste reference'!B$1:S$1048576,19,FALSE())),"",VLOOKUP($A67,'[1]liste reference'!B$1:S$1048576,19,FALSE())),VLOOKUP($A67,'[1]liste reference'!A$1:S$1048576,19,FALSE())))))</f>
        <v/>
      </c>
      <c r="Q67" s="214" t="str">
        <f aca="false">IF(ISTEXT(H67),"",(B67*$B$7/100)+(C67*$C$7/100))</f>
        <v/>
      </c>
      <c r="R67" s="215" t="str">
        <f aca="false">IF(OR(ISTEXT(H67),Q67=0),"",IF(Q67&lt;0.1,1,IF(Q67&lt;1,2,IF(Q67&lt;10,3,IF(Q67&lt;50,4,IF(Q67&gt;=50,5,""))))))</f>
        <v/>
      </c>
      <c r="S67" s="215" t="n">
        <f aca="false">IF(ISERROR(R67*I67),0,R67*I67)</f>
        <v>0</v>
      </c>
      <c r="T67" s="215" t="n">
        <f aca="false">IF(ISERROR(R67*I67*J67),0,R67*I67*J67)</f>
        <v>0</v>
      </c>
      <c r="U67" s="220" t="n">
        <f aca="false">IF(ISERROR(R67*J67),0,R67*J67)</f>
        <v>0</v>
      </c>
      <c r="V67" s="216" t="n">
        <v>0</v>
      </c>
      <c r="W67" s="217"/>
      <c r="Y67" s="215" t="str">
        <f aca="false">IF(A67="new.cod","NEWCOD",IF(AND((Z67=""),ISTEXT(A67)),A67,IF(Z67="","",INDEX('[1]liste reference'!$A$7:$A$904,Z67))))</f>
        <v/>
      </c>
      <c r="Z67" s="9" t="str">
        <f aca="false">IF(ISERROR(MATCH(A67,'[1]liste reference'!$A$7:$A$904,0)),IF(ISERROR(MATCH(A67,'[1]liste reference'!$B$7:$B$904,0)),"",(MATCH(A67,'[1]liste reference'!$B$7:$B$904,0))),(MATCH(A67,'[1]liste reference'!$A$7:$A$904,0)))</f>
        <v/>
      </c>
      <c r="AA67" s="218"/>
      <c r="AB67" s="219"/>
      <c r="AC67" s="219"/>
      <c r="BC67" s="9" t="str">
        <f aca="false">IF(A67="","",1)</f>
        <v/>
      </c>
    </row>
    <row r="68" customFormat="false" ht="12.75" hidden="true" customHeight="false" outlineLevel="0" collapsed="false">
      <c r="A68" s="201"/>
      <c r="B68" s="202"/>
      <c r="C68" s="203"/>
      <c r="D68" s="204" t="str">
        <f aca="false">IF(ISERROR(VLOOKUP($A68,'[1]liste reference'!$A$7:$D$904,2,0)),IF(ISERROR(VLOOKUP($A68,'[1]liste reference'!$B$7:$D$904,1,0)),"",VLOOKUP($A68,'[1]liste reference'!$B$7:$D$904,1,0)),VLOOKUP($A68,'[1]liste reference'!$A$7:$D$904,2,0))</f>
        <v/>
      </c>
      <c r="E68" s="204" t="n">
        <f aca="false">IF(D68="",0,VLOOKUP(D68,D$22:D53,1,0))</f>
        <v>0</v>
      </c>
      <c r="F68" s="205" t="n">
        <f aca="false">($B68*$B$7+$C68*$C$7)/100</f>
        <v>0</v>
      </c>
      <c r="G68" s="206" t="str">
        <f aca="false">IF(A68="","",IF(ISERROR(VLOOKUP($A68,'[1]liste reference'!$A$7:$P$904,13,0)),IF(ISERROR(VLOOKUP($A68,'[1]liste reference'!$B$7:$P$904,12,0)),"    -",VLOOKUP($A68,'[1]liste reference'!$B$7:$P$904,12,0)),VLOOKUP($A68,'[1]liste reference'!$A$7:$P$904,13,0)))</f>
        <v/>
      </c>
      <c r="H68" s="207" t="str">
        <f aca="false">IF(A68="","x",IF(ISERROR(VLOOKUP($A68,'[1]liste reference'!$A$7:$P$904,14,0)),IF(ISERROR(VLOOKUP($A68,'[1]liste reference'!$B$7:$P$904,13,0)),"x",VLOOKUP($A68,'[1]liste reference'!$B$7:$P$904,13,0)),VLOOKUP($A68,'[1]liste reference'!$A$7:$P$904,14,0)))</f>
        <v>x</v>
      </c>
      <c r="I68" s="208" t="str">
        <f aca="false">IF(ISNUMBER(H68),IF(ISERROR(VLOOKUP($A68,'[1]liste reference'!$A$7:$P$904,3,0)),IF(ISERROR(VLOOKUP($A68,'[1]liste reference'!$B$7:$P$904,2,0)),"",VLOOKUP($A68,'[1]liste reference'!$B$7:$P$904,2,0)),VLOOKUP($A68,'[1]liste reference'!$A$7:$P$904,3,0)),"")</f>
        <v/>
      </c>
      <c r="J68" s="209" t="str">
        <f aca="false">IF(ISNUMBER(H68),IF(ISERROR(VLOOKUP($A68,'[1]liste reference'!$A$7:$P$904,4,0)),IF(ISERROR(VLOOKUP($A68,'[1]liste reference'!$B$7:$P$904,3,0)),"",VLOOKUP($A68,'[1]liste reference'!$B$7:$P$904,3,0)),VLOOKUP($A68,'[1]liste reference'!$A$7:$P$904,4,0)),"")</f>
        <v/>
      </c>
      <c r="K68" s="210" t="str">
        <f aca="false">IF(A68="NEWCOD",IF(AB68="","Remplir le champs 'Nouveau taxa' svp.",$AB68),IF(ISTEXT($E68),"DEJA SAISI !",IF(A68="","",IF(ISERROR(VLOOKUP($A68,'[1]liste reference'!$A$7:$D$904,2,0)),IF(ISERROR(VLOOKUP($A68,'[1]liste reference'!$B$7:$D$904,1,0)),"code non répertorié ou synonyme",VLOOKUP($A68,'[1]liste reference'!$B$7:$D$904,1,0)),VLOOKUP(A68,'[1]liste reference'!$A$7:$D$904,2,0)))))</f>
        <v/>
      </c>
      <c r="L68" s="211"/>
      <c r="M68" s="211"/>
      <c r="N68" s="211"/>
      <c r="O68" s="212"/>
      <c r="P68" s="213" t="str">
        <f aca="false">IF($A68="NEWCOD",IF($AC68="","No",$AC68),IF(ISTEXT($E68),"DEJA SAISI !",IF($A68="","",IF(ISERROR(VLOOKUP($A68,'[1]liste reference'!A$1:S$1048576,19,FALSE())),IF(ISERROR(VLOOKUP($A68,'[1]liste reference'!B$1:S$1048576,19,FALSE())),"",VLOOKUP($A68,'[1]liste reference'!B$1:S$1048576,19,FALSE())),VLOOKUP($A68,'[1]liste reference'!A$1:S$1048576,19,FALSE())))))</f>
        <v/>
      </c>
      <c r="Q68" s="214" t="str">
        <f aca="false">IF(ISTEXT(H68),"",(B68*$B$7/100)+(C68*$C$7/100))</f>
        <v/>
      </c>
      <c r="R68" s="215" t="str">
        <f aca="false">IF(OR(ISTEXT(H68),Q68=0),"",IF(Q68&lt;0.1,1,IF(Q68&lt;1,2,IF(Q68&lt;10,3,IF(Q68&lt;50,4,IF(Q68&gt;=50,5,""))))))</f>
        <v/>
      </c>
      <c r="S68" s="215" t="n">
        <f aca="false">IF(ISERROR(R68*I68),0,R68*I68)</f>
        <v>0</v>
      </c>
      <c r="T68" s="215" t="n">
        <f aca="false">IF(ISERROR(R68*I68*J68),0,R68*I68*J68)</f>
        <v>0</v>
      </c>
      <c r="U68" s="220" t="n">
        <f aca="false">IF(ISERROR(R68*J68),0,R68*J68)</f>
        <v>0</v>
      </c>
      <c r="V68" s="216" t="n">
        <v>0</v>
      </c>
      <c r="W68" s="217"/>
      <c r="Y68" s="215" t="str">
        <f aca="false">IF(A68="new.cod","NEWCOD",IF(AND((Z68=""),ISTEXT(A68)),A68,IF(Z68="","",INDEX('[1]liste reference'!$A$7:$A$904,Z68))))</f>
        <v/>
      </c>
      <c r="Z68" s="9" t="str">
        <f aca="false">IF(ISERROR(MATCH(A68,'[1]liste reference'!$A$7:$A$904,0)),IF(ISERROR(MATCH(A68,'[1]liste reference'!$B$7:$B$904,0)),"",(MATCH(A68,'[1]liste reference'!$B$7:$B$904,0))),(MATCH(A68,'[1]liste reference'!$A$7:$A$904,0)))</f>
        <v/>
      </c>
      <c r="AA68" s="218"/>
      <c r="AB68" s="219"/>
      <c r="AC68" s="219"/>
      <c r="BC68" s="9" t="str">
        <f aca="false">IF(A68="","",1)</f>
        <v/>
      </c>
    </row>
    <row r="69" customFormat="false" ht="12.75" hidden="true" customHeight="false" outlineLevel="0" collapsed="false">
      <c r="A69" s="201"/>
      <c r="B69" s="202"/>
      <c r="C69" s="203"/>
      <c r="D69" s="204" t="str">
        <f aca="false">IF(ISERROR(VLOOKUP($A69,'[1]liste reference'!$A$7:$D$904,2,0)),IF(ISERROR(VLOOKUP($A69,'[1]liste reference'!$B$7:$D$904,1,0)),"",VLOOKUP($A69,'[1]liste reference'!$B$7:$D$904,1,0)),VLOOKUP($A69,'[1]liste reference'!$A$7:$D$904,2,0))</f>
        <v/>
      </c>
      <c r="E69" s="204" t="n">
        <f aca="false">IF(D69="",0,VLOOKUP(D69,D$22:D54,1,0))</f>
        <v>0</v>
      </c>
      <c r="F69" s="205" t="n">
        <f aca="false">($B69*$B$7+$C69*$C$7)/100</f>
        <v>0</v>
      </c>
      <c r="G69" s="206" t="str">
        <f aca="false">IF(A69="","",IF(ISERROR(VLOOKUP($A69,'[1]liste reference'!$A$7:$P$904,13,0)),IF(ISERROR(VLOOKUP($A69,'[1]liste reference'!$B$7:$P$904,12,0)),"    -",VLOOKUP($A69,'[1]liste reference'!$B$7:$P$904,12,0)),VLOOKUP($A69,'[1]liste reference'!$A$7:$P$904,13,0)))</f>
        <v/>
      </c>
      <c r="H69" s="207" t="str">
        <f aca="false">IF(A69="","x",IF(ISERROR(VLOOKUP($A69,'[1]liste reference'!$A$7:$P$904,14,0)),IF(ISERROR(VLOOKUP($A69,'[1]liste reference'!$B$7:$P$904,13,0)),"x",VLOOKUP($A69,'[1]liste reference'!$B$7:$P$904,13,0)),VLOOKUP($A69,'[1]liste reference'!$A$7:$P$904,14,0)))</f>
        <v>x</v>
      </c>
      <c r="I69" s="208" t="str">
        <f aca="false">IF(ISNUMBER(H69),IF(ISERROR(VLOOKUP($A69,'[1]liste reference'!$A$7:$P$904,3,0)),IF(ISERROR(VLOOKUP($A69,'[1]liste reference'!$B$7:$P$904,2,0)),"",VLOOKUP($A69,'[1]liste reference'!$B$7:$P$904,2,0)),VLOOKUP($A69,'[1]liste reference'!$A$7:$P$904,3,0)),"")</f>
        <v/>
      </c>
      <c r="J69" s="209" t="str">
        <f aca="false">IF(ISNUMBER(H69),IF(ISERROR(VLOOKUP($A69,'[1]liste reference'!$A$7:$P$904,4,0)),IF(ISERROR(VLOOKUP($A69,'[1]liste reference'!$B$7:$P$904,3,0)),"",VLOOKUP($A69,'[1]liste reference'!$B$7:$P$904,3,0)),VLOOKUP($A69,'[1]liste reference'!$A$7:$P$904,4,0)),"")</f>
        <v/>
      </c>
      <c r="K69" s="210" t="str">
        <f aca="false">IF(A69="NEWCOD",IF(AB69="","Remplir le champs 'Nouveau taxa' svp.",$AB69),IF(ISTEXT($E69),"DEJA SAISI !",IF(A69="","",IF(ISERROR(VLOOKUP($A69,'[1]liste reference'!$A$7:$D$904,2,0)),IF(ISERROR(VLOOKUP($A69,'[1]liste reference'!$B$7:$D$904,1,0)),"code non répertorié ou synonyme",VLOOKUP($A69,'[1]liste reference'!$B$7:$D$904,1,0)),VLOOKUP(A69,'[1]liste reference'!$A$7:$D$904,2,0)))))</f>
        <v/>
      </c>
      <c r="L69" s="211"/>
      <c r="M69" s="211"/>
      <c r="N69" s="211"/>
      <c r="O69" s="212"/>
      <c r="P69" s="213" t="str">
        <f aca="false">IF($A69="NEWCOD",IF($AC69="","No",$AC69),IF(ISTEXT($E69),"DEJA SAISI !",IF($A69="","",IF(ISERROR(VLOOKUP($A69,'[1]liste reference'!A$1:S$1048576,19,FALSE())),IF(ISERROR(VLOOKUP($A69,'[1]liste reference'!B$1:S$1048576,19,FALSE())),"",VLOOKUP($A69,'[1]liste reference'!B$1:S$1048576,19,FALSE())),VLOOKUP($A69,'[1]liste reference'!A$1:S$1048576,19,FALSE())))))</f>
        <v/>
      </c>
      <c r="Q69" s="214" t="str">
        <f aca="false">IF(ISTEXT(H69),"",(B69*$B$7/100)+(C69*$C$7/100))</f>
        <v/>
      </c>
      <c r="R69" s="215" t="str">
        <f aca="false">IF(OR(ISTEXT(H69),Q69=0),"",IF(Q69&lt;0.1,1,IF(Q69&lt;1,2,IF(Q69&lt;10,3,IF(Q69&lt;50,4,IF(Q69&gt;=50,5,""))))))</f>
        <v/>
      </c>
      <c r="S69" s="215" t="n">
        <f aca="false">IF(ISERROR(R69*I69),0,R69*I69)</f>
        <v>0</v>
      </c>
      <c r="T69" s="215" t="n">
        <f aca="false">IF(ISERROR(R69*I69*J69),0,R69*I69*J69)</f>
        <v>0</v>
      </c>
      <c r="U69" s="220" t="n">
        <f aca="false">IF(ISERROR(R69*J69),0,R69*J69)</f>
        <v>0</v>
      </c>
      <c r="V69" s="216" t="n">
        <v>0</v>
      </c>
      <c r="W69" s="217"/>
      <c r="Y69" s="215" t="str">
        <f aca="false">IF(A69="new.cod","NEWCOD",IF(AND((Z69=""),ISTEXT(A69)),A69,IF(Z69="","",INDEX('[1]liste reference'!$A$7:$A$904,Z69))))</f>
        <v/>
      </c>
      <c r="Z69" s="9" t="str">
        <f aca="false">IF(ISERROR(MATCH(A69,'[1]liste reference'!$A$7:$A$904,0)),IF(ISERROR(MATCH(A69,'[1]liste reference'!$B$7:$B$904,0)),"",(MATCH(A69,'[1]liste reference'!$B$7:$B$904,0))),(MATCH(A69,'[1]liste reference'!$A$7:$A$904,0)))</f>
        <v/>
      </c>
      <c r="AA69" s="218"/>
      <c r="AB69" s="219"/>
      <c r="AC69" s="219"/>
      <c r="BC69" s="9" t="str">
        <f aca="false">IF(A69="","",1)</f>
        <v/>
      </c>
    </row>
    <row r="70" customFormat="false" ht="12.75" hidden="true" customHeight="false" outlineLevel="0" collapsed="false">
      <c r="A70" s="201"/>
      <c r="B70" s="202"/>
      <c r="C70" s="203"/>
      <c r="D70" s="204" t="str">
        <f aca="false">IF(ISERROR(VLOOKUP($A70,'[1]liste reference'!$A$7:$D$904,2,0)),IF(ISERROR(VLOOKUP($A70,'[1]liste reference'!$B$7:$D$904,1,0)),"",VLOOKUP($A70,'[1]liste reference'!$B$7:$D$904,1,0)),VLOOKUP($A70,'[1]liste reference'!$A$7:$D$904,2,0))</f>
        <v/>
      </c>
      <c r="E70" s="204" t="n">
        <f aca="false">IF(D70="",0,VLOOKUP(D70,D$22:D55,1,0))</f>
        <v>0</v>
      </c>
      <c r="F70" s="205" t="n">
        <f aca="false">($B70*$B$7+$C70*$C$7)/100</f>
        <v>0</v>
      </c>
      <c r="G70" s="206" t="str">
        <f aca="false">IF(A70="","",IF(ISERROR(VLOOKUP($A70,'[1]liste reference'!$A$7:$P$904,13,0)),IF(ISERROR(VLOOKUP($A70,'[1]liste reference'!$B$7:$P$904,12,0)),"    -",VLOOKUP($A70,'[1]liste reference'!$B$7:$P$904,12,0)),VLOOKUP($A70,'[1]liste reference'!$A$7:$P$904,13,0)))</f>
        <v/>
      </c>
      <c r="H70" s="207" t="str">
        <f aca="false">IF(A70="","x",IF(ISERROR(VLOOKUP($A70,'[1]liste reference'!$A$7:$P$904,14,0)),IF(ISERROR(VLOOKUP($A70,'[1]liste reference'!$B$7:$P$904,13,0)),"x",VLOOKUP($A70,'[1]liste reference'!$B$7:$P$904,13,0)),VLOOKUP($A70,'[1]liste reference'!$A$7:$P$904,14,0)))</f>
        <v>x</v>
      </c>
      <c r="I70" s="208" t="str">
        <f aca="false">IF(ISNUMBER(H70),IF(ISERROR(VLOOKUP($A70,'[1]liste reference'!$A$7:$P$904,3,0)),IF(ISERROR(VLOOKUP($A70,'[1]liste reference'!$B$7:$P$904,2,0)),"",VLOOKUP($A70,'[1]liste reference'!$B$7:$P$904,2,0)),VLOOKUP($A70,'[1]liste reference'!$A$7:$P$904,3,0)),"")</f>
        <v/>
      </c>
      <c r="J70" s="209" t="str">
        <f aca="false">IF(ISNUMBER(H70),IF(ISERROR(VLOOKUP($A70,'[1]liste reference'!$A$7:$P$904,4,0)),IF(ISERROR(VLOOKUP($A70,'[1]liste reference'!$B$7:$P$904,3,0)),"",VLOOKUP($A70,'[1]liste reference'!$B$7:$P$904,3,0)),VLOOKUP($A70,'[1]liste reference'!$A$7:$P$904,4,0)),"")</f>
        <v/>
      </c>
      <c r="K70" s="210" t="str">
        <f aca="false">IF(A70="NEWCOD",IF(AB70="","Remplir le champs 'Nouveau taxa' svp.",$AB70),IF(ISTEXT($E70),"DEJA SAISI !",IF(A70="","",IF(ISERROR(VLOOKUP($A70,'[1]liste reference'!$A$7:$D$904,2,0)),IF(ISERROR(VLOOKUP($A70,'[1]liste reference'!$B$7:$D$904,1,0)),"code non répertorié ou synonyme",VLOOKUP($A70,'[1]liste reference'!$B$7:$D$904,1,0)),VLOOKUP(A70,'[1]liste reference'!$A$7:$D$904,2,0)))))</f>
        <v/>
      </c>
      <c r="L70" s="211"/>
      <c r="M70" s="211"/>
      <c r="N70" s="211"/>
      <c r="O70" s="212"/>
      <c r="P70" s="213" t="str">
        <f aca="false">IF($A70="NEWCOD",IF($AC70="","No",$AC70),IF(ISTEXT($E70),"DEJA SAISI !",IF($A70="","",IF(ISERROR(VLOOKUP($A70,'[1]liste reference'!A$1:S$1048576,19,FALSE())),IF(ISERROR(VLOOKUP($A70,'[1]liste reference'!B$1:S$1048576,19,FALSE())),"",VLOOKUP($A70,'[1]liste reference'!B$1:S$1048576,19,FALSE())),VLOOKUP($A70,'[1]liste reference'!A$1:S$1048576,19,FALSE())))))</f>
        <v/>
      </c>
      <c r="Q70" s="214" t="str">
        <f aca="false">IF(ISTEXT(H70),"",(B70*$B$7/100)+(C70*$C$7/100))</f>
        <v/>
      </c>
      <c r="R70" s="215" t="str">
        <f aca="false">IF(OR(ISTEXT(H70),Q70=0),"",IF(Q70&lt;0.1,1,IF(Q70&lt;1,2,IF(Q70&lt;10,3,IF(Q70&lt;50,4,IF(Q70&gt;=50,5,""))))))</f>
        <v/>
      </c>
      <c r="S70" s="215" t="n">
        <f aca="false">IF(ISERROR(R70*I70),0,R70*I70)</f>
        <v>0</v>
      </c>
      <c r="T70" s="215" t="n">
        <f aca="false">IF(ISERROR(R70*I70*J70),0,R70*I70*J70)</f>
        <v>0</v>
      </c>
      <c r="U70" s="220" t="n">
        <f aca="false">IF(ISERROR(R70*J70),0,R70*J70)</f>
        <v>0</v>
      </c>
      <c r="V70" s="216" t="n">
        <v>0</v>
      </c>
      <c r="W70" s="217"/>
      <c r="Y70" s="215" t="str">
        <f aca="false">IF(A70="new.cod","NEWCOD",IF(AND((Z70=""),ISTEXT(A70)),A70,IF(Z70="","",INDEX('[1]liste reference'!$A$7:$A$904,Z70))))</f>
        <v/>
      </c>
      <c r="Z70" s="9" t="str">
        <f aca="false">IF(ISERROR(MATCH(A70,'[1]liste reference'!$A$7:$A$904,0)),IF(ISERROR(MATCH(A70,'[1]liste reference'!$B$7:$B$904,0)),"",(MATCH(A70,'[1]liste reference'!$B$7:$B$904,0))),(MATCH(A70,'[1]liste reference'!$A$7:$A$904,0)))</f>
        <v/>
      </c>
      <c r="AA70" s="218"/>
      <c r="AB70" s="219"/>
      <c r="AC70" s="219"/>
      <c r="BC70" s="9" t="str">
        <f aca="false">IF(A70="","",1)</f>
        <v/>
      </c>
    </row>
    <row r="71" customFormat="false" ht="12.75" hidden="true" customHeight="false" outlineLevel="0" collapsed="false">
      <c r="A71" s="201"/>
      <c r="B71" s="202"/>
      <c r="C71" s="203"/>
      <c r="D71" s="204" t="str">
        <f aca="false">IF(ISERROR(VLOOKUP($A71,'[1]liste reference'!$A$7:$D$904,2,0)),IF(ISERROR(VLOOKUP($A71,'[1]liste reference'!$B$7:$D$904,1,0)),"",VLOOKUP($A71,'[1]liste reference'!$B$7:$D$904,1,0)),VLOOKUP($A71,'[1]liste reference'!$A$7:$D$904,2,0))</f>
        <v/>
      </c>
      <c r="E71" s="204" t="n">
        <f aca="false">IF(D71="",0,VLOOKUP(D71,D$22:D56,1,0))</f>
        <v>0</v>
      </c>
      <c r="F71" s="205" t="n">
        <f aca="false">($B71*$B$7+$C71*$C$7)/100</f>
        <v>0</v>
      </c>
      <c r="G71" s="206" t="str">
        <f aca="false">IF(A71="","",IF(ISERROR(VLOOKUP($A71,'[1]liste reference'!$A$7:$P$904,13,0)),IF(ISERROR(VLOOKUP($A71,'[1]liste reference'!$B$7:$P$904,12,0)),"    -",VLOOKUP($A71,'[1]liste reference'!$B$7:$P$904,12,0)),VLOOKUP($A71,'[1]liste reference'!$A$7:$P$904,13,0)))</f>
        <v/>
      </c>
      <c r="H71" s="207" t="str">
        <f aca="false">IF(A71="","x",IF(ISERROR(VLOOKUP($A71,'[1]liste reference'!$A$7:$P$904,14,0)),IF(ISERROR(VLOOKUP($A71,'[1]liste reference'!$B$7:$P$904,13,0)),"x",VLOOKUP($A71,'[1]liste reference'!$B$7:$P$904,13,0)),VLOOKUP($A71,'[1]liste reference'!$A$7:$P$904,14,0)))</f>
        <v>x</v>
      </c>
      <c r="I71" s="208" t="str">
        <f aca="false">IF(ISNUMBER(H71),IF(ISERROR(VLOOKUP($A71,'[1]liste reference'!$A$7:$P$904,3,0)),IF(ISERROR(VLOOKUP($A71,'[1]liste reference'!$B$7:$P$904,2,0)),"",VLOOKUP($A71,'[1]liste reference'!$B$7:$P$904,2,0)),VLOOKUP($A71,'[1]liste reference'!$A$7:$P$904,3,0)),"")</f>
        <v/>
      </c>
      <c r="J71" s="209" t="str">
        <f aca="false">IF(ISNUMBER(H71),IF(ISERROR(VLOOKUP($A71,'[1]liste reference'!$A$7:$P$904,4,0)),IF(ISERROR(VLOOKUP($A71,'[1]liste reference'!$B$7:$P$904,3,0)),"",VLOOKUP($A71,'[1]liste reference'!$B$7:$P$904,3,0)),VLOOKUP($A71,'[1]liste reference'!$A$7:$P$904,4,0)),"")</f>
        <v/>
      </c>
      <c r="K71" s="210" t="str">
        <f aca="false">IF(A71="NEWCOD",IF(AB71="","Remplir le champs 'Nouveau taxa' svp.",$AB71),IF(ISTEXT($E71),"DEJA SAISI !",IF(A71="","",IF(ISERROR(VLOOKUP($A71,'[1]liste reference'!$A$7:$D$904,2,0)),IF(ISERROR(VLOOKUP($A71,'[1]liste reference'!$B$7:$D$904,1,0)),"code non répertorié ou synonyme",VLOOKUP($A71,'[1]liste reference'!$B$7:$D$904,1,0)),VLOOKUP(A71,'[1]liste reference'!$A$7:$D$904,2,0)))))</f>
        <v/>
      </c>
      <c r="L71" s="211"/>
      <c r="M71" s="211"/>
      <c r="N71" s="211"/>
      <c r="O71" s="212"/>
      <c r="P71" s="213" t="str">
        <f aca="false">IF($A71="NEWCOD",IF($AC71="","No",$AC71),IF(ISTEXT($E71),"DEJA SAISI !",IF($A71="","",IF(ISERROR(VLOOKUP($A71,'[1]liste reference'!A$1:S$1048576,19,FALSE())),IF(ISERROR(VLOOKUP($A71,'[1]liste reference'!B$1:S$1048576,19,FALSE())),"",VLOOKUP($A71,'[1]liste reference'!B$1:S$1048576,19,FALSE())),VLOOKUP($A71,'[1]liste reference'!A$1:S$1048576,19,FALSE())))))</f>
        <v/>
      </c>
      <c r="Q71" s="214" t="str">
        <f aca="false">IF(ISTEXT(H71),"",(B71*$B$7/100)+(C71*$C$7/100))</f>
        <v/>
      </c>
      <c r="R71" s="215" t="str">
        <f aca="false">IF(OR(ISTEXT(H71),Q71=0),"",IF(Q71&lt;0.1,1,IF(Q71&lt;1,2,IF(Q71&lt;10,3,IF(Q71&lt;50,4,IF(Q71&gt;=50,5,""))))))</f>
        <v/>
      </c>
      <c r="S71" s="215" t="n">
        <f aca="false">IF(ISERROR(R71*I71),0,R71*I71)</f>
        <v>0</v>
      </c>
      <c r="T71" s="215" t="n">
        <f aca="false">IF(ISERROR(R71*I71*J71),0,R71*I71*J71)</f>
        <v>0</v>
      </c>
      <c r="U71" s="220" t="n">
        <f aca="false">IF(ISERROR(R71*J71),0,R71*J71)</f>
        <v>0</v>
      </c>
      <c r="V71" s="216" t="n">
        <v>0</v>
      </c>
      <c r="W71" s="217"/>
      <c r="Y71" s="215" t="str">
        <f aca="false">IF(A71="new.cod","NEWCOD",IF(AND((Z71=""),ISTEXT(A71)),A71,IF(Z71="","",INDEX('[1]liste reference'!$A$7:$A$904,Z71))))</f>
        <v/>
      </c>
      <c r="Z71" s="9" t="str">
        <f aca="false">IF(ISERROR(MATCH(A71,'[1]liste reference'!$A$7:$A$904,0)),IF(ISERROR(MATCH(A71,'[1]liste reference'!$B$7:$B$904,0)),"",(MATCH(A71,'[1]liste reference'!$B$7:$B$904,0))),(MATCH(A71,'[1]liste reference'!$A$7:$A$904,0)))</f>
        <v/>
      </c>
      <c r="AA71" s="218"/>
      <c r="AB71" s="219"/>
      <c r="AC71" s="219"/>
      <c r="BC71" s="9" t="str">
        <f aca="false">IF(A71="","",1)</f>
        <v/>
      </c>
    </row>
    <row r="72" customFormat="false" ht="12.75" hidden="true" customHeight="false" outlineLevel="0" collapsed="false">
      <c r="A72" s="201"/>
      <c r="B72" s="202"/>
      <c r="C72" s="203"/>
      <c r="D72" s="204" t="str">
        <f aca="false">IF(ISERROR(VLOOKUP($A72,'[1]liste reference'!$A$7:$D$904,2,0)),IF(ISERROR(VLOOKUP($A72,'[1]liste reference'!$B$7:$D$904,1,0)),"",VLOOKUP($A72,'[1]liste reference'!$B$7:$D$904,1,0)),VLOOKUP($A72,'[1]liste reference'!$A$7:$D$904,2,0))</f>
        <v/>
      </c>
      <c r="E72" s="204" t="n">
        <f aca="false">IF(D72="",0,VLOOKUP(D72,D$22:D57,1,0))</f>
        <v>0</v>
      </c>
      <c r="F72" s="205" t="n">
        <f aca="false">($B72*$B$7+$C72*$C$7)/100</f>
        <v>0</v>
      </c>
      <c r="G72" s="206" t="str">
        <f aca="false">IF(A72="","",IF(ISERROR(VLOOKUP($A72,'[1]liste reference'!$A$7:$P$904,13,0)),IF(ISERROR(VLOOKUP($A72,'[1]liste reference'!$B$7:$P$904,12,0)),"    -",VLOOKUP($A72,'[1]liste reference'!$B$7:$P$904,12,0)),VLOOKUP($A72,'[1]liste reference'!$A$7:$P$904,13,0)))</f>
        <v/>
      </c>
      <c r="H72" s="207" t="str">
        <f aca="false">IF(A72="","x",IF(ISERROR(VLOOKUP($A72,'[1]liste reference'!$A$7:$P$904,14,0)),IF(ISERROR(VLOOKUP($A72,'[1]liste reference'!$B$7:$P$904,13,0)),"x",VLOOKUP($A72,'[1]liste reference'!$B$7:$P$904,13,0)),VLOOKUP($A72,'[1]liste reference'!$A$7:$P$904,14,0)))</f>
        <v>x</v>
      </c>
      <c r="I72" s="208" t="str">
        <f aca="false">IF(ISNUMBER(H72),IF(ISERROR(VLOOKUP($A72,'[1]liste reference'!$A$7:$P$904,3,0)),IF(ISERROR(VLOOKUP($A72,'[1]liste reference'!$B$7:$P$904,2,0)),"",VLOOKUP($A72,'[1]liste reference'!$B$7:$P$904,2,0)),VLOOKUP($A72,'[1]liste reference'!$A$7:$P$904,3,0)),"")</f>
        <v/>
      </c>
      <c r="J72" s="209" t="str">
        <f aca="false">IF(ISNUMBER(H72),IF(ISERROR(VLOOKUP($A72,'[1]liste reference'!$A$7:$P$904,4,0)),IF(ISERROR(VLOOKUP($A72,'[1]liste reference'!$B$7:$P$904,3,0)),"",VLOOKUP($A72,'[1]liste reference'!$B$7:$P$904,3,0)),VLOOKUP($A72,'[1]liste reference'!$A$7:$P$904,4,0)),"")</f>
        <v/>
      </c>
      <c r="K72" s="210" t="str">
        <f aca="false">IF(A72="NEWCOD",IF(AB72="","Remplir le champs 'Nouveau taxa' svp.",$AB72),IF(ISTEXT($E72),"DEJA SAISI !",IF(A72="","",IF(ISERROR(VLOOKUP($A72,'[1]liste reference'!$A$7:$D$904,2,0)),IF(ISERROR(VLOOKUP($A72,'[1]liste reference'!$B$7:$D$904,1,0)),"code non répertorié ou synonyme",VLOOKUP($A72,'[1]liste reference'!$B$7:$D$904,1,0)),VLOOKUP(A72,'[1]liste reference'!$A$7:$D$904,2,0)))))</f>
        <v/>
      </c>
      <c r="L72" s="211"/>
      <c r="M72" s="211"/>
      <c r="N72" s="211"/>
      <c r="O72" s="212"/>
      <c r="P72" s="213" t="str">
        <f aca="false">IF($A72="NEWCOD",IF($AC72="","No",$AC72),IF(ISTEXT($E72),"DEJA SAISI !",IF($A72="","",IF(ISERROR(VLOOKUP($A72,'[1]liste reference'!A$1:S$1048576,19,FALSE())),IF(ISERROR(VLOOKUP($A72,'[1]liste reference'!B$1:S$1048576,19,FALSE())),"",VLOOKUP($A72,'[1]liste reference'!B$1:S$1048576,19,FALSE())),VLOOKUP($A72,'[1]liste reference'!A$1:S$1048576,19,FALSE())))))</f>
        <v/>
      </c>
      <c r="Q72" s="214" t="str">
        <f aca="false">IF(ISTEXT(H72),"",(B72*$B$7/100)+(C72*$C$7/100))</f>
        <v/>
      </c>
      <c r="R72" s="215" t="str">
        <f aca="false">IF(OR(ISTEXT(H72),Q72=0),"",IF(Q72&lt;0.1,1,IF(Q72&lt;1,2,IF(Q72&lt;10,3,IF(Q72&lt;50,4,IF(Q72&gt;=50,5,""))))))</f>
        <v/>
      </c>
      <c r="S72" s="215" t="n">
        <f aca="false">IF(ISERROR(R72*I72),0,R72*I72)</f>
        <v>0</v>
      </c>
      <c r="T72" s="215" t="n">
        <f aca="false">IF(ISERROR(R72*I72*J72),0,R72*I72*J72)</f>
        <v>0</v>
      </c>
      <c r="U72" s="220" t="n">
        <f aca="false">IF(ISERROR(R72*J72),0,R72*J72)</f>
        <v>0</v>
      </c>
      <c r="V72" s="216" t="n">
        <v>0</v>
      </c>
      <c r="W72" s="217"/>
      <c r="Y72" s="215" t="str">
        <f aca="false">IF(A72="new.cod","NEWCOD",IF(AND((Z72=""),ISTEXT(A72)),A72,IF(Z72="","",INDEX('[1]liste reference'!$A$7:$A$904,Z72))))</f>
        <v/>
      </c>
      <c r="Z72" s="9" t="str">
        <f aca="false">IF(ISERROR(MATCH(A72,'[1]liste reference'!$A$7:$A$904,0)),IF(ISERROR(MATCH(A72,'[1]liste reference'!$B$7:$B$904,0)),"",(MATCH(A72,'[1]liste reference'!$B$7:$B$904,0))),(MATCH(A72,'[1]liste reference'!$A$7:$A$904,0)))</f>
        <v/>
      </c>
      <c r="AA72" s="218"/>
      <c r="AB72" s="219"/>
      <c r="AC72" s="219"/>
      <c r="BC72" s="9" t="str">
        <f aca="false">IF(A72="","",1)</f>
        <v/>
      </c>
    </row>
    <row r="73" customFormat="false" ht="12.75" hidden="true" customHeight="false" outlineLevel="0" collapsed="false">
      <c r="A73" s="201"/>
      <c r="B73" s="202"/>
      <c r="C73" s="203"/>
      <c r="D73" s="204" t="str">
        <f aca="false">IF(ISERROR(VLOOKUP($A73,'[1]liste reference'!$A$7:$D$904,2,0)),IF(ISERROR(VLOOKUP($A73,'[1]liste reference'!$B$7:$D$904,1,0)),"",VLOOKUP($A73,'[1]liste reference'!$B$7:$D$904,1,0)),VLOOKUP($A73,'[1]liste reference'!$A$7:$D$904,2,0))</f>
        <v/>
      </c>
      <c r="E73" s="204" t="n">
        <f aca="false">IF(D73="",0,VLOOKUP(D73,D$22:D57,1,0))</f>
        <v>0</v>
      </c>
      <c r="F73" s="205" t="n">
        <f aca="false">($B73*$B$7+$C73*$C$7)/100</f>
        <v>0</v>
      </c>
      <c r="G73" s="206" t="str">
        <f aca="false">IF(A73="","",IF(ISERROR(VLOOKUP($A73,'[1]liste reference'!$A$7:$P$904,13,0)),IF(ISERROR(VLOOKUP($A73,'[1]liste reference'!$B$7:$P$904,12,0)),"    -",VLOOKUP($A73,'[1]liste reference'!$B$7:$P$904,12,0)),VLOOKUP($A73,'[1]liste reference'!$A$7:$P$904,13,0)))</f>
        <v/>
      </c>
      <c r="H73" s="207" t="str">
        <f aca="false">IF(A73="","x",IF(ISERROR(VLOOKUP($A73,'[1]liste reference'!$A$7:$P$904,14,0)),IF(ISERROR(VLOOKUP($A73,'[1]liste reference'!$B$7:$P$904,13,0)),"x",VLOOKUP($A73,'[1]liste reference'!$B$7:$P$904,13,0)),VLOOKUP($A73,'[1]liste reference'!$A$7:$P$904,14,0)))</f>
        <v>x</v>
      </c>
      <c r="I73" s="208" t="str">
        <f aca="false">IF(ISNUMBER(H73),IF(ISERROR(VLOOKUP($A73,'[1]liste reference'!$A$7:$P$904,3,0)),IF(ISERROR(VLOOKUP($A73,'[1]liste reference'!$B$7:$P$904,2,0)),"",VLOOKUP($A73,'[1]liste reference'!$B$7:$P$904,2,0)),VLOOKUP($A73,'[1]liste reference'!$A$7:$P$904,3,0)),"")</f>
        <v/>
      </c>
      <c r="J73" s="209" t="str">
        <f aca="false">IF(ISNUMBER(H73),IF(ISERROR(VLOOKUP($A73,'[1]liste reference'!$A$7:$P$904,4,0)),IF(ISERROR(VLOOKUP($A73,'[1]liste reference'!$B$7:$P$904,3,0)),"",VLOOKUP($A73,'[1]liste reference'!$B$7:$P$904,3,0)),VLOOKUP($A73,'[1]liste reference'!$A$7:$P$904,4,0)),"")</f>
        <v/>
      </c>
      <c r="K73" s="210" t="str">
        <f aca="false">IF(A73="NEWCOD",IF(AB73="","Remplir le champs 'Nouveau taxa' svp.",$AB73),IF(ISTEXT($E73),"DEJA SAISI !",IF(A73="","",IF(ISERROR(VLOOKUP($A73,'[1]liste reference'!$A$7:$D$904,2,0)),IF(ISERROR(VLOOKUP($A73,'[1]liste reference'!$B$7:$D$904,1,0)),"code non répertorié ou synonyme",VLOOKUP($A73,'[1]liste reference'!$B$7:$D$904,1,0)),VLOOKUP(A73,'[1]liste reference'!$A$7:$D$904,2,0)))))</f>
        <v/>
      </c>
      <c r="L73" s="211"/>
      <c r="M73" s="211"/>
      <c r="N73" s="211"/>
      <c r="O73" s="212"/>
      <c r="P73" s="213" t="str">
        <f aca="false">IF($A73="NEWCOD",IF($AC73="","No",$AC73),IF(ISTEXT($E73),"DEJA SAISI !",IF($A73="","",IF(ISERROR(VLOOKUP($A73,'[1]liste reference'!A$1:S$1048576,19,FALSE())),IF(ISERROR(VLOOKUP($A73,'[1]liste reference'!B$1:S$1048576,19,FALSE())),"",VLOOKUP($A73,'[1]liste reference'!B$1:S$1048576,19,FALSE())),VLOOKUP($A73,'[1]liste reference'!A$1:S$1048576,19,FALSE())))))</f>
        <v/>
      </c>
      <c r="Q73" s="214" t="str">
        <f aca="false">IF(ISTEXT(H73),"",(B73*$B$7/100)+(C73*$C$7/100))</f>
        <v/>
      </c>
      <c r="R73" s="215" t="str">
        <f aca="false">IF(OR(ISTEXT(H73),Q73=0),"",IF(Q73&lt;0.1,1,IF(Q73&lt;1,2,IF(Q73&lt;10,3,IF(Q73&lt;50,4,IF(Q73&gt;=50,5,""))))))</f>
        <v/>
      </c>
      <c r="S73" s="215" t="n">
        <f aca="false">IF(ISERROR(R73*I73),0,R73*I73)</f>
        <v>0</v>
      </c>
      <c r="T73" s="215" t="n">
        <f aca="false">IF(ISERROR(R73*I73*J73),0,R73*I73*J73)</f>
        <v>0</v>
      </c>
      <c r="U73" s="220" t="n">
        <f aca="false">IF(ISERROR(R73*J73),0,R73*J73)</f>
        <v>0</v>
      </c>
      <c r="V73" s="216" t="n">
        <v>0</v>
      </c>
      <c r="W73" s="217"/>
      <c r="Y73" s="215" t="str">
        <f aca="false">IF(A73="new.cod","NEWCOD",IF(AND((Z73=""),ISTEXT(A73)),A73,IF(Z73="","",INDEX('[1]liste reference'!$A$7:$A$904,Z73))))</f>
        <v/>
      </c>
      <c r="Z73" s="9" t="str">
        <f aca="false">IF(ISERROR(MATCH(A73,'[1]liste reference'!$A$7:$A$904,0)),IF(ISERROR(MATCH(A73,'[1]liste reference'!$B$7:$B$904,0)),"",(MATCH(A73,'[1]liste reference'!$B$7:$B$904,0))),(MATCH(A73,'[1]liste reference'!$A$7:$A$904,0)))</f>
        <v/>
      </c>
      <c r="AA73" s="218"/>
      <c r="AB73" s="219"/>
      <c r="AC73" s="219"/>
      <c r="BC73" s="9" t="str">
        <f aca="false">IF(A73="","",1)</f>
        <v/>
      </c>
    </row>
    <row r="74" customFormat="false" ht="12.75" hidden="true" customHeight="false" outlineLevel="0" collapsed="false">
      <c r="A74" s="201"/>
      <c r="B74" s="202"/>
      <c r="C74" s="203"/>
      <c r="D74" s="204" t="str">
        <f aca="false">IF(ISERROR(VLOOKUP($A74,'[1]liste reference'!$A$7:$D$904,2,0)),IF(ISERROR(VLOOKUP($A74,'[1]liste reference'!$B$7:$D$904,1,0)),"",VLOOKUP($A74,'[1]liste reference'!$B$7:$D$904,1,0)),VLOOKUP($A74,'[1]liste reference'!$A$7:$D$904,2,0))</f>
        <v/>
      </c>
      <c r="E74" s="204" t="n">
        <f aca="false">IF(D74="",0,VLOOKUP(D74,D$22:D58,1,0))</f>
        <v>0</v>
      </c>
      <c r="F74" s="205" t="n">
        <f aca="false">($B74*$B$7+$C74*$C$7)/100</f>
        <v>0</v>
      </c>
      <c r="G74" s="206" t="str">
        <f aca="false">IF(A74="","",IF(ISERROR(VLOOKUP($A74,'[1]liste reference'!$A$7:$P$904,13,0)),IF(ISERROR(VLOOKUP($A74,'[1]liste reference'!$B$7:$P$904,12,0)),"    -",VLOOKUP($A74,'[1]liste reference'!$B$7:$P$904,12,0)),VLOOKUP($A74,'[1]liste reference'!$A$7:$P$904,13,0)))</f>
        <v/>
      </c>
      <c r="H74" s="207" t="str">
        <f aca="false">IF(A74="","x",IF(ISERROR(VLOOKUP($A74,'[1]liste reference'!$A$7:$P$904,14,0)),IF(ISERROR(VLOOKUP($A74,'[1]liste reference'!$B$7:$P$904,13,0)),"x",VLOOKUP($A74,'[1]liste reference'!$B$7:$P$904,13,0)),VLOOKUP($A74,'[1]liste reference'!$A$7:$P$904,14,0)))</f>
        <v>x</v>
      </c>
      <c r="I74" s="208" t="str">
        <f aca="false">IF(ISNUMBER(H74),IF(ISERROR(VLOOKUP($A74,'[1]liste reference'!$A$7:$P$904,3,0)),IF(ISERROR(VLOOKUP($A74,'[1]liste reference'!$B$7:$P$904,2,0)),"",VLOOKUP($A74,'[1]liste reference'!$B$7:$P$904,2,0)),VLOOKUP($A74,'[1]liste reference'!$A$7:$P$904,3,0)),"")</f>
        <v/>
      </c>
      <c r="J74" s="209" t="str">
        <f aca="false">IF(ISNUMBER(H74),IF(ISERROR(VLOOKUP($A74,'[1]liste reference'!$A$7:$P$904,4,0)),IF(ISERROR(VLOOKUP($A74,'[1]liste reference'!$B$7:$P$904,3,0)),"",VLOOKUP($A74,'[1]liste reference'!$B$7:$P$904,3,0)),VLOOKUP($A74,'[1]liste reference'!$A$7:$P$904,4,0)),"")</f>
        <v/>
      </c>
      <c r="K74" s="210" t="str">
        <f aca="false">IF(A74="NEWCOD",IF(AB74="","Remplir le champs 'Nouveau taxa' svp.",$AB74),IF(ISTEXT($E74),"DEJA SAISI !",IF(A74="","",IF(ISERROR(VLOOKUP($A74,'[1]liste reference'!$A$7:$D$904,2,0)),IF(ISERROR(VLOOKUP($A74,'[1]liste reference'!$B$7:$D$904,1,0)),"code non répertorié ou synonyme",VLOOKUP($A74,'[1]liste reference'!$B$7:$D$904,1,0)),VLOOKUP(A74,'[1]liste reference'!$A$7:$D$904,2,0)))))</f>
        <v/>
      </c>
      <c r="L74" s="211"/>
      <c r="M74" s="211"/>
      <c r="N74" s="211"/>
      <c r="O74" s="212"/>
      <c r="P74" s="213" t="str">
        <f aca="false">IF($A74="NEWCOD",IF($AC74="","No",$AC74),IF(ISTEXT($E74),"DEJA SAISI !",IF($A74="","",IF(ISERROR(VLOOKUP($A74,'[1]liste reference'!A$1:S$1048576,19,FALSE())),IF(ISERROR(VLOOKUP($A74,'[1]liste reference'!B$1:S$1048576,19,FALSE())),"",VLOOKUP($A74,'[1]liste reference'!B$1:S$1048576,19,FALSE())),VLOOKUP($A74,'[1]liste reference'!A$1:S$1048576,19,FALSE())))))</f>
        <v/>
      </c>
      <c r="Q74" s="214" t="str">
        <f aca="false">IF(ISTEXT(H74),"",(B74*$B$7/100)+(C74*$C$7/100))</f>
        <v/>
      </c>
      <c r="R74" s="215" t="str">
        <f aca="false">IF(OR(ISTEXT(H74),Q74=0),"",IF(Q74&lt;0.1,1,IF(Q74&lt;1,2,IF(Q74&lt;10,3,IF(Q74&lt;50,4,IF(Q74&gt;=50,5,""))))))</f>
        <v/>
      </c>
      <c r="S74" s="215" t="n">
        <f aca="false">IF(ISERROR(R74*I74),0,R74*I74)</f>
        <v>0</v>
      </c>
      <c r="T74" s="215" t="n">
        <f aca="false">IF(ISERROR(R74*I74*J74),0,R74*I74*J74)</f>
        <v>0</v>
      </c>
      <c r="U74" s="220" t="n">
        <f aca="false">IF(ISERROR(R74*J74),0,R74*J74)</f>
        <v>0</v>
      </c>
      <c r="V74" s="216" t="n">
        <v>0</v>
      </c>
      <c r="W74" s="217"/>
      <c r="Y74" s="215" t="str">
        <f aca="false">IF(A74="new.cod","NEWCOD",IF(AND((Z74=""),ISTEXT(A74)),A74,IF(Z74="","",INDEX('[1]liste reference'!$A$7:$A$904,Z74))))</f>
        <v/>
      </c>
      <c r="Z74" s="9" t="str">
        <f aca="false">IF(ISERROR(MATCH(A74,'[1]liste reference'!$A$7:$A$904,0)),IF(ISERROR(MATCH(A74,'[1]liste reference'!$B$7:$B$904,0)),"",(MATCH(A74,'[1]liste reference'!$B$7:$B$904,0))),(MATCH(A74,'[1]liste reference'!$A$7:$A$904,0)))</f>
        <v/>
      </c>
      <c r="AA74" s="218"/>
      <c r="AB74" s="219"/>
      <c r="AC74" s="219"/>
      <c r="BC74" s="9" t="str">
        <f aca="false">IF(A74="","",1)</f>
        <v/>
      </c>
    </row>
    <row r="75" customFormat="false" ht="12.75" hidden="true" customHeight="false" outlineLevel="0" collapsed="false">
      <c r="A75" s="201"/>
      <c r="B75" s="202"/>
      <c r="C75" s="203"/>
      <c r="D75" s="204" t="str">
        <f aca="false">IF(ISERROR(VLOOKUP($A75,'[1]liste reference'!$A$7:$D$904,2,0)),IF(ISERROR(VLOOKUP($A75,'[1]liste reference'!$B$7:$D$904,1,0)),"",VLOOKUP($A75,'[1]liste reference'!$B$7:$D$904,1,0)),VLOOKUP($A75,'[1]liste reference'!$A$7:$D$904,2,0))</f>
        <v/>
      </c>
      <c r="E75" s="204" t="n">
        <f aca="false">IF(D75="",0,VLOOKUP(D75,D$22:D59,1,0))</f>
        <v>0</v>
      </c>
      <c r="F75" s="205" t="n">
        <f aca="false">($B75*$B$7+$C75*$C$7)/100</f>
        <v>0</v>
      </c>
      <c r="G75" s="206" t="str">
        <f aca="false">IF(A75="","",IF(ISERROR(VLOOKUP($A75,'[1]liste reference'!$A$7:$P$904,13,0)),IF(ISERROR(VLOOKUP($A75,'[1]liste reference'!$B$7:$P$904,12,0)),"    -",VLOOKUP($A75,'[1]liste reference'!$B$7:$P$904,12,0)),VLOOKUP($A75,'[1]liste reference'!$A$7:$P$904,13,0)))</f>
        <v/>
      </c>
      <c r="H75" s="207" t="str">
        <f aca="false">IF(A75="","x",IF(ISERROR(VLOOKUP($A75,'[1]liste reference'!$A$7:$P$904,14,0)),IF(ISERROR(VLOOKUP($A75,'[1]liste reference'!$B$7:$P$904,13,0)),"x",VLOOKUP($A75,'[1]liste reference'!$B$7:$P$904,13,0)),VLOOKUP($A75,'[1]liste reference'!$A$7:$P$904,14,0)))</f>
        <v>x</v>
      </c>
      <c r="I75" s="208" t="str">
        <f aca="false">IF(ISNUMBER(H75),IF(ISERROR(VLOOKUP($A75,'[1]liste reference'!$A$7:$P$904,3,0)),IF(ISERROR(VLOOKUP($A75,'[1]liste reference'!$B$7:$P$904,2,0)),"",VLOOKUP($A75,'[1]liste reference'!$B$7:$P$904,2,0)),VLOOKUP($A75,'[1]liste reference'!$A$7:$P$904,3,0)),"")</f>
        <v/>
      </c>
      <c r="J75" s="209" t="str">
        <f aca="false">IF(ISNUMBER(H75),IF(ISERROR(VLOOKUP($A75,'[1]liste reference'!$A$7:$P$904,4,0)),IF(ISERROR(VLOOKUP($A75,'[1]liste reference'!$B$7:$P$904,3,0)),"",VLOOKUP($A75,'[1]liste reference'!$B$7:$P$904,3,0)),VLOOKUP($A75,'[1]liste reference'!$A$7:$P$904,4,0)),"")</f>
        <v/>
      </c>
      <c r="K75" s="210" t="str">
        <f aca="false">IF(A75="NEWCOD",IF(AB75="","Remplir le champs 'Nouveau taxa' svp.",$AB75),IF(ISTEXT($E75),"DEJA SAISI !",IF(A75="","",IF(ISERROR(VLOOKUP($A75,'[1]liste reference'!$A$7:$D$904,2,0)),IF(ISERROR(VLOOKUP($A75,'[1]liste reference'!$B$7:$D$904,1,0)),"code non répertorié ou synonyme",VLOOKUP($A75,'[1]liste reference'!$B$7:$D$904,1,0)),VLOOKUP(A75,'[1]liste reference'!$A$7:$D$904,2,0)))))</f>
        <v/>
      </c>
      <c r="L75" s="211"/>
      <c r="M75" s="211"/>
      <c r="N75" s="211"/>
      <c r="O75" s="212"/>
      <c r="P75" s="213" t="str">
        <f aca="false">IF($A75="NEWCOD",IF($AC75="","No",$AC75),IF(ISTEXT($E75),"DEJA SAISI !",IF($A75="","",IF(ISERROR(VLOOKUP($A75,'[1]liste reference'!A$1:S$1048576,19,FALSE())),IF(ISERROR(VLOOKUP($A75,'[1]liste reference'!B$1:S$1048576,19,FALSE())),"",VLOOKUP($A75,'[1]liste reference'!B$1:S$1048576,19,FALSE())),VLOOKUP($A75,'[1]liste reference'!A$1:S$1048576,19,FALSE())))))</f>
        <v/>
      </c>
      <c r="Q75" s="214" t="str">
        <f aca="false">IF(ISTEXT(H75),"",(B75*$B$7/100)+(C75*$C$7/100))</f>
        <v/>
      </c>
      <c r="R75" s="215" t="str">
        <f aca="false">IF(OR(ISTEXT(H75),Q75=0),"",IF(Q75&lt;0.1,1,IF(Q75&lt;1,2,IF(Q75&lt;10,3,IF(Q75&lt;50,4,IF(Q75&gt;=50,5,""))))))</f>
        <v/>
      </c>
      <c r="S75" s="215" t="n">
        <f aca="false">IF(ISERROR(R75*I75),0,R75*I75)</f>
        <v>0</v>
      </c>
      <c r="T75" s="215" t="n">
        <f aca="false">IF(ISERROR(R75*I75*J75),0,R75*I75*J75)</f>
        <v>0</v>
      </c>
      <c r="U75" s="220" t="n">
        <f aca="false">IF(ISERROR(R75*J75),0,R75*J75)</f>
        <v>0</v>
      </c>
      <c r="V75" s="216" t="n">
        <v>0</v>
      </c>
      <c r="W75" s="217"/>
      <c r="Y75" s="215" t="str">
        <f aca="false">IF(A75="new.cod","NEWCOD",IF(AND((Z75=""),ISTEXT(A75)),A75,IF(Z75="","",INDEX('[1]liste reference'!$A$7:$A$904,Z75))))</f>
        <v/>
      </c>
      <c r="Z75" s="9" t="str">
        <f aca="false">IF(ISERROR(MATCH(A75,'[1]liste reference'!$A$7:$A$904,0)),IF(ISERROR(MATCH(A75,'[1]liste reference'!$B$7:$B$904,0)),"",(MATCH(A75,'[1]liste reference'!$B$7:$B$904,0))),(MATCH(A75,'[1]liste reference'!$A$7:$A$904,0)))</f>
        <v/>
      </c>
      <c r="AA75" s="218"/>
      <c r="AB75" s="219"/>
      <c r="AC75" s="219"/>
      <c r="BC75" s="9" t="str">
        <f aca="false">IF(A75="","",1)</f>
        <v/>
      </c>
    </row>
    <row r="76" customFormat="false" ht="12.75" hidden="true" customHeight="false" outlineLevel="0" collapsed="false">
      <c r="A76" s="201"/>
      <c r="B76" s="202"/>
      <c r="C76" s="203"/>
      <c r="D76" s="204" t="str">
        <f aca="false">IF(ISERROR(VLOOKUP($A76,'[1]liste reference'!$A$7:$D$904,2,0)),IF(ISERROR(VLOOKUP($A76,'[1]liste reference'!$B$7:$D$904,1,0)),"",VLOOKUP($A76,'[1]liste reference'!$B$7:$D$904,1,0)),VLOOKUP($A76,'[1]liste reference'!$A$7:$D$904,2,0))</f>
        <v/>
      </c>
      <c r="E76" s="204" t="n">
        <f aca="false">IF(D76="",0,VLOOKUP(D76,D$22:D59,1,0))</f>
        <v>0</v>
      </c>
      <c r="F76" s="205" t="n">
        <f aca="false">($B76*$B$7+$C76*$C$7)/100</f>
        <v>0</v>
      </c>
      <c r="G76" s="206" t="str">
        <f aca="false">IF(A76="","",IF(ISERROR(VLOOKUP($A76,'[1]liste reference'!$A$7:$P$904,13,0)),IF(ISERROR(VLOOKUP($A76,'[1]liste reference'!$B$7:$P$904,12,0)),"    -",VLOOKUP($A76,'[1]liste reference'!$B$7:$P$904,12,0)),VLOOKUP($A76,'[1]liste reference'!$A$7:$P$904,13,0)))</f>
        <v/>
      </c>
      <c r="H76" s="207" t="str">
        <f aca="false">IF(A76="","x",IF(ISERROR(VLOOKUP($A76,'[1]liste reference'!$A$7:$P$904,14,0)),IF(ISERROR(VLOOKUP($A76,'[1]liste reference'!$B$7:$P$904,13,0)),"x",VLOOKUP($A76,'[1]liste reference'!$B$7:$P$904,13,0)),VLOOKUP($A76,'[1]liste reference'!$A$7:$P$904,14,0)))</f>
        <v>x</v>
      </c>
      <c r="I76" s="208" t="str">
        <f aca="false">IF(ISNUMBER(H76),IF(ISERROR(VLOOKUP($A76,'[1]liste reference'!$A$7:$P$904,3,0)),IF(ISERROR(VLOOKUP($A76,'[1]liste reference'!$B$7:$P$904,2,0)),"",VLOOKUP($A76,'[1]liste reference'!$B$7:$P$904,2,0)),VLOOKUP($A76,'[1]liste reference'!$A$7:$P$904,3,0)),"")</f>
        <v/>
      </c>
      <c r="J76" s="209" t="str">
        <f aca="false">IF(ISNUMBER(H76),IF(ISERROR(VLOOKUP($A76,'[1]liste reference'!$A$7:$P$904,4,0)),IF(ISERROR(VLOOKUP($A76,'[1]liste reference'!$B$7:$P$904,3,0)),"",VLOOKUP($A76,'[1]liste reference'!$B$7:$P$904,3,0)),VLOOKUP($A76,'[1]liste reference'!$A$7:$P$904,4,0)),"")</f>
        <v/>
      </c>
      <c r="K76" s="210" t="str">
        <f aca="false">IF(A76="NEWCOD",IF(AB76="","Remplir le champs 'Nouveau taxa' svp.",$AB76),IF(ISTEXT($E76),"DEJA SAISI !",IF(A76="","",IF(ISERROR(VLOOKUP($A76,'[1]liste reference'!$A$7:$D$904,2,0)),IF(ISERROR(VLOOKUP($A76,'[1]liste reference'!$B$7:$D$904,1,0)),"code non répertorié ou synonyme",VLOOKUP($A76,'[1]liste reference'!$B$7:$D$904,1,0)),VLOOKUP(A76,'[1]liste reference'!$A$7:$D$904,2,0)))))</f>
        <v/>
      </c>
      <c r="L76" s="211"/>
      <c r="M76" s="211"/>
      <c r="N76" s="211"/>
      <c r="O76" s="212"/>
      <c r="P76" s="213" t="str">
        <f aca="false">IF($A76="NEWCOD",IF($AC76="","No",$AC76),IF(ISTEXT($E76),"DEJA SAISI !",IF($A76="","",IF(ISERROR(VLOOKUP($A76,'[1]liste reference'!A$1:S$1048576,19,FALSE())),IF(ISERROR(VLOOKUP($A76,'[1]liste reference'!B$1:S$1048576,19,FALSE())),"",VLOOKUP($A76,'[1]liste reference'!B$1:S$1048576,19,FALSE())),VLOOKUP($A76,'[1]liste reference'!A$1:S$1048576,19,FALSE())))))</f>
        <v/>
      </c>
      <c r="Q76" s="214" t="str">
        <f aca="false">IF(ISTEXT(H76),"",(B76*$B$7/100)+(C76*$C$7/100))</f>
        <v/>
      </c>
      <c r="R76" s="215" t="str">
        <f aca="false">IF(OR(ISTEXT(H76),Q76=0),"",IF(Q76&lt;0.1,1,IF(Q76&lt;1,2,IF(Q76&lt;10,3,IF(Q76&lt;50,4,IF(Q76&gt;=50,5,""))))))</f>
        <v/>
      </c>
      <c r="S76" s="215" t="n">
        <f aca="false">IF(ISERROR(R76*I76),0,R76*I76)</f>
        <v>0</v>
      </c>
      <c r="T76" s="215" t="n">
        <f aca="false">IF(ISERROR(R76*I76*J76),0,R76*I76*J76)</f>
        <v>0</v>
      </c>
      <c r="U76" s="220" t="n">
        <f aca="false">IF(ISERROR(R76*J76),0,R76*J76)</f>
        <v>0</v>
      </c>
      <c r="V76" s="216" t="n">
        <v>0</v>
      </c>
      <c r="W76" s="217"/>
      <c r="Y76" s="215" t="str">
        <f aca="false">IF(A76="new.cod","NEWCOD",IF(AND((Z76=""),ISTEXT(A76)),A76,IF(Z76="","",INDEX('[1]liste reference'!$A$7:$A$904,Z76))))</f>
        <v/>
      </c>
      <c r="Z76" s="9" t="str">
        <f aca="false">IF(ISERROR(MATCH(A76,'[1]liste reference'!$A$7:$A$904,0)),IF(ISERROR(MATCH(A76,'[1]liste reference'!$B$7:$B$904,0)),"",(MATCH(A76,'[1]liste reference'!$B$7:$B$904,0))),(MATCH(A76,'[1]liste reference'!$A$7:$A$904,0)))</f>
        <v/>
      </c>
      <c r="AA76" s="218"/>
      <c r="AB76" s="219"/>
      <c r="AC76" s="219"/>
      <c r="BC76" s="9" t="str">
        <f aca="false">IF(A76="","",1)</f>
        <v/>
      </c>
    </row>
    <row r="77" customFormat="false" ht="12.75" hidden="true" customHeight="false" outlineLevel="0" collapsed="false">
      <c r="A77" s="201"/>
      <c r="B77" s="202"/>
      <c r="C77" s="203"/>
      <c r="D77" s="204" t="str">
        <f aca="false">IF(ISERROR(VLOOKUP($A77,'[1]liste reference'!$A$7:$D$904,2,0)),IF(ISERROR(VLOOKUP($A77,'[1]liste reference'!$B$7:$D$904,1,0)),"",VLOOKUP($A77,'[1]liste reference'!$B$7:$D$904,1,0)),VLOOKUP($A77,'[1]liste reference'!$A$7:$D$904,2,0))</f>
        <v/>
      </c>
      <c r="E77" s="204" t="n">
        <f aca="false">IF(D77="",0,VLOOKUP(D77,D$22:D75,1,0))</f>
        <v>0</v>
      </c>
      <c r="F77" s="205" t="n">
        <f aca="false">($B77*$B$7+$C77*$C$7)/100</f>
        <v>0</v>
      </c>
      <c r="G77" s="206" t="str">
        <f aca="false">IF(A77="","",IF(ISERROR(VLOOKUP($A77,'[1]liste reference'!$A$7:$P$904,13,0)),IF(ISERROR(VLOOKUP($A77,'[1]liste reference'!$B$7:$P$904,12,0)),"    -",VLOOKUP($A77,'[1]liste reference'!$B$7:$P$904,12,0)),VLOOKUP($A77,'[1]liste reference'!$A$7:$P$904,13,0)))</f>
        <v/>
      </c>
      <c r="H77" s="207" t="str">
        <f aca="false">IF(A77="","x",IF(ISERROR(VLOOKUP($A77,'[1]liste reference'!$A$7:$P$904,14,0)),IF(ISERROR(VLOOKUP($A77,'[1]liste reference'!$B$7:$P$904,13,0)),"x",VLOOKUP($A77,'[1]liste reference'!$B$7:$P$904,13,0)),VLOOKUP($A77,'[1]liste reference'!$A$7:$P$904,14,0)))</f>
        <v>x</v>
      </c>
      <c r="I77" s="208" t="str">
        <f aca="false">IF(ISNUMBER(H77),IF(ISERROR(VLOOKUP($A77,'[1]liste reference'!$A$7:$P$904,3,0)),IF(ISERROR(VLOOKUP($A77,'[1]liste reference'!$B$7:$P$904,2,0)),"",VLOOKUP($A77,'[1]liste reference'!$B$7:$P$904,2,0)),VLOOKUP($A77,'[1]liste reference'!$A$7:$P$904,3,0)),"")</f>
        <v/>
      </c>
      <c r="J77" s="209" t="str">
        <f aca="false">IF(ISNUMBER(H77),IF(ISERROR(VLOOKUP($A77,'[1]liste reference'!$A$7:$P$904,4,0)),IF(ISERROR(VLOOKUP($A77,'[1]liste reference'!$B$7:$P$904,3,0)),"",VLOOKUP($A77,'[1]liste reference'!$B$7:$P$904,3,0)),VLOOKUP($A77,'[1]liste reference'!$A$7:$P$904,4,0)),"")</f>
        <v/>
      </c>
      <c r="K77" s="210" t="str">
        <f aca="false">IF(A77="NEWCOD",IF(AB77="","Remplir le champs 'Nouveau taxa' svp.",$AB77),IF(ISTEXT($E77),"DEJA SAISI !",IF(A77="","",IF(ISERROR(VLOOKUP($A77,'[1]liste reference'!$A$7:$D$904,2,0)),IF(ISERROR(VLOOKUP($A77,'[1]liste reference'!$B$7:$D$904,1,0)),"code non répertorié ou synonyme",VLOOKUP($A77,'[1]liste reference'!$B$7:$D$904,1,0)),VLOOKUP(A77,'[1]liste reference'!$A$7:$D$904,2,0)))))</f>
        <v/>
      </c>
      <c r="L77" s="211"/>
      <c r="M77" s="211"/>
      <c r="N77" s="211"/>
      <c r="O77" s="212"/>
      <c r="P77" s="213" t="str">
        <f aca="false">IF($A77="NEWCOD",IF($AC77="","No",$AC77),IF(ISTEXT($E77),"DEJA SAISI !",IF($A77="","",IF(ISERROR(VLOOKUP($A77,'[1]liste reference'!A$1:S$1048576,19,FALSE())),IF(ISERROR(VLOOKUP($A77,'[1]liste reference'!B$1:S$1048576,19,FALSE())),"",VLOOKUP($A77,'[1]liste reference'!B$1:S$1048576,19,FALSE())),VLOOKUP($A77,'[1]liste reference'!A$1:S$1048576,19,FALSE())))))</f>
        <v/>
      </c>
      <c r="Q77" s="214" t="str">
        <f aca="false">IF(ISTEXT(H77),"",(B77*$B$7/100)+(C77*$C$7/100))</f>
        <v/>
      </c>
      <c r="R77" s="215" t="str">
        <f aca="false">IF(OR(ISTEXT(H77),Q77=0),"",IF(Q77&lt;0.1,1,IF(Q77&lt;1,2,IF(Q77&lt;10,3,IF(Q77&lt;50,4,IF(Q77&gt;=50,5,""))))))</f>
        <v/>
      </c>
      <c r="S77" s="215" t="n">
        <f aca="false">IF(ISERROR(R77*I77),0,R77*I77)</f>
        <v>0</v>
      </c>
      <c r="T77" s="215" t="n">
        <f aca="false">IF(ISERROR(R77*I77*J77),0,R77*I77*J77)</f>
        <v>0</v>
      </c>
      <c r="U77" s="220" t="n">
        <f aca="false">IF(ISERROR(R77*J77),0,R77*J77)</f>
        <v>0</v>
      </c>
      <c r="V77" s="216" t="n">
        <v>0</v>
      </c>
      <c r="W77" s="217"/>
      <c r="Y77" s="215" t="str">
        <f aca="false">IF(A77="new.cod","NEWCOD",IF(AND((Z77=""),ISTEXT(A77)),A77,IF(Z77="","",INDEX('[1]liste reference'!$A$7:$A$904,Z77))))</f>
        <v/>
      </c>
      <c r="Z77" s="9" t="str">
        <f aca="false">IF(ISERROR(MATCH(A77,'[1]liste reference'!$A$7:$A$904,0)),IF(ISERROR(MATCH(A77,'[1]liste reference'!$B$7:$B$904,0)),"",(MATCH(A77,'[1]liste reference'!$B$7:$B$904,0))),(MATCH(A77,'[1]liste reference'!$A$7:$A$904,0)))</f>
        <v/>
      </c>
      <c r="AA77" s="218"/>
      <c r="AB77" s="219"/>
      <c r="AC77" s="219"/>
      <c r="BC77" s="9" t="str">
        <f aca="false">IF(A77="","",1)</f>
        <v/>
      </c>
    </row>
    <row r="78" customFormat="false" ht="12.75" hidden="true" customHeight="false" outlineLevel="0" collapsed="false">
      <c r="A78" s="201"/>
      <c r="B78" s="202"/>
      <c r="C78" s="203"/>
      <c r="D78" s="204" t="str">
        <f aca="false">IF(ISERROR(VLOOKUP($A78,'[1]liste reference'!$A$7:$D$904,2,0)),IF(ISERROR(VLOOKUP($A78,'[1]liste reference'!$B$7:$D$904,1,0)),"",VLOOKUP($A78,'[1]liste reference'!$B$7:$D$904,1,0)),VLOOKUP($A78,'[1]liste reference'!$A$7:$D$904,2,0))</f>
        <v/>
      </c>
      <c r="E78" s="204" t="n">
        <f aca="false">IF(D78="",0,VLOOKUP(D78,D$22:D75,1,0))</f>
        <v>0</v>
      </c>
      <c r="F78" s="205" t="n">
        <f aca="false">($B78*$B$7+$C78*$C$7)/100</f>
        <v>0</v>
      </c>
      <c r="G78" s="206" t="str">
        <f aca="false">IF(A78="","",IF(ISERROR(VLOOKUP($A78,'[1]liste reference'!$A$7:$P$904,13,0)),IF(ISERROR(VLOOKUP($A78,'[1]liste reference'!$B$7:$P$904,12,0)),"    -",VLOOKUP($A78,'[1]liste reference'!$B$7:$P$904,12,0)),VLOOKUP($A78,'[1]liste reference'!$A$7:$P$904,13,0)))</f>
        <v/>
      </c>
      <c r="H78" s="207" t="str">
        <f aca="false">IF(A78="","x",IF(ISERROR(VLOOKUP($A78,'[1]liste reference'!$A$7:$P$904,14,0)),IF(ISERROR(VLOOKUP($A78,'[1]liste reference'!$B$7:$P$904,13,0)),"x",VLOOKUP($A78,'[1]liste reference'!$B$7:$P$904,13,0)),VLOOKUP($A78,'[1]liste reference'!$A$7:$P$904,14,0)))</f>
        <v>x</v>
      </c>
      <c r="I78" s="208" t="str">
        <f aca="false">IF(ISNUMBER(H78),IF(ISERROR(VLOOKUP($A78,'[1]liste reference'!$A$7:$P$904,3,0)),IF(ISERROR(VLOOKUP($A78,'[1]liste reference'!$B$7:$P$904,2,0)),"",VLOOKUP($A78,'[1]liste reference'!$B$7:$P$904,2,0)),VLOOKUP($A78,'[1]liste reference'!$A$7:$P$904,3,0)),"")</f>
        <v/>
      </c>
      <c r="J78" s="209" t="str">
        <f aca="false">IF(ISNUMBER(H78),IF(ISERROR(VLOOKUP($A78,'[1]liste reference'!$A$7:$P$904,4,0)),IF(ISERROR(VLOOKUP($A78,'[1]liste reference'!$B$7:$P$904,3,0)),"",VLOOKUP($A78,'[1]liste reference'!$B$7:$P$904,3,0)),VLOOKUP($A78,'[1]liste reference'!$A$7:$P$904,4,0)),"")</f>
        <v/>
      </c>
      <c r="K78" s="210" t="str">
        <f aca="false">IF(A78="NEWCOD",IF(AB78="","Remplir le champs 'Nouveau taxa' svp.",$AB78),IF(ISTEXT($E78),"DEJA SAISI !",IF(A78="","",IF(ISERROR(VLOOKUP($A78,'[1]liste reference'!$A$7:$D$904,2,0)),IF(ISERROR(VLOOKUP($A78,'[1]liste reference'!$B$7:$D$904,1,0)),"code non répertorié ou synonyme",VLOOKUP($A78,'[1]liste reference'!$B$7:$D$904,1,0)),VLOOKUP(A78,'[1]liste reference'!$A$7:$D$904,2,0)))))</f>
        <v/>
      </c>
      <c r="L78" s="211"/>
      <c r="M78" s="211"/>
      <c r="N78" s="211"/>
      <c r="O78" s="212"/>
      <c r="P78" s="213" t="str">
        <f aca="false">IF($A78="NEWCOD",IF($AC78="","No",$AC78),IF(ISTEXT($E78),"DEJA SAISI !",IF($A78="","",IF(ISERROR(VLOOKUP($A78,'[1]liste reference'!A$1:S$1048576,19,FALSE())),IF(ISERROR(VLOOKUP($A78,'[1]liste reference'!B$1:S$1048576,19,FALSE())),"",VLOOKUP($A78,'[1]liste reference'!B$1:S$1048576,19,FALSE())),VLOOKUP($A78,'[1]liste reference'!A$1:S$1048576,19,FALSE())))))</f>
        <v/>
      </c>
      <c r="Q78" s="214" t="str">
        <f aca="false">IF(ISTEXT(H78),"",(B78*$B$7/100)+(C78*$C$7/100))</f>
        <v/>
      </c>
      <c r="R78" s="215" t="str">
        <f aca="false">IF(OR(ISTEXT(H78),Q78=0),"",IF(Q78&lt;0.1,1,IF(Q78&lt;1,2,IF(Q78&lt;10,3,IF(Q78&lt;50,4,IF(Q78&gt;=50,5,""))))))</f>
        <v/>
      </c>
      <c r="S78" s="215" t="n">
        <f aca="false">IF(ISERROR(R78*I78),0,R78*I78)</f>
        <v>0</v>
      </c>
      <c r="T78" s="215" t="n">
        <f aca="false">IF(ISERROR(R78*I78*J78),0,R78*I78*J78)</f>
        <v>0</v>
      </c>
      <c r="U78" s="220" t="n">
        <f aca="false">IF(ISERROR(R78*J78),0,R78*J78)</f>
        <v>0</v>
      </c>
      <c r="V78" s="216" t="n">
        <v>0</v>
      </c>
      <c r="W78" s="217"/>
      <c r="Y78" s="215" t="str">
        <f aca="false">IF(A78="new.cod","NEWCOD",IF(AND((Z78=""),ISTEXT(A78)),A78,IF(Z78="","",INDEX('[1]liste reference'!$A$7:$A$904,Z78))))</f>
        <v/>
      </c>
      <c r="Z78" s="9" t="str">
        <f aca="false">IF(ISERROR(MATCH(A78,'[1]liste reference'!$A$7:$A$904,0)),IF(ISERROR(MATCH(A78,'[1]liste reference'!$B$7:$B$904,0)),"",(MATCH(A78,'[1]liste reference'!$B$7:$B$904,0))),(MATCH(A78,'[1]liste reference'!$A$7:$A$904,0)))</f>
        <v/>
      </c>
      <c r="AA78" s="218"/>
      <c r="AB78" s="219"/>
      <c r="AC78" s="219"/>
      <c r="BC78" s="9" t="str">
        <f aca="false">IF(A78="","",1)</f>
        <v/>
      </c>
    </row>
    <row r="79" customFormat="false" ht="12.75" hidden="true" customHeight="false" outlineLevel="0" collapsed="false">
      <c r="A79" s="201"/>
      <c r="B79" s="202"/>
      <c r="C79" s="203"/>
      <c r="D79" s="204" t="str">
        <f aca="false">IF(ISERROR(VLOOKUP($A79,'[1]liste reference'!$A$7:$D$904,2,0)),IF(ISERROR(VLOOKUP($A79,'[1]liste reference'!$B$7:$D$904,1,0)),"",VLOOKUP($A79,'[1]liste reference'!$B$7:$D$904,1,0)),VLOOKUP($A79,'[1]liste reference'!$A$7:$D$904,2,0))</f>
        <v/>
      </c>
      <c r="E79" s="204" t="n">
        <f aca="false">IF(D79="",0,VLOOKUP(D79,D$22:D75,1,0))</f>
        <v>0</v>
      </c>
      <c r="F79" s="205" t="n">
        <f aca="false">($B79*$B$7+$C79*$C$7)/100</f>
        <v>0</v>
      </c>
      <c r="G79" s="206" t="str">
        <f aca="false">IF(A79="","",IF(ISERROR(VLOOKUP($A79,'[1]liste reference'!$A$7:$P$904,13,0)),IF(ISERROR(VLOOKUP($A79,'[1]liste reference'!$B$7:$P$904,12,0)),"    -",VLOOKUP($A79,'[1]liste reference'!$B$7:$P$904,12,0)),VLOOKUP($A79,'[1]liste reference'!$A$7:$P$904,13,0)))</f>
        <v/>
      </c>
      <c r="H79" s="207" t="str">
        <f aca="false">IF(A79="","x",IF(ISERROR(VLOOKUP($A79,'[1]liste reference'!$A$7:$P$904,14,0)),IF(ISERROR(VLOOKUP($A79,'[1]liste reference'!$B$7:$P$904,13,0)),"x",VLOOKUP($A79,'[1]liste reference'!$B$7:$P$904,13,0)),VLOOKUP($A79,'[1]liste reference'!$A$7:$P$904,14,0)))</f>
        <v>x</v>
      </c>
      <c r="I79" s="208" t="str">
        <f aca="false">IF(ISNUMBER(H79),IF(ISERROR(VLOOKUP($A79,'[1]liste reference'!$A$7:$P$904,3,0)),IF(ISERROR(VLOOKUP($A79,'[1]liste reference'!$B$7:$P$904,2,0)),"",VLOOKUP($A79,'[1]liste reference'!$B$7:$P$904,2,0)),VLOOKUP($A79,'[1]liste reference'!$A$7:$P$904,3,0)),"")</f>
        <v/>
      </c>
      <c r="J79" s="209" t="str">
        <f aca="false">IF(ISNUMBER(H79),IF(ISERROR(VLOOKUP($A79,'[1]liste reference'!$A$7:$P$904,4,0)),IF(ISERROR(VLOOKUP($A79,'[1]liste reference'!$B$7:$P$904,3,0)),"",VLOOKUP($A79,'[1]liste reference'!$B$7:$P$904,3,0)),VLOOKUP($A79,'[1]liste reference'!$A$7:$P$904,4,0)),"")</f>
        <v/>
      </c>
      <c r="K79" s="210" t="str">
        <f aca="false">IF(A79="NEWCOD",IF(AB79="","Remplir le champs 'Nouveau taxa' svp.",$AB79),IF(ISTEXT($E79),"DEJA SAISI !",IF(A79="","",IF(ISERROR(VLOOKUP($A79,'[1]liste reference'!$A$7:$D$904,2,0)),IF(ISERROR(VLOOKUP($A79,'[1]liste reference'!$B$7:$D$904,1,0)),"code non répertorié ou synonyme",VLOOKUP($A79,'[1]liste reference'!$B$7:$D$904,1,0)),VLOOKUP(A79,'[1]liste reference'!$A$7:$D$904,2,0)))))</f>
        <v/>
      </c>
      <c r="L79" s="211"/>
      <c r="M79" s="211"/>
      <c r="N79" s="211"/>
      <c r="O79" s="212"/>
      <c r="P79" s="213" t="str">
        <f aca="false">IF($A79="NEWCOD",IF($AC79="","No",$AC79),IF(ISTEXT($E79),"DEJA SAISI !",IF($A79="","",IF(ISERROR(VLOOKUP($A79,'[1]liste reference'!A$1:S$1048576,19,FALSE())),IF(ISERROR(VLOOKUP($A79,'[1]liste reference'!B$1:S$1048576,19,FALSE())),"",VLOOKUP($A79,'[1]liste reference'!B$1:S$1048576,19,FALSE())),VLOOKUP($A79,'[1]liste reference'!A$1:S$1048576,19,FALSE())))))</f>
        <v/>
      </c>
      <c r="Q79" s="214" t="str">
        <f aca="false">IF(ISTEXT(H79),"",(B79*$B$7/100)+(C79*$C$7/100))</f>
        <v/>
      </c>
      <c r="R79" s="215" t="str">
        <f aca="false">IF(OR(ISTEXT(H79),Q79=0),"",IF(Q79&lt;0.1,1,IF(Q79&lt;1,2,IF(Q79&lt;10,3,IF(Q79&lt;50,4,IF(Q79&gt;=50,5,""))))))</f>
        <v/>
      </c>
      <c r="S79" s="215" t="n">
        <f aca="false">IF(ISERROR(R79*I79),0,R79*I79)</f>
        <v>0</v>
      </c>
      <c r="T79" s="215" t="n">
        <f aca="false">IF(ISERROR(R79*I79*J79),0,R79*I79*J79)</f>
        <v>0</v>
      </c>
      <c r="U79" s="220" t="n">
        <f aca="false">IF(ISERROR(R79*J79),0,R79*J79)</f>
        <v>0</v>
      </c>
      <c r="V79" s="216" t="n">
        <v>0</v>
      </c>
      <c r="W79" s="217"/>
      <c r="Y79" s="215" t="str">
        <f aca="false">IF(A79="new.cod","NEWCOD",IF(AND((Z79=""),ISTEXT(A79)),A79,IF(Z79="","",INDEX('[1]liste reference'!$A$7:$A$904,Z79))))</f>
        <v/>
      </c>
      <c r="Z79" s="9" t="str">
        <f aca="false">IF(ISERROR(MATCH(A79,'[1]liste reference'!$A$7:$A$904,0)),IF(ISERROR(MATCH(A79,'[1]liste reference'!$B$7:$B$904,0)),"",(MATCH(A79,'[1]liste reference'!$B$7:$B$904,0))),(MATCH(A79,'[1]liste reference'!$A$7:$A$904,0)))</f>
        <v/>
      </c>
      <c r="AA79" s="218"/>
      <c r="AB79" s="219"/>
      <c r="AC79" s="219"/>
      <c r="BC79" s="9" t="str">
        <f aca="false">IF(A79="","",1)</f>
        <v/>
      </c>
    </row>
    <row r="80" customFormat="false" ht="12.75" hidden="true" customHeight="false" outlineLevel="0" collapsed="false">
      <c r="A80" s="201"/>
      <c r="B80" s="202"/>
      <c r="C80" s="203"/>
      <c r="D80" s="204" t="str">
        <f aca="false">IF(ISERROR(VLOOKUP($A80,'[1]liste reference'!$A$7:$D$904,2,0)),IF(ISERROR(VLOOKUP($A80,'[1]liste reference'!$B$7:$D$904,1,0)),"",VLOOKUP($A80,'[1]liste reference'!$B$7:$D$904,1,0)),VLOOKUP($A80,'[1]liste reference'!$A$7:$D$904,2,0))</f>
        <v/>
      </c>
      <c r="E80" s="204" t="n">
        <f aca="false">IF(D80="",0,VLOOKUP(D80,D$22:D79,1,0))</f>
        <v>0</v>
      </c>
      <c r="F80" s="205" t="n">
        <f aca="false">($B80*$B$7+$C80*$C$7)/100</f>
        <v>0</v>
      </c>
      <c r="G80" s="206" t="str">
        <f aca="false">IF(A80="","",IF(ISERROR(VLOOKUP($A80,'[1]liste reference'!$A$7:$P$904,13,0)),IF(ISERROR(VLOOKUP($A80,'[1]liste reference'!$B$7:$P$904,12,0)),"    -",VLOOKUP($A80,'[1]liste reference'!$B$7:$P$904,12,0)),VLOOKUP($A80,'[1]liste reference'!$A$7:$P$904,13,0)))</f>
        <v/>
      </c>
      <c r="H80" s="207" t="str">
        <f aca="false">IF(A80="","x",IF(ISERROR(VLOOKUP($A80,'[1]liste reference'!$A$7:$P$904,14,0)),IF(ISERROR(VLOOKUP($A80,'[1]liste reference'!$B$7:$P$904,13,0)),"x",VLOOKUP($A80,'[1]liste reference'!$B$7:$P$904,13,0)),VLOOKUP($A80,'[1]liste reference'!$A$7:$P$904,14,0)))</f>
        <v>x</v>
      </c>
      <c r="I80" s="208" t="str">
        <f aca="false">IF(ISNUMBER(H80),IF(ISERROR(VLOOKUP($A80,'[1]liste reference'!$A$7:$P$904,3,0)),IF(ISERROR(VLOOKUP($A80,'[1]liste reference'!$B$7:$P$904,2,0)),"",VLOOKUP($A80,'[1]liste reference'!$B$7:$P$904,2,0)),VLOOKUP($A80,'[1]liste reference'!$A$7:$P$904,3,0)),"")</f>
        <v/>
      </c>
      <c r="J80" s="209" t="str">
        <f aca="false">IF(ISNUMBER(H80),IF(ISERROR(VLOOKUP($A80,'[1]liste reference'!$A$7:$P$904,4,0)),IF(ISERROR(VLOOKUP($A80,'[1]liste reference'!$B$7:$P$904,3,0)),"",VLOOKUP($A80,'[1]liste reference'!$B$7:$P$904,3,0)),VLOOKUP($A80,'[1]liste reference'!$A$7:$P$904,4,0)),"")</f>
        <v/>
      </c>
      <c r="K80" s="210" t="str">
        <f aca="false">IF(A80="NEWCOD",IF(AB80="","Remplir le champs 'Nouveau taxa' svp.",$AB80),IF(ISTEXT($E80),"DEJA SAISI !",IF(A80="","",IF(ISERROR(VLOOKUP($A80,'[1]liste reference'!$A$7:$D$904,2,0)),IF(ISERROR(VLOOKUP($A80,'[1]liste reference'!$B$7:$D$904,1,0)),"code non répertorié ou synonyme",VLOOKUP($A80,'[1]liste reference'!$B$7:$D$904,1,0)),VLOOKUP(A80,'[1]liste reference'!$A$7:$D$904,2,0)))))</f>
        <v/>
      </c>
      <c r="L80" s="211"/>
      <c r="M80" s="211"/>
      <c r="N80" s="211"/>
      <c r="O80" s="212"/>
      <c r="P80" s="213" t="str">
        <f aca="false">IF($A80="NEWCOD",IF($AC80="","No",$AC80),IF(ISTEXT($E80),"DEJA SAISI !",IF($A80="","",IF(ISERROR(VLOOKUP($A80,'[1]liste reference'!A$1:S$1048576,19,FALSE())),IF(ISERROR(VLOOKUP($A80,'[1]liste reference'!B$1:S$1048576,19,FALSE())),"",VLOOKUP($A80,'[1]liste reference'!B$1:S$1048576,19,FALSE())),VLOOKUP($A80,'[1]liste reference'!A$1:S$1048576,19,FALSE())))))</f>
        <v/>
      </c>
      <c r="Q80" s="214" t="str">
        <f aca="false">IF(ISTEXT(H80),"",(B80*$B$7/100)+(C80*$C$7/100))</f>
        <v/>
      </c>
      <c r="R80" s="215" t="str">
        <f aca="false">IF(OR(ISTEXT(H80),Q80=0),"",IF(Q80&lt;0.1,1,IF(Q80&lt;1,2,IF(Q80&lt;10,3,IF(Q80&lt;50,4,IF(Q80&gt;=50,5,""))))))</f>
        <v/>
      </c>
      <c r="S80" s="215" t="n">
        <f aca="false">IF(ISERROR(R80*I80),0,R80*I80)</f>
        <v>0</v>
      </c>
      <c r="T80" s="215" t="n">
        <f aca="false">IF(ISERROR(R80*I80*J80),0,R80*I80*J80)</f>
        <v>0</v>
      </c>
      <c r="U80" s="220" t="n">
        <f aca="false">IF(ISERROR(R80*J80),0,R80*J80)</f>
        <v>0</v>
      </c>
      <c r="V80" s="216" t="n">
        <v>0</v>
      </c>
      <c r="W80" s="217"/>
      <c r="Y80" s="215" t="str">
        <f aca="false">IF(A80="new.cod","NEWCOD",IF(AND((Z80=""),ISTEXT(A80)),A80,IF(Z80="","",INDEX('[1]liste reference'!$A$7:$A$904,Z80))))</f>
        <v/>
      </c>
      <c r="Z80" s="9" t="str">
        <f aca="false">IF(ISERROR(MATCH(A80,'[1]liste reference'!$A$7:$A$904,0)),IF(ISERROR(MATCH(A80,'[1]liste reference'!$B$7:$B$904,0)),"",(MATCH(A80,'[1]liste reference'!$B$7:$B$904,0))),(MATCH(A80,'[1]liste reference'!$A$7:$A$904,0)))</f>
        <v/>
      </c>
      <c r="AA80" s="218"/>
      <c r="AB80" s="219"/>
      <c r="AC80" s="219"/>
      <c r="BC80" s="9" t="str">
        <f aca="false">IF(A80="","",1)</f>
        <v/>
      </c>
    </row>
    <row r="81" customFormat="false" ht="12.75" hidden="true" customHeight="false" outlineLevel="0" collapsed="false">
      <c r="A81" s="201"/>
      <c r="B81" s="202"/>
      <c r="C81" s="203"/>
      <c r="D81" s="204" t="str">
        <f aca="false">IF(ISERROR(VLOOKUP($A81,'[1]liste reference'!$A$7:$D$904,2,0)),IF(ISERROR(VLOOKUP($A81,'[1]liste reference'!$B$7:$D$904,1,0)),"",VLOOKUP($A81,'[1]liste reference'!$B$7:$D$904,1,0)),VLOOKUP($A81,'[1]liste reference'!$A$7:$D$904,2,0))</f>
        <v/>
      </c>
      <c r="E81" s="204" t="n">
        <f aca="false">IF(D81="",0,VLOOKUP(D81,D$21:D80,1,0))</f>
        <v>0</v>
      </c>
      <c r="F81" s="205" t="n">
        <f aca="false">($B81*$B$7+$C81*$C$7)/100</f>
        <v>0</v>
      </c>
      <c r="G81" s="206" t="str">
        <f aca="false">IF(A81="","",IF(ISERROR(VLOOKUP($A81,'[1]liste reference'!$A$7:$P$904,13,0)),IF(ISERROR(VLOOKUP($A81,'[1]liste reference'!$B$7:$P$904,12,0)),"    -",VLOOKUP($A81,'[1]liste reference'!$B$7:$P$904,12,0)),VLOOKUP($A81,'[1]liste reference'!$A$7:$P$904,13,0)))</f>
        <v/>
      </c>
      <c r="H81" s="207" t="str">
        <f aca="false">IF(A81="","x",IF(ISERROR(VLOOKUP($A81,'[1]liste reference'!$A$7:$P$904,14,0)),IF(ISERROR(VLOOKUP($A81,'[1]liste reference'!$B$7:$P$904,13,0)),"x",VLOOKUP($A81,'[1]liste reference'!$B$7:$P$904,13,0)),VLOOKUP($A81,'[1]liste reference'!$A$7:$P$904,14,0)))</f>
        <v>x</v>
      </c>
      <c r="I81" s="208" t="str">
        <f aca="false">IF(ISNUMBER(H81),IF(ISERROR(VLOOKUP($A81,'[1]liste reference'!$A$7:$P$904,3,0)),IF(ISERROR(VLOOKUP($A81,'[1]liste reference'!$B$7:$P$904,2,0)),"",VLOOKUP($A81,'[1]liste reference'!$B$7:$P$904,2,0)),VLOOKUP($A81,'[1]liste reference'!$A$7:$P$904,3,0)),"")</f>
        <v/>
      </c>
      <c r="J81" s="209" t="str">
        <f aca="false">IF(ISNUMBER(H81),IF(ISERROR(VLOOKUP($A81,'[1]liste reference'!$A$7:$P$904,4,0)),IF(ISERROR(VLOOKUP($A81,'[1]liste reference'!$B$7:$P$904,3,0)),"",VLOOKUP($A81,'[1]liste reference'!$B$7:$P$904,3,0)),VLOOKUP($A81,'[1]liste reference'!$A$7:$P$904,4,0)),"")</f>
        <v/>
      </c>
      <c r="K81" s="210" t="str">
        <f aca="false">IF(A81="NEWCOD",IF(AB81="","Remplir le champs 'Nouveau taxa' svp.",$AB81),IF(ISTEXT($E81),"DEJA SAISI !",IF(A81="","",IF(ISERROR(VLOOKUP($A81,'[1]liste reference'!$A$7:$D$904,2,0)),IF(ISERROR(VLOOKUP($A81,'[1]liste reference'!$B$7:$D$904,1,0)),"code non répertorié ou synonyme",VLOOKUP($A81,'[1]liste reference'!$B$7:$D$904,1,0)),VLOOKUP(A81,'[1]liste reference'!$A$7:$D$904,2,0)))))</f>
        <v/>
      </c>
      <c r="L81" s="223"/>
      <c r="M81" s="223"/>
      <c r="N81" s="223"/>
      <c r="O81" s="212"/>
      <c r="P81" s="213" t="str">
        <f aca="false">IF($A81="NEWCOD",IF($AC81="","No",$AC81),IF(ISTEXT($E81),"DEJA SAISI !",IF($A81="","",IF(ISERROR(VLOOKUP($A81,'[1]liste reference'!A$1:S$1048576,19,FALSE())),IF(ISERROR(VLOOKUP($A81,'[1]liste reference'!B$1:S$1048576,19,FALSE())),"",VLOOKUP($A81,'[1]liste reference'!B$1:S$1048576,19,FALSE())),VLOOKUP($A81,'[1]liste reference'!A$1:S$1048576,19,FALSE())))))</f>
        <v/>
      </c>
      <c r="Q81" s="214" t="str">
        <f aca="false">IF(ISTEXT(H81),"",(B81*$B$7/100)+(C81*$C$7/100))</f>
        <v/>
      </c>
      <c r="R81" s="215" t="str">
        <f aca="false">IF(OR(ISTEXT(H81),Q81=0),"",IF(Q81&lt;0.1,1,IF(Q81&lt;1,2,IF(Q81&lt;10,3,IF(Q81&lt;50,4,IF(Q81&gt;=50,5,""))))))</f>
        <v/>
      </c>
      <c r="S81" s="215" t="n">
        <f aca="false">IF(ISERROR(R81*I81),0,R81*I81)</f>
        <v>0</v>
      </c>
      <c r="T81" s="215" t="n">
        <f aca="false">IF(ISERROR(R81*I81*J81),0,R81*I81*J81)</f>
        <v>0</v>
      </c>
      <c r="U81" s="220" t="n">
        <f aca="false">IF(ISERROR(R81*J81),0,R81*J81)</f>
        <v>0</v>
      </c>
      <c r="V81" s="216" t="n">
        <v>0</v>
      </c>
      <c r="W81" s="217"/>
      <c r="X81" s="225"/>
      <c r="Y81" s="215" t="str">
        <f aca="false">IF(A81="new.cod","NEWCOD",IF(AND((Z81=""),ISTEXT(A81)),A81,IF(Z81="","",INDEX('[1]liste reference'!$A$7:$A$904,Z81))))</f>
        <v/>
      </c>
      <c r="Z81" s="9" t="str">
        <f aca="false">IF(ISERROR(MATCH(A81,'[1]liste reference'!$A$7:$A$904,0)),IF(ISERROR(MATCH(A81,'[1]liste reference'!$B$7:$B$904,0)),"",(MATCH(A81,'[1]liste reference'!$B$7:$B$904,0))),(MATCH(A81,'[1]liste reference'!$A$7:$A$904,0)))</f>
        <v/>
      </c>
      <c r="AA81" s="218"/>
      <c r="AB81" s="219"/>
      <c r="AC81" s="219"/>
      <c r="BC81" s="9" t="str">
        <f aca="false">IF(A81="","",1)</f>
        <v/>
      </c>
    </row>
    <row r="82" customFormat="false" ht="12.75" hidden="true" customHeight="false" outlineLevel="0" collapsed="false">
      <c r="A82" s="226"/>
      <c r="B82" s="227"/>
      <c r="C82" s="228"/>
      <c r="D82" s="229" t="str">
        <f aca="false">IF(ISERROR(VLOOKUP($A82,'[1]liste reference'!$A$7:$D$904,2,0)),IF(ISERROR(VLOOKUP($A82,'[1]liste reference'!$B$7:$D$904,1,0)),"",VLOOKUP($A82,'[1]liste reference'!$B$7:$D$904,1,0)),VLOOKUP($A82,'[1]liste reference'!$A$7:$D$904,2,0))</f>
        <v/>
      </c>
      <c r="E82" s="230" t="n">
        <f aca="false">IF(D82="",0,VLOOKUP(D82,D$20:D80,1,0))</f>
        <v>0</v>
      </c>
      <c r="F82" s="231" t="n">
        <f aca="false">($B82*$B$7+$C82*$C$7)/100</f>
        <v>0</v>
      </c>
      <c r="G82" s="232" t="str">
        <f aca="false">IF(A82="","",IF(ISERROR(VLOOKUP($A82,'[1]liste reference'!$A$7:$P$904,13,0)),IF(ISERROR(VLOOKUP($A82,'[1]liste reference'!$B$7:$P$904,12,0)),"    -",VLOOKUP($A82,'[1]liste reference'!$B$7:$P$904,12,0)),VLOOKUP($A82,'[1]liste reference'!$A$7:$P$904,13,0)))</f>
        <v/>
      </c>
      <c r="H82" s="207" t="str">
        <f aca="false">IF(A82="","x",IF(ISERROR(VLOOKUP($A82,'[1]liste reference'!$A$7:$P$904,14,0)),IF(ISERROR(VLOOKUP($A82,'[1]liste reference'!$B$7:$P$904,13,0)),"x",VLOOKUP($A82,'[1]liste reference'!$B$7:$P$904,13,0)),VLOOKUP($A82,'[1]liste reference'!$A$7:$P$904,14,0)))</f>
        <v>x</v>
      </c>
      <c r="I82" s="233" t="str">
        <f aca="false">IF(ISNUMBER(H82),IF(ISERROR(VLOOKUP($A82,'[1]liste reference'!$A$7:$P$904,3,0)),IF(ISERROR(VLOOKUP($A82,'[1]liste reference'!$B$7:$P$904,2,0)),"",VLOOKUP($A82,'[1]liste reference'!$B$7:$P$904,2,0)),VLOOKUP($A82,'[1]liste reference'!$A$7:$P$904,3,0)),"")</f>
        <v/>
      </c>
      <c r="J82" s="233" t="str">
        <f aca="false">IF(ISNUMBER(H82),IF(ISERROR(VLOOKUP($A82,'[1]liste reference'!$A$7:$P$904,4,0)),IF(ISERROR(VLOOKUP($A82,'[1]liste reference'!$B$7:$P$904,3,0)),"",VLOOKUP($A82,'[1]liste reference'!$B$7:$P$904,3,0)),VLOOKUP($A82,'[1]liste reference'!$A$7:$P$904,4,0)),"")</f>
        <v/>
      </c>
      <c r="K82" s="210" t="str">
        <f aca="false">IF(A82="NEWCOD",IF(AB82="","Remplir le champs 'Nouveau taxa' svp.",$AB82),IF(ISTEXT($E82),"DEJA SAISI !",IF(A82="","",IF(ISERROR(VLOOKUP($A82,'[1]liste reference'!$A$7:$D$904,2,0)),IF(ISERROR(VLOOKUP($A82,'[1]liste reference'!$B$7:$D$904,1,0)),"code non répertorié ou synonyme",VLOOKUP($A82,'[1]liste reference'!$B$7:$D$904,1,0)),VLOOKUP(A82,'[1]liste reference'!$A$7:$D$904,2,0)))))</f>
        <v/>
      </c>
      <c r="L82" s="234"/>
      <c r="M82" s="234"/>
      <c r="N82" s="234"/>
      <c r="O82" s="235"/>
      <c r="P82" s="235" t="str">
        <f aca="false">IF($A82="NEWCOD",IF($AC82="","No",$AC82),IF(ISTEXT($E82),"DEJA SAISI !",IF($A82="","",IF(ISERROR(VLOOKUP($A82,'[1]liste reference'!A$1:S$1048576,19,FALSE())),IF(ISERROR(VLOOKUP($A82,'[1]liste reference'!B$1:S$1048576,19,FALSE())),"",VLOOKUP($A82,'[1]liste reference'!B$1:S$1048576,19,FALSE())),VLOOKUP($A82,'[1]liste reference'!A$1:S$1048576,19,FALSE())))))</f>
        <v/>
      </c>
      <c r="Q82" s="214" t="str">
        <f aca="false">IF(ISTEXT(H82),"",(B82*$B$7/100)+(C82*$C$7/100))</f>
        <v/>
      </c>
      <c r="R82" s="215" t="str">
        <f aca="false">IF(OR(ISTEXT(H82),Q82=0),"",IF(Q82&lt;0.1,1,IF(Q82&lt;1,2,IF(Q82&lt;10,3,IF(Q82&lt;50,4,IF(Q82&gt;=50,5,""))))))</f>
        <v/>
      </c>
      <c r="S82" s="215" t="n">
        <f aca="false">IF(ISERROR(R82*I82),0,R82*I82)</f>
        <v>0</v>
      </c>
      <c r="T82" s="215" t="n">
        <f aca="false">IF(ISERROR(R82*I82*J82),0,R82*I82*J82)</f>
        <v>0</v>
      </c>
      <c r="U82" s="220" t="n">
        <f aca="false">IF(ISERROR(R82*J82),0,R82*J82)</f>
        <v>0</v>
      </c>
      <c r="V82" s="216" t="n">
        <v>0</v>
      </c>
      <c r="W82" s="236"/>
      <c r="X82" s="237"/>
      <c r="Y82" s="215" t="str">
        <f aca="false">IF(A82="new.cod","NEWCOD",IF(AND((Z82=""),ISTEXT(A82)),A82,IF(Z82="","",INDEX('[1]liste reference'!$A$7:$A$904,Z82))))</f>
        <v/>
      </c>
      <c r="Z82" s="9" t="str">
        <f aca="false">IF(ISERROR(MATCH(A82,'[1]liste reference'!$A$7:$A$904,0)),IF(ISERROR(MATCH(A82,'[1]liste reference'!$B$7:$B$904,0)),"",(MATCH(A82,'[1]liste reference'!$B$7:$B$904,0))),(MATCH(A82,'[1]liste reference'!$A$7:$A$904,0)))</f>
        <v/>
      </c>
      <c r="AA82" s="218"/>
      <c r="AB82" s="219"/>
      <c r="AC82" s="219"/>
      <c r="BC82" s="9" t="str">
        <f aca="false">IF(A82="","",1)</f>
        <v/>
      </c>
    </row>
    <row r="83" customFormat="false" ht="13.8" hidden="true" customHeight="false" outlineLevel="0" collapsed="false">
      <c r="A83" s="238" t="s">
        <v>90</v>
      </c>
      <c r="B83" s="155"/>
      <c r="C83" s="155"/>
      <c r="D83" s="155"/>
      <c r="E83" s="155"/>
      <c r="F83" s="155"/>
      <c r="G83" s="155"/>
      <c r="H83" s="155"/>
      <c r="I83" s="155"/>
      <c r="J83" s="155"/>
      <c r="K83" s="155"/>
      <c r="L83" s="155"/>
      <c r="M83" s="215"/>
      <c r="N83" s="215"/>
      <c r="O83" s="239"/>
      <c r="P83" s="239"/>
      <c r="Q83" s="239"/>
      <c r="R83" s="239"/>
      <c r="S83" s="239"/>
      <c r="T83" s="9"/>
      <c r="U83" s="9"/>
      <c r="V83" s="239"/>
      <c r="W83" s="239"/>
      <c r="X83" s="239"/>
      <c r="Y83" s="240"/>
      <c r="Z83" s="240"/>
      <c r="AA83" s="240"/>
      <c r="AB83" s="241"/>
      <c r="AC83" s="241"/>
      <c r="AD83" s="241"/>
    </row>
    <row r="84" customFormat="false" ht="12.75" hidden="true" customHeight="false" outlineLevel="0" collapsed="false">
      <c r="A84" s="242" t="str">
        <f aca="false">A3</f>
        <v>BOUBLE</v>
      </c>
      <c r="B84" s="243" t="str">
        <f aca="false">C3</f>
        <v>ECHASSIERES</v>
      </c>
      <c r="C84" s="244" t="n">
        <f aca="false">A4</f>
        <v>41100</v>
      </c>
      <c r="D84" s="245" t="n">
        <f aca="false">IF(ISERROR(SUM($T$23:$T$82)/SUM($U$23:$U$82)),"",SUM($T$23:$T$82)/SUM($U$23:$U$82))</f>
        <v>11.25</v>
      </c>
      <c r="E84" s="246" t="n">
        <f aca="false">N13</f>
        <v>12</v>
      </c>
      <c r="F84" s="243" t="n">
        <f aca="false">N14</f>
        <v>12</v>
      </c>
      <c r="G84" s="243" t="n">
        <f aca="false">N15</f>
        <v>4</v>
      </c>
      <c r="H84" s="243" t="n">
        <f aca="false">N16</f>
        <v>8</v>
      </c>
      <c r="I84" s="243" t="n">
        <f aca="false">N17</f>
        <v>0</v>
      </c>
      <c r="J84" s="247" t="n">
        <f aca="false">N8</f>
        <v>10.5833333333333</v>
      </c>
      <c r="K84" s="245" t="n">
        <f aca="false">N9</f>
        <v>3.82475984589724</v>
      </c>
      <c r="L84" s="246" t="n">
        <f aca="false">N10</f>
        <v>4</v>
      </c>
      <c r="M84" s="246" t="n">
        <f aca="false">N11</f>
        <v>15</v>
      </c>
      <c r="N84" s="245" t="n">
        <f aca="false">O8</f>
        <v>1.66666666666667</v>
      </c>
      <c r="O84" s="245" t="n">
        <f aca="false">O9</f>
        <v>0.492365963917331</v>
      </c>
      <c r="P84" s="246"/>
      <c r="Q84" s="246" t="n">
        <f aca="false">O10</f>
        <v>1</v>
      </c>
      <c r="R84" s="246" t="n">
        <f aca="false">O11</f>
        <v>2</v>
      </c>
      <c r="S84" s="248" t="n">
        <f aca="false">F21</f>
        <v>7.135</v>
      </c>
      <c r="T84" s="246" t="n">
        <f aca="false">K11</f>
        <v>0</v>
      </c>
      <c r="U84" s="246" t="n">
        <f aca="false">K12</f>
        <v>4</v>
      </c>
      <c r="V84" s="246" t="n">
        <f aca="false">K13</f>
        <v>7</v>
      </c>
      <c r="W84" s="249" t="n">
        <f aca="false">K14</f>
        <v>0</v>
      </c>
      <c r="X84" s="250" t="n">
        <f aca="false">K15</f>
        <v>1</v>
      </c>
      <c r="Z84" s="225"/>
      <c r="AA84" s="225"/>
      <c r="AB84" s="241"/>
      <c r="AC84" s="241"/>
      <c r="AD84" s="241"/>
    </row>
    <row r="85" customFormat="false" ht="12.75" hidden="true" customHeight="false" outlineLevel="0" collapsed="false">
      <c r="P85" s="9"/>
      <c r="Q85" s="9"/>
      <c r="R85" s="9"/>
      <c r="S85" s="9"/>
      <c r="T85" s="9"/>
      <c r="U85" s="9"/>
      <c r="V85" s="9"/>
    </row>
    <row r="86" customFormat="false" ht="12.75" hidden="true" customHeight="false" outlineLevel="0" collapsed="false">
      <c r="P86" s="9"/>
      <c r="Q86" s="251" t="s">
        <v>91</v>
      </c>
      <c r="R86" s="9"/>
      <c r="S86" s="216"/>
      <c r="T86" s="9"/>
      <c r="U86" s="9"/>
      <c r="V86" s="9"/>
    </row>
    <row r="87" customFormat="false" ht="12.75" hidden="true" customHeight="false" outlineLevel="0" collapsed="false">
      <c r="P87" s="9"/>
      <c r="Q87" s="9" t="s">
        <v>92</v>
      </c>
      <c r="R87" s="9"/>
      <c r="S87" s="216" t="n">
        <f aca="false">VLOOKUP(MAX($S$23:$S$82),($S$23:$U$82),1,0)</f>
        <v>45</v>
      </c>
      <c r="T87" s="9"/>
      <c r="U87" s="9"/>
      <c r="V87" s="9"/>
    </row>
    <row r="88" customFormat="false" ht="12.75" hidden="true" customHeight="false" outlineLevel="0" collapsed="false">
      <c r="P88" s="9"/>
      <c r="Q88" s="9" t="s">
        <v>93</v>
      </c>
      <c r="R88" s="9"/>
      <c r="S88" s="216" t="n">
        <f aca="false">VLOOKUP((S87),($S$23:$U$82),2,0)</f>
        <v>90</v>
      </c>
      <c r="T88" s="9"/>
      <c r="U88" s="9"/>
      <c r="V88" s="9"/>
    </row>
    <row r="89" customFormat="false" ht="12.75" hidden="false" customHeight="false" outlineLevel="0" collapsed="false">
      <c r="Q89" s="9" t="s">
        <v>94</v>
      </c>
      <c r="R89" s="9"/>
      <c r="S89" s="216" t="n">
        <f aca="false">VLOOKUP((S87),($S$23:$U$82),3,0)</f>
        <v>6</v>
      </c>
      <c r="T89" s="9"/>
    </row>
    <row r="90" customFormat="false" ht="12.75" hidden="false" customHeight="false" outlineLevel="0" collapsed="false">
      <c r="Q90" s="9" t="s">
        <v>95</v>
      </c>
      <c r="R90" s="9"/>
      <c r="S90" s="252" t="n">
        <f aca="false">IF(ISERROR(SUM($T$23:$T$82)/SUM($U$23:$U$82)),"",(SUM($T$23:$T$82)-S88)/(SUM($U$23:$U$82)-S89))</f>
        <v>10.3846153846154</v>
      </c>
      <c r="T90" s="9"/>
    </row>
    <row r="91" customFormat="false" ht="12.75" hidden="false" customHeight="false" outlineLevel="0" collapsed="false">
      <c r="Q91" s="215" t="s">
        <v>96</v>
      </c>
      <c r="R91" s="215"/>
      <c r="S91" s="215" t="str">
        <f aca="false">INDEX('[1]liste reference'!$A$7:$A$904,$T$91)</f>
        <v>LEASPX</v>
      </c>
      <c r="T91" s="9" t="n">
        <f aca="false">IF(ISERROR(MATCH($S$93,'[1]liste reference'!$A$7:$A$904,0)),MATCH($S$93,'[1]liste reference'!$B$7:$B$904,0),(MATCH($S$93,'[1]liste reference'!$A$7:$A$904,0)))</f>
        <v>35</v>
      </c>
      <c r="U91" s="241"/>
    </row>
    <row r="92" customFormat="false" ht="12.75" hidden="false" customHeight="false" outlineLevel="0" collapsed="false">
      <c r="Q92" s="9" t="s">
        <v>97</v>
      </c>
      <c r="R92" s="9"/>
      <c r="S92" s="9" t="n">
        <f aca="false">MATCH(S87,$S$23:$S$82,0)</f>
        <v>3</v>
      </c>
      <c r="T92" s="9"/>
    </row>
    <row r="93" customFormat="false" ht="12.75" hidden="false" customHeight="false" outlineLevel="0" collapsed="false">
      <c r="Q93" s="215" t="s">
        <v>98</v>
      </c>
      <c r="R93" s="9"/>
      <c r="S93" s="215" t="str">
        <f aca="false">INDEX($A$23:$A$82,$S$92)</f>
        <v>LEASPX</v>
      </c>
      <c r="T93" s="9"/>
    </row>
    <row r="94" customFormat="false" ht="12.75" hidden="false" customHeight="false" outlineLevel="0" collapsed="false">
      <c r="S94" s="241"/>
    </row>
  </sheetData>
  <mergeCells count="11">
    <mergeCell ref="N6:O6"/>
    <mergeCell ref="A8:C8"/>
    <mergeCell ref="I11:J11"/>
    <mergeCell ref="I12:J12"/>
    <mergeCell ref="I13:J13"/>
    <mergeCell ref="I14:J14"/>
    <mergeCell ref="I15:J15"/>
    <mergeCell ref="I17:J17"/>
    <mergeCell ref="I18:J18"/>
    <mergeCell ref="K22:O22"/>
    <mergeCell ref="Y83:Z83"/>
  </mergeCells>
  <conditionalFormatting sqref="A23:A82">
    <cfRule type="expression" priority="2" aboveAverage="0" equalAverage="0" bottom="0" percent="0" rank="0" text="" dxfId="0">
      <formula>ISTEXT($E23)</formula>
    </cfRule>
  </conditionalFormatting>
  <conditionalFormatting sqref="H23:J82">
    <cfRule type="cellIs" priority="3" operator="equal" aboveAverage="0" equalAverage="0" bottom="0" percent="0" rank="0" text="" dxfId="1">
      <formula>"x"</formula>
    </cfRule>
  </conditionalFormatting>
  <conditionalFormatting sqref="W23:X23">
    <cfRule type="cellIs" priority="4" operator="equal" aboveAverage="0" equalAverage="0" bottom="0" percent="0" rank="0" text="" dxfId="2">
      <formula>"DEJA SAISI !"</formula>
    </cfRule>
    <cfRule type="cellIs" priority="5" operator="equal" aboveAverage="0" equalAverage="0" bottom="0" percent="0" rank="0" text="" dxfId="3">
      <formula>"non répertorié"</formula>
    </cfRule>
    <cfRule type="expression" priority="6" aboveAverage="0" equalAverage="0" bottom="0" percent="0" rank="0" text="" dxfId="4">
      <formula>AND(ISTEXT($G$23),ISBLANK($I$23))</formula>
    </cfRule>
  </conditionalFormatting>
  <conditionalFormatting sqref="L27:O82 K23:K82 K23:O38">
    <cfRule type="cellIs" priority="7" operator="equal" aboveAverage="0" equalAverage="0" bottom="0" percent="0" rank="0" text="" dxfId="5">
      <formula>"code non répertorié ou synonyme"</formula>
    </cfRule>
    <cfRule type="expression" priority="8" aboveAverage="0" equalAverage="0" bottom="0" percent="0" rank="0" text="" dxfId="6">
      <formula>AND($I23="",$J23="")</formula>
    </cfRule>
    <cfRule type="cellIs" priority="9" operator="equal" aboveAverage="0" equalAverage="0" bottom="0" percent="0" rank="0" text="" dxfId="7">
      <formula>"DEJA SAISI !"</formula>
    </cfRule>
  </conditionalFormatting>
  <conditionalFormatting sqref="A2">
    <cfRule type="cellIs" priority="10" operator="between" aboveAverage="0" equalAverage="0" bottom="0" percent="0" rank="0" text="" dxfId="8">
      <formula>"(organisme)"</formula>
      <formula>"(organisme)"</formula>
    </cfRule>
    <cfRule type="cellIs" priority="11" operator="notBetween" aboveAverage="0" equalAverage="0" bottom="0" percent="0" rank="0" text="" dxfId="9">
      <formula>"(organisme)"</formula>
      <formula>"(organisme)"</formula>
    </cfRule>
  </conditionalFormatting>
  <conditionalFormatting sqref="A3">
    <cfRule type="cellIs" priority="12" operator="between" aboveAverage="0" equalAverage="0" bottom="0" percent="0" rank="0" text="" dxfId="10">
      <formula>"(cours d'eau)"</formula>
      <formula>"(cours d'eau)"</formula>
    </cfRule>
    <cfRule type="cellIs" priority="13" operator="notBetween" aboveAverage="0" equalAverage="0" bottom="0" percent="0" rank="0" text="" dxfId="11">
      <formula>"(cours d'eau)"</formula>
      <formula>"(cours d'eau)"</formula>
    </cfRule>
  </conditionalFormatting>
  <conditionalFormatting sqref="A4">
    <cfRule type="cellIs" priority="14" operator="between" aboveAverage="0" equalAverage="0" bottom="0" percent="0" rank="0" text="" dxfId="12">
      <formula>"(Date)"</formula>
      <formula>"(Date)"</formula>
    </cfRule>
    <cfRule type="cellIs" priority="15" operator="notBetween" aboveAverage="0" equalAverage="0" bottom="0" percent="0" rank="0" text="" dxfId="13">
      <formula>"(Date)"</formula>
      <formula>"(Date)"</formula>
    </cfRule>
  </conditionalFormatting>
  <conditionalFormatting sqref="C2">
    <cfRule type="cellIs" priority="16" operator="between" aboveAverage="0" equalAverage="0" bottom="0" percent="0" rank="0" text="" dxfId="14">
      <formula>"(Opérateurs)"</formula>
      <formula>"(Opérateurs)"</formula>
    </cfRule>
    <cfRule type="cellIs" priority="17" operator="notBetween" aboveAverage="0" equalAverage="0" bottom="0" percent="0" rank="0" text="" dxfId="15">
      <formula>"(Opérateurs)"</formula>
      <formula>"(Opérateurs)"</formula>
    </cfRule>
  </conditionalFormatting>
  <conditionalFormatting sqref="C3">
    <cfRule type="cellIs" priority="18" operator="between" aboveAverage="0" equalAverage="0" bottom="0" percent="0" rank="0" text="" dxfId="16">
      <formula>"(Nom de la station)"</formula>
      <formula>"(Nom de la station)"</formula>
    </cfRule>
    <cfRule type="cellIs" priority="19" operator="notBetween" aboveAverage="0" equalAverage="0" bottom="0" percent="0" rank="0" text="" dxfId="17">
      <formula>"(Nom de la station)"</formula>
      <formula>"(Nom de la station)"</formula>
    </cfRule>
  </conditionalFormatting>
  <conditionalFormatting sqref="K3">
    <cfRule type="cellIs" priority="20" operator="between" aboveAverage="0" equalAverage="0" bottom="0" percent="0" rank="0" text="" dxfId="18">
      <formula>"(Code station)"</formula>
      <formula>"(Code station)"</formula>
    </cfRule>
    <cfRule type="cellIs" priority="21" operator="notBetween" aboveAverage="0" equalAverage="0" bottom="0" percent="0" rank="0" text="" dxfId="19">
      <formula>"(Code station)"</formula>
      <formula>"(Code station)"</formula>
    </cfRule>
  </conditionalFormatting>
  <conditionalFormatting sqref="M3">
    <cfRule type="cellIs" priority="22" operator="between" aboveAverage="0" equalAverage="0" bottom="0" percent="0" rank="0" text="" dxfId="20">
      <formula>"(Dossier, type réseau)"</formula>
      <formula>"(Dossier, type réseau)"</formula>
    </cfRule>
    <cfRule type="cellIs" priority="23" operator="notBetween" aboveAverage="0" equalAverage="0" bottom="0" percent="0" rank="0" text="" dxfId="21">
      <formula>"(Dossier, type réseau)"</formula>
      <formula>"(Dossier, type réseau)"</formula>
    </cfRule>
  </conditionalFormatting>
  <conditionalFormatting sqref="K23:K82">
    <cfRule type="cellIs" priority="24" operator="equal" aboveAverage="0" equalAverage="0" bottom="0" percent="0" rank="0" text="" dxfId="22">
      <formula>"Remplir le champs 'Nouveau taxa' svp."</formula>
    </cfRule>
  </conditionalFormatting>
  <conditionalFormatting sqref="P23:P82">
    <cfRule type="cellIs" priority="25" operator="equal" aboveAverage="0" equalAverage="0" bottom="0" percent="0" rank="0" text="" dxfId="23">
      <formula>"code non répertorié ou synonyme"</formula>
    </cfRule>
    <cfRule type="expression" priority="26" aboveAverage="0" equalAverage="0" bottom="0" percent="0" rank="0" text="" dxfId="24">
      <formula>AND($I23="",$J23="")</formula>
    </cfRule>
    <cfRule type="cellIs" priority="27" operator="equal" aboveAverage="0" equalAverage="0" bottom="0" percent="0" rank="0" text="" dxfId="25">
      <formula>"DEJA SAISI !"</formula>
    </cfRule>
  </conditionalFormatting>
  <dataValidations count="9">
    <dataValidation allowBlank="true" error="Vous devriez choisir un code dans la liste de référence !" errorStyle="information" errorTitle="ATTENTION :" operator="between" showDropDown="false" showErrorMessage="false" showInputMessage="false" sqref="A23:A82" type="list">
      <formula1>#nom ?</formula1>
      <formula2>0</formula2>
    </dataValidation>
    <dataValidation allowBlank="true" error="sélectionner un des types de faciès de la liste." errorStyle="warning" errorTitle="ATTENTION :" operator="between" showDropDown="false" showErrorMessage="true" showInputMessage="false" sqref="B6:C6" type="list">
      <formula1>#nom ?</formula1>
      <formula2>0</formula2>
    </dataValidation>
    <dataValidation allowBlank="true" error="saisir un nombre entier compris entre 0 et 100 %" errorStyle="stop" operator="between" showDropDown="false" showErrorMessage="true" showInputMessage="false" sqref="B7:E7 H7:J7 H9:J9 H10:I10 H11:H18 B20:D20 G20:J20" type="whole">
      <formula1>0</formula1>
      <formula2>100</formula2>
    </dataValidation>
    <dataValidation allowBlank="true" error="saisir un nombre compris entre 0 et 100 %" errorStyle="stop" operator="between" showDropDown="false" showErrorMessage="true" showInputMessage="false" sqref="B9:E9 D10:E17 B11:C18 D18 B23:C36 B39:C42" type="decimal">
      <formula1>0</formula1>
      <formula2>100</formula2>
    </dataValidation>
    <dataValidation allowBlank="true" error="saisir un nombre compris entre 0 et 100 %" errorStyle="stop" operator="between" showDropDown="false" showErrorMessage="true" showInputMessage="false" sqref="B10:C10" type="list">
      <formula1>"absent,peu abd.,abondant,très abd."</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false" error="Veuillez sélectionner Cf. dans la liste déroulante" errorStyle="stop" errorTitle="ATTENTION" operator="between" showDropDown="false" showErrorMessage="true" showInputMessage="false" sqref="AA23:AA82" type="list">
      <formula1>#nom ?</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dcterms:modified xsi:type="dcterms:W3CDTF">2024-03-14T21:34:33Z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