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8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'04041800'!$A$1:$O$82</definedName>
    <definedName function="false" hidden="false" localSheetId="0" name="Excel_BuiltIn__FilterDatabase" vbProcedure="false">'04041800'!$A$23:$J$84</definedName>
    <definedName function="false" hidden="false" localSheetId="0" name="NOM" vbProcedure="false">'04041800'!$H$1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<sst xmlns="http://schemas.openxmlformats.org/spreadsheetml/2006/main" count="100" uniqueCount="96">
  <si>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</si>
  <si>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</si>
  <si>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</si>
  <si>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</si>
  <si>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</si>
  <si>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Bouble</t>
  </si>
  <si>
    <t xml:space="preserve">BOUBLE à ECHASSIERES</t>
  </si>
  <si>
    <t xml:space="preserve">04041800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</si>
  <si>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</si>
  <si>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</si>
  <si>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</si>
  <si>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</si>
  <si>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</si>
  <si>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</si>
  <si>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</si>
  <si>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</si>
  <si>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</si>
  <si>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</si>
  <si>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</si>
  <si>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</si>
  <si>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</si>
  <si>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</si>
  <si>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</si>
  <si>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</si>
  <si>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</si>
  <si>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</si>
  <si>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</si>
  <si>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</si>
  <si>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</si>
  <si>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</si>
  <si>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</si>
  <si>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</si>
  <si>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</si>
  <si>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</si>
  <si>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</si>
  <si>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</si>
  <si>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</si>
  <si>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</si>
  <si>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</si>
  <si>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</si>
  <si>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</si>
  <si>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</si>
  <si>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</si>
  <si>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</si>
  <si>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</si>
  <si>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</si>
  <si>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</si>
  <si>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</si>
  <si>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</si>
  <si>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</si>
  <si>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</si>
  <si>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</si>
  <si>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</si>
  <si>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</si>
  <si>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</si>
  <si>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</si>
  <si>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</si>
  <si>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</si>
  <si>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</si>
  <si>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(9,37959998693317 %)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</si>
  <si>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</si>
  <si>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</si>
  <si>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</si>
  <si>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</si>
  <si>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</si>
  <si>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</si>
  <si>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</si>
  <si>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</si>
  <si>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</si>
  <si>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</si>
  <si>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</si>
  <si>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</si>
  <si>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</si>
  <si>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</si>
  <si>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</si>
  <si>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</si>
  <si>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</si>
  <si>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</si>
  <si>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</si>
  <si>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FONANT</t>
  </si>
  <si>
    <t xml:space="preserve">AMBFLU</t>
  </si>
  <si>
    <t xml:space="preserve">AUDSPX</t>
  </si>
  <si>
    <t xml:space="preserve">Newcod</t>
  </si>
  <si>
    <t xml:space="preserve">Heteroleibleinia sp.</t>
  </si>
  <si>
    <t xml:space="preserve">RHYRIP</t>
  </si>
  <si>
    <t xml:space="preserve">CLASPX</t>
  </si>
  <si>
    <t xml:space="preserve">LEASPX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</si>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</sst>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41795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13.047619047619</v>
      </c>
      <c r="M5" s="52"/>
      <c r="N5" s="53" t="s">
        <v>16</v>
      </c>
      <c r="O5" s="54" t="n">
        <v>12.2666666666667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38</v>
      </c>
      <c r="C7" s="66" t="n">
        <v>62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20</v>
      </c>
      <c r="C9" s="86" t="n">
        <v>2</v>
      </c>
      <c r="D9" s="87"/>
      <c r="E9" s="87"/>
      <c r="F9" s="88" t="n">
        <f aca="false">($B9*$B$7+$C9*$C$7)/100</f>
        <v>8.84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19.2499999776483</v>
      </c>
      <c r="C20" s="165" t="n">
        <f aca="false">SUM(C23:C82)</f>
        <v>3.32999999262393</v>
      </c>
      <c r="D20" s="166"/>
      <c r="E20" s="167" t="s">
        <v>53</v>
      </c>
      <c r="F20" s="168" t="n">
        <f aca="false">($B20*$B$7+$C20*$C$7)/100</f>
        <v>9.37959998693317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7.31499999150634</v>
      </c>
      <c r="C21" s="178" t="n">
        <f aca="false">C20*C7/100</f>
        <v>2.06459999542683</v>
      </c>
      <c r="D21" s="110" t="str">
        <f aca="false">IF(F21=0,"",IF((ABS(F21-F19))&gt;(0.2*F21),CONCATENATE(" rec. par taxa (",F21," %) supérieur à 20 % !"),""))</f>
        <v> rec. par taxa (9,37959998693317 %)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9.37959998693317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0.00379999991506338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FONANT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AMBFLU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0.00379999991506338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AUDSPX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0.00379999991506338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>No</v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Newcod</v>
      </c>
      <c r="Z26" s="9" t="str">
        <f aca="false">IF(ISERROR(MATCH(A26,,0)),IF(ISERROR(MATCH(A26,,0)),"",(MATCH(A26,,0))),(MATCH(A26,,0)))</f>
        <v/>
      </c>
      <c r="AA26" s="218"/>
      <c r="AB26" s="220" t="s">
        <v>83</v>
      </c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16</v>
      </c>
      <c r="B27" s="221" t="n">
        <v>0.5</v>
      </c>
      <c r="C27" s="222" t="n">
        <v>2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1.43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HILSPX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0.709999978542328</v>
      </c>
      <c r="C28" s="222" t="n">
        <v>0.109999999403954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0.337999991476536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RHYRIP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1</v>
      </c>
      <c r="C29" s="222" t="n">
        <v>0.209999993443489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0.510199995934963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CLASPX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17</v>
      </c>
      <c r="C30" s="222" t="n">
        <v>1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7.08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LEASPX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/>
      <c r="B31" s="221"/>
      <c r="C31" s="222"/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</v>
      </c>
      <c r="G31" s="208" t="str">
        <f aca="false">IF(A31="","",IF(ISERROR(VLOOKUP($A31,,13,0)),IF(ISERROR(VLOOKUP($A31,,12,0)),"    -",VLOOKUP($A31,,12,0)),VLOOKUP($A31,,13,0)))</f>
        <v/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87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Bouble</v>
      </c>
      <c r="B84" s="256" t="str">
        <f aca="false">C3</f>
        <v>BOUBLE à ECHASSIERES</v>
      </c>
      <c r="C84" s="257" t="n">
        <f aca="false">A4</f>
        <v>41795</v>
      </c>
      <c r="D84" s="258" t="str">
        <f aca="false">IF(ISERROR(SUM($T$23:$T$82)/SUM($U$23:$U$82)),"",SUM($T$23:$T$82)/SUM($U$23:$U$82))</f>
        <v/>
      </c>
      <c r="E84" s="259" t="n">
        <f aca="false">N13</f>
        <v>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9.37959998693317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88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89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90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91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92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93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94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95</v>
      </c>
      <c r="R93" s="9"/>
      <c r="S93" s="215" t="str">
        <f aca="false">INDEX($A$23:$A$82,$S$92)</f>
        <v>FONANT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6">
    <cfRule type="expression" priority="28" aboveAverage="0" equalAverage="0" bottom="0" percent="0" rank="0" text="" dxfId="26">
      <formula>ISTEXT($E26)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