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3200" sheetId="1" state="visible" r:id="rId3"/>
  </sheets>
  <definedNames>
    <definedName function="false" hidden="false" localSheetId="0" name="_xlnm.Print_Area" vbProcedure="false">'04043200'!$A$1:$Q$82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<sst xmlns="http://schemas.openxmlformats.org/spreadsheetml/2006/main" count="156" uniqueCount="91">
  <si>
    <t xml:space="preserve">Relevés floristiques aquatiques - IBMR</t>
  </si>
  <si>
    <t xml:space="preserve">AQUABIO</t>
  </si>
  <si>
    <t xml:space="preserve">Christelle GISSET, Nicolas CONDUCHE, Rémy MARCEL</t>
  </si>
  <si>
    <t xml:space="preserve">l'Allier</t>
  </si>
  <si>
    <t xml:space="preserve">ALLIER À CHATEL-DE-NEUVRE</t>
  </si>
  <si>
    <t xml:space="preserve">04043200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</si>
  <si>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</si>
  <si>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</si>
  <si>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</si>
  <si>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</si>
  <si>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</si>
  <si>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</si>
  <si>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</si>
  <si>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</si>
  <si>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</si>
  <si>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OEDSPX</t>
  </si>
  <si>
    <t xml:space="preserve">Faciès dominant</t>
  </si>
  <si>
    <t xml:space="preserve">autre</t>
  </si>
  <si>
    <t xml:space="preserve">ch. lotique</t>
  </si>
  <si>
    <t xml:space="preserve">niveau trophique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</si>
  <si>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</si>
  <si>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</si>
  <si>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</si>
  <si>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</si>
  <si>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</si>
  <si>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</si>
  <si>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</si>
  <si>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</si>
  <si>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</si>
  <si>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</si>
  <si>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</si>
  <si>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</si>
  <si>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</si>
  <si>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</si>
  <si>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</si>
  <si>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</si>
  <si>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</si>
  <si>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</si>
  <si>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</si>
  <si>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</si>
  <si>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</si>
  <si>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</si>
  <si>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</si>
  <si>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</si>
  <si>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</si>
  <si>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</si>
  <si>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</si>
  <si>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</si>
  <si>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</si>
  <si>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</si>
  <si>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</si>
  <si>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</si>
  <si>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</si>
  <si>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</si>
  <si>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</si>
  <si>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</si>
  <si>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</si>
  <si>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</si>
  <si>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</si>
  <si>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</si>
  <si>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</si>
  <si>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</si>
  <si>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</si>
  <si>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</si>
  <si>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</si>
  <si>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</si>
  <si>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</si>
  <si>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</si>
  <si>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</si>
  <si>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</si>
  <si>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</si>
  <si>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</si>
  <si>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</si>
  <si>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</si>
  <si>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</si>
  <si>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</si>
  <si>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</si>
  <si>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CLASPX</t>
  </si>
  <si>
    <t xml:space="preserve"> -</t>
  </si>
  <si>
    <t xml:space="preserve">MELSPX</t>
  </si>
  <si>
    <t xml:space="preserve">COCSPX</t>
  </si>
  <si>
    <t xml:space="preserve">ENCSPX</t>
  </si>
  <si>
    <t xml:space="preserve">LYSVUL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</si>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</sst>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42906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7</v>
      </c>
      <c r="N5" s="48"/>
      <c r="O5" s="49" t="s">
        <v>15</v>
      </c>
      <c r="P5" s="50" t="n">
        <v>8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1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3</v>
      </c>
      <c r="C7" s="66" t="n">
        <v>97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0.100000001490116</v>
      </c>
      <c r="C9" s="66" t="n">
        <v>0</v>
      </c>
      <c r="D9" s="82"/>
      <c r="E9" s="82"/>
      <c r="F9" s="83" t="n">
        <f aca="false">($B9*$B$7+$C9*$C$7)/100</f>
        <v>0.00300000004470348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6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0.229999994859099</v>
      </c>
      <c r="C20" s="155" t="n">
        <f aca="false">SUM(C23:C82)</f>
        <v>0.0999999977648258</v>
      </c>
      <c r="D20" s="156"/>
      <c r="E20" s="157" t="s">
        <v>52</v>
      </c>
      <c r="F20" s="158" t="n">
        <f aca="false">($B20*$B$7+$C20*$C$7)/100</f>
        <v>0.103899997677654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0.00689999984577298</v>
      </c>
      <c r="C21" s="166" t="n">
        <f aca="false">C20*C7/100</f>
        <v>0.096999997831881</v>
      </c>
      <c r="D21" s="167" t="s">
        <v>55</v>
      </c>
      <c r="E21" s="168"/>
      <c r="F21" s="169" t="n">
        <f aca="false">B21+C21</f>
        <v>0.103899997677654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0.119999997317791</v>
      </c>
      <c r="C23" s="195" t="n">
        <v>0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0.00359999991953373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CLASPX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15</v>
      </c>
      <c r="B24" s="211" t="n">
        <v>0.0299999993294477</v>
      </c>
      <c r="C24" s="212" t="n">
        <v>0.0299999993294477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0.0299999993294477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OEDSPX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79</v>
      </c>
      <c r="B25" s="211" t="n">
        <v>0.0299999993294477</v>
      </c>
      <c r="C25" s="212" t="n">
        <v>0.0299999993294477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0.0299999993294477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MELSPX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80</v>
      </c>
      <c r="B26" s="211" t="n">
        <v>0.0299999993294477</v>
      </c>
      <c r="C26" s="212" t="n">
        <v>0.0299999993294477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0.0299999993294477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COCSPX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81</v>
      </c>
      <c r="B27" s="211" t="n">
        <v>0.00999999977648258</v>
      </c>
      <c r="C27" s="212" t="n">
        <v>0.00999999977648258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0.00999999977648258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ENCSPX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82</v>
      </c>
      <c r="B28" s="211" t="n">
        <v>0.00999999977648258</v>
      </c>
      <c r="C28" s="212" t="n">
        <v>0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0.000299999993294477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LYSVUL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/>
      <c r="B29" s="211"/>
      <c r="C29" s="212"/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str">
        <f aca="false">IF(AND(OR(A29="",A29="!!!!!!"),B29="",C29=""),"",IF(OR(AND(B29="",C29=""),ISERROR(C29+B29)),"!!!",($B29*$B$7+$C29*$C$7)/100))</f>
        <v/>
      </c>
      <c r="G29" s="216" t="str">
        <f aca="false">IF(A29="","",IF(ISERROR(VLOOKUP($A29,,9,0)),IF(ISERROR(VLOOKUP($A29,,8,0)),"    -",VLOOKUP($A29,,8,0)),VLOOKUP($A29,,9,0)))</f>
        <v/>
      </c>
      <c r="H29" s="217" t="str">
        <f aca="false">IF(A29="","x",IF(ISERROR(VLOOKUP($A29,,10,0)),IF(ISERROR(VLOOKUP($A29,,9,0)),"x",VLOOKUP($A29,,9,0)),VLOOKUP($A29,,10,0)))</f>
        <v>x</v>
      </c>
      <c r="I29" s="6" t="str">
        <f aca="false">IF(A29="","",1)</f>
        <v/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/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/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/>
      <c r="B30" s="211"/>
      <c r="C30" s="212"/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str">
        <f aca="false">IF(AND(OR(A30="",A30="!!!!!!"),B30="",C30=""),"",IF(OR(AND(B30="",C30=""),ISERROR(C30+B30)),"!!!",($B30*$B$7+$C30*$C$7)/100))</f>
        <v/>
      </c>
      <c r="G30" s="216" t="str">
        <f aca="false">IF(A30="","",IF(ISERROR(VLOOKUP($A30,,9,0)),IF(ISERROR(VLOOKUP($A30,,8,0)),"    -",VLOOKUP($A30,,8,0)),VLOOKUP($A30,,9,0)))</f>
        <v/>
      </c>
      <c r="H30" s="217" t="str">
        <f aca="false">IF(A30="","x",IF(ISERROR(VLOOKUP($A30,,10,0)),IF(ISERROR(VLOOKUP($A30,,9,0)),"x",VLOOKUP($A30,,9,0)),VLOOKUP($A30,,10,0)))</f>
        <v>x</v>
      </c>
      <c r="I30" s="6" t="str">
        <f aca="false">IF(A30="","",1)</f>
        <v/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/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/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/>
      <c r="B31" s="211"/>
      <c r="C31" s="212"/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str">
        <f aca="false">IF(AND(OR(A31="",A31="!!!!!!"),B31="",C31=""),"",IF(OR(AND(B31="",C31=""),ISERROR(C31+B31)),"!!!",($B31*$B$7+$C31*$C$7)/100))</f>
        <v/>
      </c>
      <c r="G31" s="216" t="str">
        <f aca="false">IF(A31="","",IF(ISERROR(VLOOKUP($A31,,9,0)),IF(ISERROR(VLOOKUP($A31,,8,0)),"    -",VLOOKUP($A31,,8,0)),VLOOKUP($A31,,9,0)))</f>
        <v/>
      </c>
      <c r="H31" s="217" t="str">
        <f aca="false">IF(A31="","x",IF(ISERROR(VLOOKUP($A31,,10,0)),IF(ISERROR(VLOOKUP($A31,,9,0)),"x",VLOOKUP($A31,,9,0)),VLOOKUP($A31,,10,0)))</f>
        <v>x</v>
      </c>
      <c r="I31" s="6" t="str">
        <f aca="false">IF(A31="","",1)</f>
        <v/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/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/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/>
      <c r="B32" s="211"/>
      <c r="C32" s="212"/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str">
        <f aca="false">IF(AND(OR(A32="",A32="!!!!!!"),B32="",C32=""),"",IF(OR(AND(B32="",C32=""),ISERROR(C32+B32)),"!!!",($B32*$B$7+$C32*$C$7)/100))</f>
        <v/>
      </c>
      <c r="G32" s="216" t="str">
        <f aca="false">IF(A32="","",IF(ISERROR(VLOOKUP($A32,,9,0)),IF(ISERROR(VLOOKUP($A32,,8,0)),"    -",VLOOKUP($A32,,8,0)),VLOOKUP($A32,,9,0)))</f>
        <v/>
      </c>
      <c r="H32" s="217" t="str">
        <f aca="false">IF(A32="","x",IF(ISERROR(VLOOKUP($A32,,10,0)),IF(ISERROR(VLOOKUP($A32,,9,0)),"x",VLOOKUP($A32,,9,0)),VLOOKUP($A32,,10,0)))</f>
        <v>x</v>
      </c>
      <c r="I32" s="6" t="str">
        <f aca="false">IF(A32="","",1)</f>
        <v/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/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/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/>
      <c r="B33" s="211"/>
      <c r="C33" s="212"/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str">
        <f aca="false">IF(AND(OR(A33="",A33="!!!!!!"),B33="",C33=""),"",IF(OR(AND(B33="",C33=""),ISERROR(C33+B33)),"!!!",($B33*$B$7+$C33*$C$7)/100))</f>
        <v/>
      </c>
      <c r="G33" s="216" t="str">
        <f aca="false">IF(A33="","",IF(ISERROR(VLOOKUP($A33,,9,0)),IF(ISERROR(VLOOKUP($A33,,8,0)),"    -",VLOOKUP($A33,,8,0)),VLOOKUP($A33,,9,0)))</f>
        <v/>
      </c>
      <c r="H33" s="217" t="str">
        <f aca="false">IF(A33="","x",IF(ISERROR(VLOOKUP($A33,,10,0)),IF(ISERROR(VLOOKUP($A33,,9,0)),"x",VLOOKUP($A33,,9,0)),VLOOKUP($A33,,10,0)))</f>
        <v>x</v>
      </c>
      <c r="I33" s="6" t="str">
        <f aca="false">IF(A33="","",1)</f>
        <v/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/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/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str">
        <f aca="false">IF(AND(OR(A34="",A34="!!!!!!"),B34="",C34=""),"",IF(OR(AND(B34="",C34=""),ISERROR(C34+B34)),"!!!",($B34*$B$7+$C34*$C$7)/100))</f>
        <v/>
      </c>
      <c r="G34" s="216" t="str">
        <f aca="false">IF(A34="","",IF(ISERROR(VLOOKUP($A34,,9,0)),IF(ISERROR(VLOOKUP($A34,,8,0)),"    -",VLOOKUP($A34,,8,0)),VLOOKUP($A34,,9,0)))</f>
        <v/>
      </c>
      <c r="H34" s="217" t="str">
        <f aca="false">IF(A34="","x",IF(ISERROR(VLOOKUP($A34,,10,0)),IF(ISERROR(VLOOKUP($A34,,9,0)),"x",VLOOKUP($A34,,9,0)),VLOOKUP($A34,,10,0)))</f>
        <v>x</v>
      </c>
      <c r="I34" s="6" t="str">
        <f aca="false">IF(A34="","",1)</f>
        <v/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/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/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0.103899997677654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l'Allier</v>
      </c>
      <c r="B84" s="175" t="str">
        <f aca="false">C3</f>
        <v>ALLIER À CHATEL-DE-NEUVRE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6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0.103899997677654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83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84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85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86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87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88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89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90</v>
      </c>
      <c r="S93" s="6"/>
      <c r="T93" s="207" t="str">
        <f aca="false">INDEX($A$23:$A$82,$T$92)</f>
        <v>CLASPX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2024-06-19T17:13:40Z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