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_rels/workbook.xml.rels" ContentType="application/vnd.openxmlformats-package.relationship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_rels/sheet1.xml.rels" ContentType="application/vnd.openxmlformats-package.relationships+xml"/>
  <Override PartName="/xl/worksheets/sheet1.xml" ContentType="application/vnd.openxmlformats-officedocument.spreadsheetml.worksheet+xml"/>
  <Override PartName="/xl/externalLinks/_rels/externalLink1.xml.rels" ContentType="application/vnd.openxmlformats-package.relationships+xml"/>
  <Override PartName="/xl/externalLinks/externalLink1.xml" ContentType="application/vnd.openxmlformats-officedocument.spreadsheetml.externalLink+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500" firstSheet="0" activeTab="0"/>
  </bookViews>
  <sheets>
    <sheet name="04044400_BIEUDRE" sheetId="1" state="visible" r:id="rId3"/>
  </sheets>
  <externalReferences>
    <externalReference r:id="rId4"/>
  </externalReferences>
  <definedNames>
    <definedName function="false" hidden="false" localSheetId="0" name="_xlnm.Print_Area" vbProcedure="false">04044400_BIEUDRE!$A$1:$O$82</definedName>
    <definedName function="false" hidden="false" localSheetId="0" name="Excel_BuiltIn__FilterDatabase" vbProcedure="false">04044400_BIEUDRE!$A$23:$J$84</definedName>
  </definedNames>
  <calcPr iterateCount="100" refMode="A1" iterate="false" iterateDelta="0.001"/>
  <extLst>
    <ext xmlns:loext="http://schemas.libreoffice.org/" uri="{7626C862-2A13-11E5-B345-FEFF819CDC9F}">
      <loext:extCalcPr stringRefSyntax="CalcA1"/>
    </ext>
  </extLst>
</workbook>
</file>

<file path=xl/comments1.xml><?xml version="1.0" encoding="utf-8"?>
<comments xmlns="http://schemas.openxmlformats.org/spreadsheetml/2006/main" xmlns:mc="http://schemas.openxmlformats.org/markup-compatibility/2006" xmlns:xdr="http://schemas.openxmlformats.org/drawingml/2006/spreadsheetDrawing" xmlns:v2="http://schemas.openxmlformats.org/spreadsheetml/2006/main/v2" mc:Ignorable="v2">
  <authors>
    <author>Unknown Author</author>
  </authors>
  <commentList>
    <comment ref="A2" authorId="0">
      <text>
        <r>
          <rPr>
            <sz val="10"/>
            <rFont val="Arial"/>
            <family val="2"/>
          </rPr>
          <t xml:space="preserve">Renseigner éventuellement l'organisme qui a réalisé le relevé (pour édition ou archivage).</t>
        </r>
      </text>
      <mc:AlternateContent>
        <mc:Choice Requires="v2">
          <commentPr autoFill="true" autoScale="false" colHidden="false" locked="false" rowHidden="false" textHAlign="justify" textVAlign="top">
            <anchor moveWithCells="false" sizeWithCells="false">
              <xdr:from>
                <xdr:col>1</xdr:col>
                <xdr:colOff>16</xdr:colOff>
                <xdr:row>0</xdr:row>
                <xdr:rowOff>8</xdr:rowOff>
              </xdr:from>
              <xdr:to>
                <xdr:col>8</xdr:col>
                <xdr:colOff>15</xdr:colOff>
                <xdr:row>3</xdr:row>
                <xdr:rowOff>10</xdr:rowOff>
              </xdr:to>
            </anchor>
          </commentPr>
        </mc:Choice>
        <mc:Fallback/>
      </mc:AlternateContent>
    </comment>
    <comment ref="A3" authorId="0">
      <text>
        <r>
          <rPr>
            <sz val="10"/>
            <rFont val="Arial"/>
            <family val="2"/>
          </rPr>
          <t xml:space="preserve">Cours d'eau</t>
        </r>
      </text>
      <mc:AlternateContent>
        <mc:Choice Requires="v2">
          <commentPr autoFill="true" autoScale="false" colHidden="false" locked="false" rowHidden="false" textHAlign="justify" textVAlign="top">
            <anchor moveWithCells="false" sizeWithCells="false">
              <xdr:from>
                <xdr:col>1</xdr:col>
                <xdr:colOff>16</xdr:colOff>
                <xdr:row>1</xdr:row>
                <xdr:rowOff>6</xdr:rowOff>
              </xdr:from>
              <xdr:to>
                <xdr:col>5</xdr:col>
                <xdr:colOff>10</xdr:colOff>
                <xdr:row>2</xdr:row>
                <xdr:rowOff>13</xdr:rowOff>
              </xdr:to>
            </anchor>
          </commentPr>
        </mc:Choice>
        <mc:Fallback/>
      </mc:AlternateContent>
    </comment>
    <comment ref="A4" authorId="0">
      <text>
        <r>
          <rPr>
            <sz val="10"/>
            <rFont val="Arial"/>
            <family val="2"/>
          </rPr>
          <t xml:space="preserve">date du relevé</t>
        </r>
      </text>
      <mc:AlternateContent>
        <mc:Choice Requires="v2">
          <commentPr autoFill="true" autoScale="false" colHidden="false" locked="false" rowHidden="false" textHAlign="justify" textVAlign="top">
            <anchor moveWithCells="false" sizeWithCells="false">
              <xdr:from>
                <xdr:col>1</xdr:col>
                <xdr:colOff>16</xdr:colOff>
                <xdr:row>2</xdr:row>
                <xdr:rowOff>1</xdr:rowOff>
              </xdr:from>
              <xdr:to>
                <xdr:col>5</xdr:col>
                <xdr:colOff>10</xdr:colOff>
                <xdr:row>3</xdr:row>
                <xdr:rowOff>9</xdr:rowOff>
              </xdr:to>
            </anchor>
          </commentPr>
        </mc:Choice>
        <mc:Fallback/>
      </mc:AlternateContent>
    </comment>
    <comment ref="A22" authorId="0">
      <text>
        <r>
          <rPr>
            <sz val="10"/>
            <rFont val="Arial"/>
            <family val="2"/>
          </rPr>
          <t xml:space="preserve">Taper le code du taxon ou 
choisir le nom dans la liste déroulante</t>
        </r>
        <r>
          <rPr>
            <sz val="8"/>
            <color rgb="FF000000"/>
            <rFont val="Tahoma"/>
            <family val="2"/>
            <charset val="1"/>
          </rPr>
          <t xml:space="preserve"> (présentés par ordre alphabétique).
Remplir la colonne "confer", sur la droite, si le taxon fait seulement référence à celui choisi.
Il est possible de saisir un nouveau code intitulé NEW.COD s'il n'en existe pas pour le taxon inventorié. Saisir le nom du taxon correspondant dans la colonne "nouveaux taxa hors liste de référence".
</t>
        </r>
        <r>
          <rPr>
            <i val="true"/>
            <sz val="8"/>
            <color rgb="FF000000"/>
            <rFont val="Tahoma"/>
            <family val="2"/>
            <charset val="1"/>
          </rPr>
          <t xml:space="preserve">Les codes déjà saisis apparaîssent en rouge.</t>
        </r>
      </text>
      <mc:AlternateContent>
        <mc:Choice Requires="v2">
          <commentPr autoFill="true" autoScale="false" colHidden="false" locked="false" rowHidden="false" textHAlign="justify" textVAlign="top">
            <anchor moveWithCells="false" sizeWithCells="false">
              <xdr:from>
                <xdr:col>1</xdr:col>
                <xdr:colOff>16</xdr:colOff>
                <xdr:row>20</xdr:row>
                <xdr:rowOff>6</xdr:rowOff>
              </xdr:from>
              <xdr:to>
                <xdr:col>14</xdr:col>
                <xdr:colOff>36</xdr:colOff>
                <xdr:row>26</xdr:row>
                <xdr:rowOff>4</xdr:rowOff>
              </xdr:to>
            </anchor>
          </commentPr>
        </mc:Choice>
        <mc:Fallback/>
      </mc:AlternateContent>
    </comment>
    <comment ref="B6" authorId="0">
      <text>
        <r>
          <rPr>
            <sz val="10"/>
            <rFont val="Arial"/>
            <family val="2"/>
          </rPr>
          <t xml:space="preserve">Type de faciès:
- ch. lotique
- plat courant
- radier
- rapide
- cascade
- autre</t>
        </r>
      </text>
      <mc:AlternateContent>
        <mc:Choice Requires="v2">
          <commentPr autoFill="true" autoScale="false" colHidden="false" locked="false" rowHidden="false" textHAlign="justify" textVAlign="top">
            <anchor moveWithCells="false" sizeWithCells="false">
              <xdr:from>
                <xdr:col>2</xdr:col>
                <xdr:colOff>0</xdr:colOff>
                <xdr:row>2</xdr:row>
                <xdr:rowOff>5</xdr:rowOff>
              </xdr:from>
              <xdr:to>
                <xdr:col>5</xdr:col>
                <xdr:colOff>25</xdr:colOff>
                <xdr:row>9</xdr:row>
                <xdr:rowOff>11</xdr:rowOff>
              </xdr:to>
            </anchor>
          </commentPr>
        </mc:Choice>
        <mc:Fallback/>
      </mc:AlternateContent>
    </comment>
    <comment ref="B7" authorId="0">
      <text>
        <r>
          <rPr>
            <sz val="10"/>
            <rFont val="Arial"/>
            <family val="2"/>
          </rPr>
          <t xml:space="preserve">part du faciès courant sur la station.</t>
        </r>
      </text>
      <mc:AlternateContent>
        <mc:Choice Requires="v2">
          <commentPr autoFill="true" autoScale="false" colHidden="false" locked="false" rowHidden="false" textHAlign="justify" textVAlign="top">
            <anchor moveWithCells="false" sizeWithCells="false">
              <xdr:from>
                <xdr:col>2</xdr:col>
                <xdr:colOff>0</xdr:colOff>
                <xdr:row>4</xdr:row>
                <xdr:rowOff>16</xdr:rowOff>
              </xdr:from>
              <xdr:to>
                <xdr:col>6</xdr:col>
                <xdr:colOff>28</xdr:colOff>
                <xdr:row>7</xdr:row>
                <xdr:rowOff>2</xdr:rowOff>
              </xdr:to>
            </anchor>
          </commentPr>
        </mc:Choice>
        <mc:Fallback/>
      </mc:AlternateContent>
    </comment>
    <comment ref="B20" authorId="0">
      <text>
        <r>
          <rPr>
            <sz val="10"/>
            <rFont val="Arial"/>
            <family val="2"/>
          </rPr>
          <t xml:space="preserve">A comparer avec la surface végétalisée totale du faciès.</t>
        </r>
      </text>
      <mc:AlternateContent>
        <mc:Choice Requires="v2">
          <commentPr autoFill="true" autoScale="false" colHidden="false" locked="false" rowHidden="false" textHAlign="justify" textVAlign="top">
            <anchor moveWithCells="false" sizeWithCells="false">
              <xdr:from>
                <xdr:col>2</xdr:col>
                <xdr:colOff>0</xdr:colOff>
                <xdr:row>17</xdr:row>
                <xdr:rowOff>12</xdr:rowOff>
              </xdr:from>
              <xdr:to>
                <xdr:col>6</xdr:col>
                <xdr:colOff>28</xdr:colOff>
                <xdr:row>20</xdr:row>
                <xdr:rowOff>14</xdr:rowOff>
              </xdr:to>
            </anchor>
          </commentPr>
        </mc:Choice>
        <mc:Fallback/>
      </mc:AlternateContent>
    </comment>
    <comment ref="B21" authorId="0">
      <text>
        <r>
          <rPr>
            <sz val="10"/>
            <rFont val="Arial"/>
            <family val="2"/>
          </rPr>
          <t xml:space="preserve">contribution du faciès au recouvrement total station.</t>
        </r>
      </text>
      <mc:AlternateContent>
        <mc:Choice Requires="v2">
          <commentPr autoFill="true" autoScale="false" colHidden="false" locked="false" rowHidden="false" textHAlign="justify" textVAlign="top">
            <anchor moveWithCells="false" sizeWithCells="false">
              <xdr:from>
                <xdr:col>2</xdr:col>
                <xdr:colOff>0</xdr:colOff>
                <xdr:row>18</xdr:row>
                <xdr:rowOff>14</xdr:rowOff>
              </xdr:from>
              <xdr:to>
                <xdr:col>6</xdr:col>
                <xdr:colOff>28</xdr:colOff>
                <xdr:row>21</xdr:row>
                <xdr:rowOff>16</xdr:rowOff>
              </xdr:to>
            </anchor>
          </commentPr>
        </mc:Choice>
        <mc:Fallback/>
      </mc:AlternateContent>
    </comment>
    <comment ref="B22" authorId="0">
      <text>
        <r>
          <rPr>
            <sz val="10"/>
            <rFont val="Arial"/>
            <family val="2"/>
          </rPr>
          <t xml:space="preserve">Saisir le % de recouvrement dans le faciès courant
</t>
        </r>
      </text>
      <mc:AlternateContent>
        <mc:Choice Requires="v2">
          <commentPr autoFill="true" autoScale="false" colHidden="false" locked="false" rowHidden="false" textHAlign="justify" textVAlign="top">
            <anchor moveWithCells="false" sizeWithCells="false">
              <xdr:from>
                <xdr:col>2</xdr:col>
                <xdr:colOff>0</xdr:colOff>
                <xdr:row>20</xdr:row>
                <xdr:rowOff>6</xdr:rowOff>
              </xdr:from>
              <xdr:to>
                <xdr:col>6</xdr:col>
                <xdr:colOff>34</xdr:colOff>
                <xdr:row>24</xdr:row>
                <xdr:rowOff>7</xdr:rowOff>
              </xdr:to>
            </anchor>
          </commentPr>
        </mc:Choice>
        <mc:Fallback/>
      </mc:AlternateContent>
    </comment>
    <comment ref="C2" authorId="0">
      <text>
        <r>
          <rPr>
            <sz val="10"/>
            <rFont val="Arial"/>
            <family val="2"/>
          </rPr>
          <t xml:space="preserve">personnes ayant réalisées le relevé
</t>
        </r>
      </text>
      <mc:AlternateContent>
        <mc:Choice Requires="v2">
          <commentPr autoFill="true" autoScale="false" colHidden="false" locked="false" rowHidden="false" textHAlign="justify" textVAlign="top">
            <anchor moveWithCells="false" sizeWithCells="false">
              <xdr:from>
                <xdr:col>5</xdr:col>
                <xdr:colOff>16</xdr:colOff>
                <xdr:row>0</xdr:row>
                <xdr:rowOff>8</xdr:rowOff>
              </xdr:from>
              <xdr:to>
                <xdr:col>10</xdr:col>
                <xdr:colOff>5</xdr:colOff>
                <xdr:row>3</xdr:row>
                <xdr:rowOff>10</xdr:rowOff>
              </xdr:to>
            </anchor>
          </commentPr>
        </mc:Choice>
        <mc:Fallback/>
      </mc:AlternateContent>
    </comment>
    <comment ref="C3" authorId="0">
      <text>
        <r>
          <rPr>
            <sz val="10"/>
            <rFont val="Arial"/>
            <family val="2"/>
          </rPr>
          <t xml:space="preserve">Nom de la station</t>
        </r>
      </text>
      <mc:AlternateContent>
        <mc:Choice Requires="v2">
          <commentPr autoFill="true" autoScale="false" colHidden="false" locked="false" rowHidden="false" textHAlign="justify" textVAlign="top">
            <anchor moveWithCells="false" sizeWithCells="false">
              <xdr:from>
                <xdr:col>5</xdr:col>
                <xdr:colOff>16</xdr:colOff>
                <xdr:row>1</xdr:row>
                <xdr:rowOff>4</xdr:rowOff>
              </xdr:from>
              <xdr:to>
                <xdr:col>10</xdr:col>
                <xdr:colOff>1</xdr:colOff>
                <xdr:row>2</xdr:row>
                <xdr:rowOff>12</xdr:rowOff>
              </xdr:to>
            </anchor>
          </commentPr>
        </mc:Choice>
        <mc:Fallback/>
      </mc:AlternateContent>
    </comment>
    <comment ref="C6" authorId="0">
      <text>
        <r>
          <rPr>
            <sz val="10"/>
            <rFont val="Arial"/>
            <family val="2"/>
          </rPr>
          <t xml:space="preserve">Type de faciès:
- ch. lentique
- mouille
- plat lent
- autre</t>
        </r>
      </text>
      <mc:AlternateContent>
        <mc:Choice Requires="v2">
          <commentPr autoFill="true" autoScale="false" colHidden="false" locked="false" rowHidden="false" textHAlign="justify" textVAlign="top">
            <anchor moveWithCells="false" sizeWithCells="false">
              <xdr:from>
                <xdr:col>5</xdr:col>
                <xdr:colOff>21</xdr:colOff>
                <xdr:row>1</xdr:row>
                <xdr:rowOff>11</xdr:rowOff>
              </xdr:from>
              <xdr:to>
                <xdr:col>9</xdr:col>
                <xdr:colOff>18</xdr:colOff>
                <xdr:row>6</xdr:row>
                <xdr:rowOff>8</xdr:rowOff>
              </xdr:to>
            </anchor>
          </commentPr>
        </mc:Choice>
        <mc:Fallback/>
      </mc:AlternateContent>
    </comment>
    <comment ref="C7" authorId="0">
      <text>
        <r>
          <rPr>
            <sz val="10"/>
            <rFont val="Arial"/>
            <family val="2"/>
          </rPr>
          <t xml:space="preserve">part du faciès lent
sur la station.</t>
        </r>
      </text>
      <mc:AlternateContent>
        <mc:Choice Requires="v2">
          <commentPr autoFill="true" autoScale="false" colHidden="false" locked="false" rowHidden="false" textHAlign="justify" textVAlign="top">
            <anchor moveWithCells="false" sizeWithCells="false">
              <xdr:from>
                <xdr:col>5</xdr:col>
                <xdr:colOff>8</xdr:colOff>
                <xdr:row>5</xdr:row>
                <xdr:rowOff>16</xdr:rowOff>
              </xdr:from>
              <xdr:to>
                <xdr:col>10</xdr:col>
                <xdr:colOff>9</xdr:colOff>
                <xdr:row>8</xdr:row>
                <xdr:rowOff>5</xdr:rowOff>
              </xdr:to>
            </anchor>
          </commentPr>
        </mc:Choice>
        <mc:Fallback/>
      </mc:AlternateContent>
    </comment>
    <comment ref="C20" authorId="0">
      <text>
        <r>
          <rPr>
            <sz val="10"/>
            <rFont val="Arial"/>
            <family val="2"/>
          </rPr>
          <t xml:space="preserve">A comparer avec la surface végétalisée totale du faciès.</t>
        </r>
      </text>
      <mc:AlternateContent>
        <mc:Choice Requires="v2">
          <commentPr autoFill="true" autoScale="false" colHidden="false" locked="false" rowHidden="false" textHAlign="justify" textVAlign="top">
            <anchor moveWithCells="false" sizeWithCells="false">
              <xdr:from>
                <xdr:col>6</xdr:col>
                <xdr:colOff>0</xdr:colOff>
                <xdr:row>17</xdr:row>
                <xdr:rowOff>12</xdr:rowOff>
              </xdr:from>
              <xdr:to>
                <xdr:col>7</xdr:col>
                <xdr:colOff>0</xdr:colOff>
                <xdr:row>30</xdr:row>
                <xdr:rowOff>9</xdr:rowOff>
              </xdr:to>
            </anchor>
          </commentPr>
        </mc:Choice>
        <mc:Fallback/>
      </mc:AlternateContent>
    </comment>
    <comment ref="C21" authorId="0">
      <text>
        <r>
          <rPr>
            <sz val="10"/>
            <rFont val="Arial"/>
            <family val="2"/>
          </rPr>
          <t xml:space="preserve">contribution du faciès au recouvrement total station.</t>
        </r>
      </text>
      <mc:AlternateContent>
        <mc:Choice Requires="v2">
          <commentPr autoFill="true" autoScale="false" colHidden="false" locked="false" rowHidden="false" textHAlign="justify" textVAlign="top">
            <anchor moveWithCells="false" sizeWithCells="false">
              <xdr:from>
                <xdr:col>6</xdr:col>
                <xdr:colOff>0</xdr:colOff>
                <xdr:row>18</xdr:row>
                <xdr:rowOff>14</xdr:rowOff>
              </xdr:from>
              <xdr:to>
                <xdr:col>11</xdr:col>
                <xdr:colOff>20</xdr:colOff>
                <xdr:row>21</xdr:row>
                <xdr:rowOff>2</xdr:rowOff>
              </xdr:to>
            </anchor>
          </commentPr>
        </mc:Choice>
        <mc:Fallback/>
      </mc:AlternateContent>
    </comment>
    <comment ref="C22" authorId="0">
      <text>
        <r>
          <rPr>
            <sz val="10"/>
            <rFont val="Arial"/>
            <family val="2"/>
          </rPr>
          <t xml:space="preserve">Saisir le % de recouvrement dans le faciès lent
</t>
        </r>
      </text>
      <mc:AlternateContent>
        <mc:Choice Requires="v2">
          <commentPr autoFill="true" autoScale="false" colHidden="false" locked="false" rowHidden="false" textHAlign="justify" textVAlign="top">
            <anchor moveWithCells="false" sizeWithCells="false">
              <xdr:from>
                <xdr:col>6</xdr:col>
                <xdr:colOff>0</xdr:colOff>
                <xdr:row>19</xdr:row>
                <xdr:rowOff>13</xdr:rowOff>
              </xdr:from>
              <xdr:to>
                <xdr:col>9</xdr:col>
                <xdr:colOff>18</xdr:colOff>
                <xdr:row>25</xdr:row>
                <xdr:rowOff>11</xdr:rowOff>
              </xdr:to>
            </anchor>
          </commentPr>
        </mc:Choice>
        <mc:Fallback/>
      </mc:AlternateContent>
    </comment>
    <comment ref="F8" authorId="0">
      <text>
        <r>
          <rPr>
            <sz val="10"/>
            <rFont val="Arial"/>
            <family val="2"/>
          </rPr>
          <t xml:space="preserve">total du taux de recouvrement de faciès pondérés par la surface relative des faciès (= total théorique station).</t>
        </r>
      </text>
      <mc:AlternateContent>
        <mc:Choice Requires="v2">
          <commentPr autoFill="true" autoScale="false" colHidden="false" locked="false" rowHidden="false" textHAlign="justify" textVAlign="top">
            <anchor moveWithCells="false" sizeWithCells="false">
              <xdr:from>
                <xdr:col>11</xdr:col>
                <xdr:colOff>0</xdr:colOff>
                <xdr:row>6</xdr:row>
                <xdr:rowOff>6</xdr:rowOff>
              </xdr:from>
              <xdr:to>
                <xdr:col>14</xdr:col>
                <xdr:colOff>66</xdr:colOff>
                <xdr:row>9</xdr:row>
                <xdr:rowOff>8</xdr:rowOff>
              </xdr:to>
            </anchor>
          </commentPr>
        </mc:Choice>
        <mc:Fallback/>
      </mc:AlternateContent>
    </comment>
    <comment ref="F19" authorId="0">
      <text>
        <r>
          <rPr>
            <sz val="10"/>
            <rFont val="Arial"/>
            <family val="2"/>
          </rPr>
          <t xml:space="preserve">total des recouvrements pondérés par groupes (hors périphyton).</t>
        </r>
      </text>
      <mc:AlternateContent>
        <mc:Choice Requires="v2">
          <commentPr autoFill="true" autoScale="false" colHidden="false" locked="false" rowHidden="false" textHAlign="justify" textVAlign="top">
            <anchor moveWithCells="false" sizeWithCells="false">
              <xdr:from>
                <xdr:col>10</xdr:col>
                <xdr:colOff>12</xdr:colOff>
                <xdr:row>17</xdr:row>
                <xdr:rowOff>8</xdr:rowOff>
              </xdr:from>
              <xdr:to>
                <xdr:col>13</xdr:col>
                <xdr:colOff>51</xdr:colOff>
                <xdr:row>20</xdr:row>
                <xdr:rowOff>3</xdr:rowOff>
              </xdr:to>
            </anchor>
          </commentPr>
        </mc:Choice>
        <mc:Fallback/>
      </mc:AlternateContent>
    </comment>
    <comment ref="F21" authorId="0">
      <text>
        <r>
          <rPr>
            <sz val="10"/>
            <rFont val="Arial"/>
            <family val="2"/>
          </rPr>
          <t xml:space="preserve">somme des recouvrements 
pondérés (taxons).</t>
        </r>
      </text>
      <mc:AlternateContent>
        <mc:Choice Requires="v2">
          <commentPr autoFill="true" autoScale="false" colHidden="false" locked="false" rowHidden="false" textHAlign="justify" textVAlign="top">
            <anchor moveWithCells="false" sizeWithCells="false">
              <xdr:from>
                <xdr:col>10</xdr:col>
                <xdr:colOff>12</xdr:colOff>
                <xdr:row>19</xdr:row>
                <xdr:rowOff>8</xdr:rowOff>
              </xdr:from>
              <xdr:to>
                <xdr:col>13</xdr:col>
                <xdr:colOff>51</xdr:colOff>
                <xdr:row>21</xdr:row>
                <xdr:rowOff>13</xdr:rowOff>
              </xdr:to>
            </anchor>
          </commentPr>
        </mc:Choice>
        <mc:Fallback/>
      </mc:AlternateContent>
    </comment>
    <comment ref="F22" authorId="0">
      <text>
        <r>
          <rPr>
            <sz val="10"/>
            <rFont val="Arial"/>
            <family val="2"/>
          </rPr>
          <t xml:space="preserve">recouvrement de chaque taxon sur l'ensemble de la station (somme des recouvrements pondérés par faciès).</t>
        </r>
      </text>
      <mc:AlternateContent>
        <mc:Choice Requires="v2">
          <commentPr autoFill="true" autoScale="false" colHidden="false" locked="false" rowHidden="false" textHAlign="justify" textVAlign="top">
            <anchor moveWithCells="false" sizeWithCells="false">
              <xdr:from>
                <xdr:col>9</xdr:col>
                <xdr:colOff>2</xdr:colOff>
                <xdr:row>20</xdr:row>
                <xdr:rowOff>11</xdr:rowOff>
              </xdr:from>
              <xdr:to>
                <xdr:col>13</xdr:col>
                <xdr:colOff>29</xdr:colOff>
                <xdr:row>24</xdr:row>
                <xdr:rowOff>11</xdr:rowOff>
              </xdr:to>
            </anchor>
          </commentPr>
        </mc:Choice>
        <mc:Fallback/>
      </mc:AlternateContent>
    </comment>
    <comment ref="G7" authorId="0">
      <text>
        <r>
          <rPr>
            <sz val="10"/>
            <rFont val="Arial"/>
            <family val="2"/>
          </rPr>
          <t xml:space="preserve">contrôle : la somme des recouvrements des faciès doit être égale à 100 %.</t>
        </r>
      </text>
      <mc:AlternateContent>
        <mc:Choice Requires="v2">
          <commentPr autoFill="true" autoScale="false" colHidden="false" locked="false" rowHidden="false" textHAlign="justify" textVAlign="top">
            <anchor moveWithCells="false" sizeWithCells="false">
              <xdr:from>
                <xdr:col>11</xdr:col>
                <xdr:colOff>38</xdr:colOff>
                <xdr:row>5</xdr:row>
                <xdr:rowOff>6</xdr:rowOff>
              </xdr:from>
              <xdr:to>
                <xdr:col>13</xdr:col>
                <xdr:colOff>13</xdr:colOff>
                <xdr:row>11</xdr:row>
                <xdr:rowOff>17</xdr:rowOff>
              </xdr:to>
            </anchor>
          </commentPr>
        </mc:Choice>
        <mc:Fallback/>
      </mc:AlternateContent>
    </comment>
    <comment ref="G22" authorId="0">
      <text>
        <r>
          <rPr>
            <sz val="10"/>
            <rFont val="Arial"/>
            <family val="2"/>
          </rPr>
          <t xml:space="preserve">type floristique:
</t>
        </r>
        <r>
          <rPr>
            <sz val="8"/>
            <color rgb="FF000000"/>
            <rFont val="Tahoma"/>
            <family val="2"/>
            <charset val="1"/>
          </rPr>
          <t xml:space="preserve">HET : hétérotrophes
ALG : algues
LIC : lichens
BRm : mousses
BRh : hépathiques
PTE : ptéridophytes
PHy : hydrophytes
PHe : hélophytes
PHg : hygrophytes
PHx : autres phanérogames</t>
        </r>
      </text>
      <mc:AlternateContent>
        <mc:Choice Requires="v2">
          <commentPr autoFill="true" autoScale="false" colHidden="false" locked="false" rowHidden="false" textHAlign="justify" textVAlign="top">
            <anchor moveWithCells="false" sizeWithCells="false">
              <xdr:from>
                <xdr:col>10</xdr:col>
                <xdr:colOff>12</xdr:colOff>
                <xdr:row>18</xdr:row>
                <xdr:rowOff>5</xdr:rowOff>
              </xdr:from>
              <xdr:to>
                <xdr:col>13</xdr:col>
                <xdr:colOff>47</xdr:colOff>
                <xdr:row>28</xdr:row>
                <xdr:rowOff>2</xdr:rowOff>
              </xdr:to>
            </anchor>
          </commentPr>
        </mc:Choice>
        <mc:Fallback/>
      </mc:AlternateContent>
    </comment>
    <comment ref="H22" authorId="0">
      <text>
        <r>
          <rPr>
            <sz val="10"/>
            <rFont val="Arial"/>
            <family val="2"/>
          </rPr>
          <t xml:space="preserve">code groupe (1 à 10)
NC : non coté IBMR.
NI : non inventorié</t>
        </r>
      </text>
      <mc:AlternateContent>
        <mc:Choice Requires="v2">
          <commentPr autoFill="true" autoScale="false" colHidden="true" locked="false" rowHidden="false" textHAlign="justify" textVAlign="top">
            <anchor moveWithCells="false" sizeWithCells="false">
              <xdr:from>
                <xdr:col>11</xdr:col>
                <xdr:colOff>0</xdr:colOff>
                <xdr:row>19</xdr:row>
                <xdr:rowOff>13</xdr:rowOff>
              </xdr:from>
              <xdr:to>
                <xdr:col>13</xdr:col>
                <xdr:colOff>43</xdr:colOff>
                <xdr:row>22</xdr:row>
                <xdr:rowOff>17</xdr:rowOff>
              </xdr:to>
            </anchor>
          </commentPr>
        </mc:Choice>
        <mc:Fallback/>
      </mc:AlternateContent>
    </comment>
    <comment ref="I22" authorId="0">
      <text>
        <r>
          <rPr>
            <sz val="10"/>
            <rFont val="Arial"/>
            <family val="2"/>
          </rPr>
          <t xml:space="preserve">Cote spécifique</t>
        </r>
      </text>
      <mc:AlternateContent>
        <mc:Choice Requires="v2">
          <commentPr autoFill="true" autoScale="false" colHidden="false" locked="false" rowHidden="false" textHAlign="justify" textVAlign="top">
            <anchor moveWithCells="false" sizeWithCells="false">
              <xdr:from>
                <xdr:col>10</xdr:col>
                <xdr:colOff>25</xdr:colOff>
                <xdr:row>20</xdr:row>
                <xdr:rowOff>4</xdr:rowOff>
              </xdr:from>
              <xdr:to>
                <xdr:col>13</xdr:col>
                <xdr:colOff>26</xdr:colOff>
                <xdr:row>21</xdr:row>
                <xdr:rowOff>11</xdr:rowOff>
              </xdr:to>
            </anchor>
          </commentPr>
        </mc:Choice>
        <mc:Fallback/>
      </mc:AlternateContent>
    </comment>
    <comment ref="J22" authorId="0">
      <text>
        <r>
          <rPr>
            <sz val="10"/>
            <rFont val="Arial"/>
            <family val="2"/>
          </rPr>
          <t xml:space="preserve">Coefficient de sténoécie</t>
        </r>
      </text>
      <mc:AlternateContent>
        <mc:Choice Requires="v2">
          <commentPr autoFill="true" autoScale="false" colHidden="false" locked="false" rowHidden="false" textHAlign="justify" textVAlign="top">
            <anchor moveWithCells="false" sizeWithCells="false">
              <xdr:from>
                <xdr:col>11</xdr:col>
                <xdr:colOff>0</xdr:colOff>
                <xdr:row>19</xdr:row>
                <xdr:rowOff>13</xdr:rowOff>
              </xdr:from>
              <xdr:to>
                <xdr:col>12</xdr:col>
                <xdr:colOff>19</xdr:colOff>
                <xdr:row>23</xdr:row>
                <xdr:rowOff>14</xdr:rowOff>
              </xdr:to>
            </anchor>
          </commentPr>
        </mc:Choice>
        <mc:Fallback/>
      </mc:AlternateContent>
    </comment>
    <comment ref="K3" authorId="0">
      <text>
        <r>
          <rPr>
            <sz val="10"/>
            <rFont val="Arial"/>
            <family val="2"/>
          </rPr>
          <t xml:space="preserve">N° de code de la station, code RNB de préférence.
</t>
        </r>
      </text>
      <mc:AlternateContent>
        <mc:Choice Requires="v2">
          <commentPr autoFill="true" autoScale="false" colHidden="false" locked="false" rowHidden="false" textHAlign="justify" textVAlign="top">
            <anchor moveWithCells="false" sizeWithCells="false">
              <xdr:from>
                <xdr:col>11</xdr:col>
                <xdr:colOff>16</xdr:colOff>
                <xdr:row>1</xdr:row>
                <xdr:rowOff>6</xdr:rowOff>
              </xdr:from>
              <xdr:to>
                <xdr:col>13</xdr:col>
                <xdr:colOff>17</xdr:colOff>
                <xdr:row>6</xdr:row>
                <xdr:rowOff>2</xdr:rowOff>
              </xdr:to>
            </anchor>
          </commentPr>
        </mc:Choice>
        <mc:Fallback/>
      </mc:AlternateContent>
    </comment>
    <comment ref="V2" authorId="0">
      <text>
        <r>
          <rPr>
            <sz val="10"/>
            <rFont val="Arial"/>
            <family val="2"/>
          </rPr>
          <t xml:space="preserve">Récapitulatif :
</t>
        </r>
        <r>
          <rPr>
            <sz val="8"/>
            <color rgb="FF000000"/>
            <rFont val="Tahoma"/>
            <family val="2"/>
            <charset val="1"/>
          </rPr>
          <t xml:space="preserve">Exporte un récapitulatif des résultats en 1 ligne (pour reprise en graphique ou édition)</t>
        </r>
      </text>
      <mc:AlternateContent>
        <mc:Choice Requires="v2">
          <commentPr autoFill="true" autoScale="false" colHidden="false" locked="false" rowHidden="false" textHAlign="justify" textVAlign="top">
            <anchor moveWithCells="false" sizeWithCells="false">
              <xdr:from>
                <xdr:col>22</xdr:col>
                <xdr:colOff>0</xdr:colOff>
                <xdr:row>0</xdr:row>
                <xdr:rowOff>4</xdr:rowOff>
              </xdr:from>
              <xdr:to>
                <xdr:col>23</xdr:col>
                <xdr:colOff>0</xdr:colOff>
                <xdr:row>5</xdr:row>
                <xdr:rowOff>13</xdr:rowOff>
              </xdr:to>
            </anchor>
          </commentPr>
        </mc:Choice>
        <mc:Fallback/>
      </mc:AlternateContent>
    </comment>
    <comment ref="V4" authorId="0">
      <text>
        <r>
          <rPr>
            <sz val="10"/>
            <rFont val="Arial"/>
            <family val="2"/>
          </rPr>
          <t xml:space="preserve"> </t>
        </r>
        <r>
          <rPr>
            <b val="true"/>
            <sz val="8"/>
            <color rgb="FF000000"/>
            <rFont val="Tahoma"/>
            <family val="2"/>
            <charset val="1"/>
          </rPr>
          <t xml:space="preserve">ARCHIVAGE des données : 
</t>
        </r>
        <r>
          <rPr>
            <sz val="8"/>
            <color rgb="FF000000"/>
            <rFont val="Tahoma"/>
            <family val="2"/>
            <charset val="1"/>
          </rPr>
          <t xml:space="preserve">Cette fonction crée un nouveau classeur d'archivage de la feuille active.
</t>
        </r>
        <r>
          <rPr>
            <sz val="8"/>
            <color rgb="FFFF0000"/>
            <rFont val="Tahoma"/>
            <family val="2"/>
            <charset val="1"/>
          </rPr>
          <t xml:space="preserve">Attention !</t>
        </r>
        <r>
          <rPr>
            <i val="true"/>
            <sz val="8"/>
            <color rgb="FF000000"/>
            <rFont val="Tahoma"/>
            <family val="2"/>
            <charset val="1"/>
          </rPr>
          <t xml:space="preserve"> Une feuille archivée ne peut plus être mise à jour ou modifiée en liaison automatique avec la liste floristique de référence !!!</t>
        </r>
      </text>
      <mc:AlternateContent>
        <mc:Choice Requires="v2">
          <commentPr autoFill="true" autoScale="false" colHidden="false" locked="false" rowHidden="false" textHAlign="justify" textVAlign="top">
            <anchor moveWithCells="false" sizeWithCells="false">
              <xdr:from>
                <xdr:col>22</xdr:col>
                <xdr:colOff>0</xdr:colOff>
                <xdr:row>1</xdr:row>
                <xdr:rowOff>5</xdr:rowOff>
              </xdr:from>
              <xdr:to>
                <xdr:col>23</xdr:col>
                <xdr:colOff>0</xdr:colOff>
                <xdr:row>12</xdr:row>
                <xdr:rowOff>13</xdr:rowOff>
              </xdr:to>
            </anchor>
          </commentPr>
        </mc:Choice>
        <mc:Fallback/>
      </mc:AlternateContent>
    </comment>
    <comment ref="V6" authorId="0">
      <text>
        <r>
          <rPr>
            <sz val="10"/>
            <rFont val="Arial"/>
            <family val="2"/>
          </rPr>
          <t xml:space="preserve">Affichage</t>
        </r>
        <r>
          <rPr>
            <sz val="8"/>
            <color rgb="FF000000"/>
            <rFont val="Tahoma"/>
            <family val="2"/>
            <charset val="1"/>
          </rPr>
          <t xml:space="preserve"> de la notice et de la liste des taxa (de référence et potentiellement rencontrés en France).</t>
        </r>
      </text>
      <mc:AlternateContent>
        <mc:Choice Requires="v2">
          <commentPr autoFill="true" autoScale="false" colHidden="false" locked="false" rowHidden="false" textHAlign="justify" textVAlign="top">
            <anchor moveWithCells="false" sizeWithCells="false">
              <xdr:from>
                <xdr:col>22</xdr:col>
                <xdr:colOff>0</xdr:colOff>
                <xdr:row>4</xdr:row>
                <xdr:rowOff>8</xdr:rowOff>
              </xdr:from>
              <xdr:to>
                <xdr:col>23</xdr:col>
                <xdr:colOff>0</xdr:colOff>
                <xdr:row>10</xdr:row>
                <xdr:rowOff>2</xdr:rowOff>
              </xdr:to>
            </anchor>
          </commentPr>
        </mc:Choice>
        <mc:Fallback/>
      </mc:AlternateContent>
    </comment>
    <comment ref="AA22" authorId="0">
      <text>
        <r>
          <rPr>
            <sz val="10"/>
            <rFont val="Arial"/>
            <family val="2"/>
          </rPr>
          <t xml:space="preserve">Après avoir saisi NEW.COD dans la 1ère colonne "CODES", saisir ici les noms des taxa non retrouvés dans la "liste référence".</t>
        </r>
      </text>
      <mc:AlternateContent>
        <mc:Choice Requires="v2">
          <commentPr autoFill="true" autoScale="false" colHidden="false" locked="false" rowHidden="false" textHAlign="justify" textVAlign="top">
            <anchor moveWithCells="false" sizeWithCells="false">
              <xdr:from>
                <xdr:col>26</xdr:col>
                <xdr:colOff>173</xdr:colOff>
                <xdr:row>13</xdr:row>
                <xdr:rowOff>16</xdr:rowOff>
              </xdr:from>
              <xdr:to>
                <xdr:col>28</xdr:col>
                <xdr:colOff>51</xdr:colOff>
                <xdr:row>17</xdr:row>
                <xdr:rowOff>17</xdr:rowOff>
              </xdr:to>
            </anchor>
          </commentPr>
        </mc:Choice>
        <mc:Fallback/>
      </mc:AlternateContent>
    </comment>
  </commentList>
</comments>
</file>

<file path=xl/sharedStrings.xml><?xml version="1.0" encoding="utf-8"?>
<sst xmlns="http://schemas.openxmlformats.org/spreadsheetml/2006/main" count="107" uniqueCount="103">
  <si>
    <t xml:space="preserve">Relevés floristiques aquatiques - IBMR</t>
  </si>
  <si>
    <t xml:space="preserve">GIS Macrophytes - juillet 2006</t>
  </si>
  <si>
    <t xml:space="preserve">SCE</t>
  </si>
  <si>
    <t xml:space="preserve">Stéphane DULAU</t>
  </si>
  <si>
    <t xml:space="preserve">conforme AFNOR T90-395 oct. 2003</t>
  </si>
  <si>
    <t xml:space="preserve">BIEUDRE</t>
  </si>
  <si>
    <t xml:space="preserve">POUZY-MESANGY</t>
  </si>
  <si>
    <t xml:space="preserve">04044400</t>
  </si>
  <si>
    <t xml:space="preserve">RCS - AUVERGNE</t>
  </si>
  <si>
    <t xml:space="preserve">Résultats</t>
  </si>
  <si>
    <t xml:space="preserve">Robustesse:</t>
  </si>
  <si>
    <t xml:space="preserve">F. courant</t>
  </si>
  <si>
    <t xml:space="preserve">F. lent</t>
  </si>
  <si>
    <t xml:space="preserve">station</t>
  </si>
  <si>
    <t xml:space="preserve">IBMR:</t>
  </si>
  <si>
    <t xml:space="preserve">BAT.SPX</t>
  </si>
  <si>
    <t xml:space="preserve">Type de faciès</t>
  </si>
  <si>
    <t xml:space="preserve">radier</t>
  </si>
  <si>
    <t xml:space="preserve">pl. lent</t>
  </si>
  <si>
    <t xml:space="preserve">niv. trophique:</t>
  </si>
  <si>
    <t xml:space="preserve">moyen</t>
  </si>
  <si>
    <t xml:space="preserve">(fort)</t>
  </si>
  <si>
    <t xml:space="preserve">% faciès / station</t>
  </si>
  <si>
    <t xml:space="preserve">cote sp.</t>
  </si>
  <si>
    <t xml:space="preserve">coef stén.</t>
  </si>
  <si>
    <t xml:space="preserve">VEGETALISATION</t>
  </si>
  <si>
    <t xml:space="preserve">tot. pondéré</t>
  </si>
  <si>
    <t xml:space="preserve">moyenne</t>
  </si>
  <si>
    <t xml:space="preserve">% surf. vég.Totale</t>
  </si>
  <si>
    <t xml:space="preserve">écart-type</t>
  </si>
  <si>
    <t xml:space="preserve">% périphyton</t>
  </si>
  <si>
    <t xml:space="preserve">nb taxons</t>
  </si>
  <si>
    <t xml:space="preserve">mini</t>
  </si>
  <si>
    <t xml:space="preserve">% hétérotrophes</t>
  </si>
  <si>
    <t xml:space="preserve">hét.</t>
  </si>
  <si>
    <t xml:space="preserve">maxi</t>
  </si>
  <si>
    <t xml:space="preserve">% algues</t>
  </si>
  <si>
    <t xml:space="preserve">alg.</t>
  </si>
  <si>
    <t xml:space="preserve">% bryophytes</t>
  </si>
  <si>
    <t xml:space="preserve">bryo.</t>
  </si>
  <si>
    <t xml:space="preserve">total </t>
  </si>
  <si>
    <t xml:space="preserve">% ptérido. &amp; lichens</t>
  </si>
  <si>
    <t xml:space="preserve">pté.</t>
  </si>
  <si>
    <t xml:space="preserve">contribut.</t>
  </si>
  <si>
    <t xml:space="preserve">% phanérogames</t>
  </si>
  <si>
    <t xml:space="preserve">phan.</t>
  </si>
  <si>
    <t xml:space="preserve">sténo. 1</t>
  </si>
  <si>
    <t xml:space="preserve">% vég. flottante</t>
  </si>
  <si>
    <t xml:space="preserve">sténo. 2</t>
  </si>
  <si>
    <t xml:space="preserve">% vég. immergée</t>
  </si>
  <si>
    <t xml:space="preserve">sténo. 3</t>
  </si>
  <si>
    <t xml:space="preserve">% hélophytes</t>
  </si>
  <si>
    <t xml:space="preserve">Cal. Écart</t>
  </si>
  <si>
    <t xml:space="preserve">ATTENTION : le total par grp. floristiques doit être égal</t>
  </si>
  <si>
    <t xml:space="preserve">au total par grp. Fonctionnels !</t>
  </si>
  <si>
    <r>
      <rPr>
        <b val="true"/>
        <sz val="10"/>
        <rFont val="Arial"/>
        <family val="2"/>
        <charset val="1"/>
      </rPr>
      <t xml:space="preserve">LISTE     </t>
    </r>
    <r>
      <rPr>
        <i val="true"/>
        <sz val="10"/>
        <rFont val="Arial"/>
        <family val="2"/>
        <charset val="1"/>
      </rPr>
      <t xml:space="preserve">rec / faciès</t>
    </r>
  </si>
  <si>
    <t xml:space="preserve">Détail du calcul IBMR (non imprimable, non exporté)</t>
  </si>
  <si>
    <t xml:space="preserve">rec. pondéré</t>
  </si>
  <si>
    <t xml:space="preserve">voir aussi colonne BB</t>
  </si>
  <si>
    <t xml:space="preserve">CODES</t>
  </si>
  <si>
    <t xml:space="preserve">%</t>
  </si>
  <si>
    <t xml:space="preserve">% sta.</t>
  </si>
  <si>
    <t xml:space="preserve">grp</t>
  </si>
  <si>
    <t xml:space="preserve">Csi</t>
  </si>
  <si>
    <t xml:space="preserve">Ei</t>
  </si>
  <si>
    <t xml:space="preserve">    noms</t>
  </si>
  <si>
    <t xml:space="preserve">r. station</t>
  </si>
  <si>
    <t xml:space="preserve">cl. rec.</t>
  </si>
  <si>
    <t xml:space="preserve">KixCsi</t>
  </si>
  <si>
    <t xml:space="preserve">Ei x Ki x Csi</t>
  </si>
  <si>
    <t xml:space="preserve">Ei x Ki</t>
  </si>
  <si>
    <t xml:space="preserve">vérif rec</t>
  </si>
  <si>
    <t xml:space="preserve">code taxa</t>
  </si>
  <si>
    <t xml:space="preserve">index ligne</t>
  </si>
  <si>
    <t xml:space="preserve">Confer</t>
  </si>
  <si>
    <t xml:space="preserve">Nouveaux taxa hors liste de référence</t>
  </si>
  <si>
    <t xml:space="preserve">AUD.SPX</t>
  </si>
  <si>
    <t xml:space="preserve">CLA.SPX</t>
  </si>
  <si>
    <t xml:space="preserve">HIL.SPX</t>
  </si>
  <si>
    <t xml:space="preserve">MEL.SPX</t>
  </si>
  <si>
    <t xml:space="preserve">PHO.SPX</t>
  </si>
  <si>
    <t xml:space="preserve">VAU.SPX</t>
  </si>
  <si>
    <t xml:space="preserve">AMB.FLU</t>
  </si>
  <si>
    <t xml:space="preserve">AMB.RIP</t>
  </si>
  <si>
    <t xml:space="preserve">FIS.CRA</t>
  </si>
  <si>
    <t xml:space="preserve">FON.ANT</t>
  </si>
  <si>
    <t xml:space="preserve">OCT.FON</t>
  </si>
  <si>
    <t xml:space="preserve">RHY.RIP</t>
  </si>
  <si>
    <t xml:space="preserve">CAL.SPX</t>
  </si>
  <si>
    <t xml:space="preserve">NUP.LUT</t>
  </si>
  <si>
    <t xml:space="preserve">LYS.VUL</t>
  </si>
  <si>
    <t xml:space="preserve">PHA.ARU</t>
  </si>
  <si>
    <t xml:space="preserve">ROR.AMP</t>
  </si>
  <si>
    <t xml:space="preserve">RAN.REP</t>
  </si>
  <si>
    <t xml:space="preserve">Ligne de préparation à l'exportation du récapitulatif des résultats. Non imprimable</t>
  </si>
  <si>
    <t xml:space="preserve">ROBUSTESSE</t>
  </si>
  <si>
    <t xml:space="preserve">rech. Max KixCsi</t>
  </si>
  <si>
    <t xml:space="preserve">rech. max EixKixCSi</t>
  </si>
  <si>
    <t xml:space="preserve">rech. max EixKi</t>
  </si>
  <si>
    <t xml:space="preserve">new IBMR</t>
  </si>
  <si>
    <t xml:space="preserve">code taxon à supp.</t>
  </si>
  <si>
    <t xml:space="preserve">index ligne corresp.</t>
  </si>
  <si>
    <t xml:space="preserve">taxon supp.</t>
  </si>
</sst>
</file>

<file path=xl/styles.xml><?xml version="1.0" encoding="utf-8"?>
<styleSheet xmlns="http://schemas.openxmlformats.org/spreadsheetml/2006/main">
  <numFmts count="9">
    <numFmt numFmtId="164" formatCode="General"/>
    <numFmt numFmtId="165" formatCode="@"/>
    <numFmt numFmtId="166" formatCode="[$-40C]dd\-mmm\-yy"/>
    <numFmt numFmtId="167" formatCode="0.00"/>
    <numFmt numFmtId="168" formatCode="General"/>
    <numFmt numFmtId="169" formatCode="_-* #,##0.00\ _F_-;\-* #,##0.00\ _F_-;_-* \-??\ _F_-;_-@_-"/>
    <numFmt numFmtId="170" formatCode="0.0"/>
    <numFmt numFmtId="171" formatCode="_-* #,##0\ _F_-;\-* #,##0\ _F_-;_-* &quot;- &quot;_F_-;_-@_-"/>
    <numFmt numFmtId="172" formatCode="0"/>
  </numFmts>
  <fonts count="36">
    <font>
      <sz val="10"/>
      <name val="Arial"/>
      <family val="2"/>
      <charset val="1"/>
    </font>
    <font>
      <sz val="10"/>
      <name val="Arial"/>
      <family val="0"/>
    </font>
    <font>
      <sz val="10"/>
      <name val="Arial"/>
      <family val="0"/>
    </font>
    <font>
      <sz val="10"/>
      <name val="Arial"/>
      <family val="0"/>
    </font>
    <font>
      <b val="true"/>
      <i val="true"/>
      <sz val="11"/>
      <color rgb="FFFFFFFF"/>
      <name val="Arial"/>
      <family val="2"/>
      <charset val="1"/>
    </font>
    <font>
      <b val="true"/>
      <sz val="11"/>
      <color rgb="FFFFFFFF"/>
      <name val="Arial"/>
      <family val="2"/>
      <charset val="1"/>
    </font>
    <font>
      <i val="true"/>
      <sz val="8"/>
      <color rgb="FFFFFFFF"/>
      <name val="Arial"/>
      <family val="2"/>
      <charset val="1"/>
    </font>
    <font>
      <sz val="8"/>
      <color rgb="FF0000FF"/>
      <name val="Arial"/>
      <family val="2"/>
      <charset val="1"/>
    </font>
    <font>
      <b val="true"/>
      <sz val="10"/>
      <name val="Arial"/>
      <family val="2"/>
      <charset val="1"/>
    </font>
    <font>
      <i val="true"/>
      <sz val="8"/>
      <name val="Arial"/>
      <family val="2"/>
      <charset val="1"/>
    </font>
    <font>
      <b val="true"/>
      <sz val="8"/>
      <name val="Arial"/>
      <family val="2"/>
      <charset val="1"/>
    </font>
    <font>
      <b val="true"/>
      <i val="true"/>
      <sz val="10"/>
      <color rgb="FF808080"/>
      <name val="Arial"/>
      <family val="2"/>
      <charset val="1"/>
    </font>
    <font>
      <b val="true"/>
      <i val="true"/>
      <sz val="10"/>
      <name val="Arial"/>
      <family val="2"/>
      <charset val="1"/>
    </font>
    <font>
      <b val="true"/>
      <i val="true"/>
      <sz val="11"/>
      <name val="Arial"/>
      <family val="2"/>
      <charset val="1"/>
    </font>
    <font>
      <b val="true"/>
      <sz val="11"/>
      <name val="Arial"/>
      <family val="2"/>
      <charset val="1"/>
    </font>
    <font>
      <i val="true"/>
      <sz val="10"/>
      <name val="Arial"/>
      <family val="2"/>
      <charset val="1"/>
    </font>
    <font>
      <b val="true"/>
      <sz val="10"/>
      <color rgb="FF000000"/>
      <name val="Arial"/>
      <family val="2"/>
      <charset val="1"/>
    </font>
    <font>
      <b val="true"/>
      <i val="true"/>
      <sz val="10"/>
      <color rgb="FFFFFFFF"/>
      <name val="Arial"/>
      <family val="2"/>
      <charset val="1"/>
    </font>
    <font>
      <b val="true"/>
      <i val="true"/>
      <sz val="12"/>
      <color rgb="FFFFFFFF"/>
      <name val="Arial"/>
      <family val="2"/>
      <charset val="1"/>
    </font>
    <font>
      <b val="true"/>
      <sz val="9"/>
      <name val="Arial"/>
      <family val="2"/>
      <charset val="1"/>
    </font>
    <font>
      <b val="true"/>
      <i val="true"/>
      <sz val="9"/>
      <name val="Arial"/>
      <family val="2"/>
      <charset val="1"/>
    </font>
    <font>
      <i val="true"/>
      <sz val="9"/>
      <name val="Arial"/>
      <family val="2"/>
      <charset val="1"/>
    </font>
    <font>
      <sz val="9"/>
      <name val="Arial"/>
      <family val="2"/>
      <charset val="1"/>
    </font>
    <font>
      <i val="true"/>
      <sz val="10"/>
      <color rgb="FF000000"/>
      <name val="Arial"/>
      <family val="2"/>
      <charset val="1"/>
    </font>
    <font>
      <sz val="8"/>
      <name val="Arial"/>
      <family val="2"/>
      <charset val="1"/>
    </font>
    <font>
      <b val="true"/>
      <i val="true"/>
      <sz val="10"/>
      <color rgb="FFFF0000"/>
      <name val="Arial"/>
      <family val="2"/>
      <charset val="1"/>
    </font>
    <font>
      <sz val="10"/>
      <color rgb="FFFF0000"/>
      <name val="Arial"/>
      <family val="2"/>
      <charset val="1"/>
    </font>
    <font>
      <sz val="10"/>
      <color rgb="FF000000"/>
      <name val="Arial"/>
      <family val="2"/>
      <charset val="1"/>
    </font>
    <font>
      <b val="true"/>
      <sz val="10"/>
      <color rgb="FFFF0000"/>
      <name val="Arial"/>
      <family val="2"/>
      <charset val="1"/>
    </font>
    <font>
      <sz val="10"/>
      <name val="Arial"/>
      <family val="0"/>
      <charset val="1"/>
    </font>
    <font>
      <sz val="7"/>
      <name val="Arial"/>
      <family val="2"/>
      <charset val="1"/>
    </font>
    <font>
      <sz val="10"/>
      <name val="Arial"/>
      <family val="2"/>
    </font>
    <font>
      <sz val="8"/>
      <color rgb="FF000000"/>
      <name val="Tahoma"/>
      <family val="2"/>
      <charset val="1"/>
    </font>
    <font>
      <i val="true"/>
      <sz val="8"/>
      <color rgb="FF000000"/>
      <name val="Tahoma"/>
      <family val="2"/>
      <charset val="1"/>
    </font>
    <font>
      <b val="true"/>
      <sz val="8"/>
      <color rgb="FF000000"/>
      <name val="Tahoma"/>
      <family val="2"/>
      <charset val="1"/>
    </font>
    <font>
      <sz val="8"/>
      <color rgb="FFFF0000"/>
      <name val="Tahoma"/>
      <family val="2"/>
      <charset val="1"/>
    </font>
  </fonts>
  <fills count="10">
    <fill>
      <patternFill patternType="none"/>
    </fill>
    <fill>
      <patternFill patternType="gray125"/>
    </fill>
    <fill>
      <patternFill patternType="solid">
        <fgColor rgb="FF0000FF"/>
        <bgColor rgb="FF0000FF"/>
      </patternFill>
    </fill>
    <fill>
      <patternFill patternType="solid">
        <fgColor rgb="FFFF0000"/>
        <bgColor rgb="FF993300"/>
      </patternFill>
    </fill>
    <fill>
      <patternFill patternType="solid">
        <fgColor rgb="FFFF9900"/>
        <bgColor rgb="FFFFCC00"/>
      </patternFill>
    </fill>
    <fill>
      <patternFill patternType="solid">
        <fgColor rgb="FFCCFFFF"/>
        <bgColor rgb="FFCCFFFF"/>
      </patternFill>
    </fill>
    <fill>
      <patternFill patternType="solid">
        <fgColor rgb="FFC0C0C0"/>
        <bgColor rgb="FFCCCCFF"/>
      </patternFill>
    </fill>
    <fill>
      <patternFill patternType="solid">
        <fgColor rgb="FFCCFFCC"/>
        <bgColor rgb="FFCCFFFF"/>
      </patternFill>
    </fill>
    <fill>
      <patternFill patternType="solid">
        <fgColor rgb="FFFFFF99"/>
        <bgColor rgb="FFFFFFCC"/>
      </patternFill>
    </fill>
    <fill>
      <patternFill patternType="solid">
        <fgColor rgb="FFFFFF00"/>
        <bgColor rgb="FFFFFF00"/>
      </patternFill>
    </fill>
  </fills>
  <borders count="75">
    <border diagonalUp="false" diagonalDown="false">
      <left/>
      <right/>
      <top/>
      <bottom/>
      <diagonal/>
    </border>
    <border diagonalUp="false" diagonalDown="false">
      <left style="thin"/>
      <right/>
      <top style="thin"/>
      <bottom style="thin"/>
      <diagonal/>
    </border>
    <border diagonalUp="false" diagonalDown="false">
      <left/>
      <right/>
      <top style="thin"/>
      <bottom style="thin"/>
      <diagonal/>
    </border>
    <border diagonalUp="false" diagonalDown="false">
      <left/>
      <right style="thin"/>
      <top style="thin"/>
      <bottom style="thin"/>
      <diagonal/>
    </border>
    <border diagonalUp="false" diagonalDown="false">
      <left style="thick">
        <color rgb="FFC0C0C0"/>
      </left>
      <right/>
      <top style="thick">
        <color rgb="FFC0C0C0"/>
      </top>
      <bottom/>
      <diagonal/>
    </border>
    <border diagonalUp="false" diagonalDown="false">
      <left/>
      <right style="thick">
        <color rgb="FFC0C0C0"/>
      </right>
      <top style="thick">
        <color rgb="FFC0C0C0"/>
      </top>
      <bottom/>
      <diagonal/>
    </border>
    <border diagonalUp="false" diagonalDown="false">
      <left style="thick">
        <color rgb="FFC0C0C0"/>
      </left>
      <right/>
      <top/>
      <bottom/>
      <diagonal/>
    </border>
    <border diagonalUp="false" diagonalDown="false">
      <left/>
      <right style="thick">
        <color rgb="FFC0C0C0"/>
      </right>
      <top/>
      <bottom/>
      <diagonal/>
    </border>
    <border diagonalUp="false" diagonalDown="false">
      <left/>
      <right/>
      <top style="thin"/>
      <bottom/>
      <diagonal/>
    </border>
    <border diagonalUp="false" diagonalDown="false">
      <left style="thin"/>
      <right/>
      <top style="thin"/>
      <bottom style="medium">
        <color rgb="FFFF0000"/>
      </bottom>
      <diagonal/>
    </border>
    <border diagonalUp="false" diagonalDown="false">
      <left/>
      <right/>
      <top style="thin"/>
      <bottom style="medium">
        <color rgb="FFFF0000"/>
      </bottom>
      <diagonal/>
    </border>
    <border diagonalUp="false" diagonalDown="false">
      <left/>
      <right style="thin"/>
      <top style="thin"/>
      <bottom style="medium">
        <color rgb="FFFF0000"/>
      </bottom>
      <diagonal/>
    </border>
    <border diagonalUp="false" diagonalDown="false">
      <left style="thin"/>
      <right style="thin"/>
      <top style="thin"/>
      <bottom style="thin"/>
      <diagonal/>
    </border>
    <border diagonalUp="false" diagonalDown="false">
      <left/>
      <right/>
      <top/>
      <bottom style="thin"/>
      <diagonal/>
    </border>
    <border diagonalUp="false" diagonalDown="false">
      <left style="medium">
        <color rgb="FFFF0000"/>
      </left>
      <right/>
      <top style="medium">
        <color rgb="FFFF0000"/>
      </top>
      <bottom/>
      <diagonal/>
    </border>
    <border diagonalUp="false" diagonalDown="false">
      <left/>
      <right/>
      <top style="medium">
        <color rgb="FFFF0000"/>
      </top>
      <bottom style="thin">
        <color rgb="FFFF0000"/>
      </bottom>
      <diagonal/>
    </border>
    <border diagonalUp="false" diagonalDown="false">
      <left/>
      <right/>
      <top style="medium">
        <color rgb="FFFF0000"/>
      </top>
      <bottom/>
      <diagonal/>
    </border>
    <border diagonalUp="false" diagonalDown="false">
      <left/>
      <right style="medium">
        <color rgb="FFFF0000"/>
      </right>
      <top style="medium">
        <color rgb="FFFF0000"/>
      </top>
      <bottom/>
      <diagonal/>
    </border>
    <border diagonalUp="false" diagonalDown="false">
      <left style="thin"/>
      <right style="medium"/>
      <top style="thin"/>
      <bottom style="thin"/>
      <diagonal/>
    </border>
    <border diagonalUp="false" diagonalDown="false">
      <left style="medium"/>
      <right style="thin"/>
      <top/>
      <bottom style="thin"/>
      <diagonal/>
    </border>
    <border diagonalUp="false" diagonalDown="false">
      <left style="thin"/>
      <right style="thin"/>
      <top/>
      <bottom style="thin"/>
      <diagonal/>
    </border>
    <border diagonalUp="false" diagonalDown="false">
      <left style="medium">
        <color rgb="FFFF0000"/>
      </left>
      <right/>
      <top style="thin">
        <color rgb="FFFF0000"/>
      </top>
      <bottom/>
      <diagonal/>
    </border>
    <border diagonalUp="false" diagonalDown="false">
      <left/>
      <right/>
      <top style="thin">
        <color rgb="FFFF0000"/>
      </top>
      <bottom/>
      <diagonal/>
    </border>
    <border diagonalUp="false" diagonalDown="false">
      <left style="medium">
        <color rgb="FFFF0000"/>
      </left>
      <right/>
      <top style="medium">
        <color rgb="FFFF0000"/>
      </top>
      <bottom style="thin">
        <color rgb="FFFF0000"/>
      </bottom>
      <diagonal/>
    </border>
    <border diagonalUp="false" diagonalDown="false">
      <left/>
      <right style="double">
        <color rgb="FFFF0000"/>
      </right>
      <top style="medium">
        <color rgb="FFFF0000"/>
      </top>
      <bottom style="thin">
        <color rgb="FFFF0000"/>
      </bottom>
      <diagonal/>
    </border>
    <border diagonalUp="false" diagonalDown="false">
      <left/>
      <right style="medium">
        <color rgb="FFFF0000"/>
      </right>
      <top style="medium">
        <color rgb="FFFF0000"/>
      </top>
      <bottom style="thin">
        <color rgb="FFFF0000"/>
      </bottom>
      <diagonal/>
    </border>
    <border diagonalUp="false" diagonalDown="false">
      <left/>
      <right style="thin"/>
      <top/>
      <bottom style="thin"/>
      <diagonal/>
    </border>
    <border diagonalUp="false" diagonalDown="false">
      <left style="medium">
        <color rgb="FFFF0000"/>
      </left>
      <right/>
      <top/>
      <bottom style="medium">
        <color rgb="FFFF0000"/>
      </bottom>
      <diagonal/>
    </border>
    <border diagonalUp="false" diagonalDown="false">
      <left/>
      <right/>
      <top/>
      <bottom style="medium">
        <color rgb="FFFF0000"/>
      </bottom>
      <diagonal/>
    </border>
    <border diagonalUp="false" diagonalDown="false">
      <left style="medium">
        <color rgb="FFFF0000"/>
      </left>
      <right/>
      <top style="thin">
        <color rgb="FFFF0000"/>
      </top>
      <bottom style="medium">
        <color rgb="FFFF0000"/>
      </bottom>
      <diagonal/>
    </border>
    <border diagonalUp="false" diagonalDown="false">
      <left/>
      <right style="double">
        <color rgb="FFFF0000"/>
      </right>
      <top/>
      <bottom style="medium">
        <color rgb="FFFF0000"/>
      </bottom>
      <diagonal/>
    </border>
    <border diagonalUp="false" diagonalDown="false">
      <left/>
      <right style="medium">
        <color rgb="FFFF0000"/>
      </right>
      <top style="thin">
        <color rgb="FFFF0000"/>
      </top>
      <bottom style="medium">
        <color rgb="FFFF0000"/>
      </bottom>
      <diagonal/>
    </border>
    <border diagonalUp="false" diagonalDown="false">
      <left style="medium">
        <color rgb="FFFF0000"/>
      </left>
      <right/>
      <top/>
      <bottom/>
      <diagonal/>
    </border>
    <border diagonalUp="false" diagonalDown="false">
      <left style="thin"/>
      <right/>
      <top/>
      <bottom style="thin"/>
      <diagonal/>
    </border>
    <border diagonalUp="false" diagonalDown="false">
      <left/>
      <right style="medium">
        <color rgb="FFFF0000"/>
      </right>
      <top/>
      <bottom style="thin"/>
      <diagonal/>
    </border>
    <border diagonalUp="false" diagonalDown="false">
      <left style="thin"/>
      <right/>
      <top/>
      <bottom/>
      <diagonal/>
    </border>
    <border diagonalUp="false" diagonalDown="false">
      <left/>
      <right style="medium">
        <color rgb="FFFF0000"/>
      </right>
      <top/>
      <bottom/>
      <diagonal/>
    </border>
    <border diagonalUp="false" diagonalDown="false">
      <left/>
      <right style="thin"/>
      <top/>
      <bottom/>
      <diagonal/>
    </border>
    <border diagonalUp="false" diagonalDown="false">
      <left style="thick">
        <color rgb="FFC0C0C0"/>
      </left>
      <right/>
      <top/>
      <bottom style="thick">
        <color rgb="FFC0C0C0"/>
      </bottom>
      <diagonal/>
    </border>
    <border diagonalUp="false" diagonalDown="false">
      <left/>
      <right style="thick">
        <color rgb="FFC0C0C0"/>
      </right>
      <top/>
      <bottom style="thick">
        <color rgb="FFC0C0C0"/>
      </bottom>
      <diagonal/>
    </border>
    <border diagonalUp="false" diagonalDown="false">
      <left style="medium">
        <color rgb="FFFF0000"/>
      </left>
      <right/>
      <top style="thin"/>
      <bottom style="thin"/>
      <diagonal/>
    </border>
    <border diagonalUp="false" diagonalDown="false">
      <left style="thin"/>
      <right style="medium"/>
      <top style="thin"/>
      <bottom style="hair"/>
      <diagonal/>
    </border>
    <border diagonalUp="false" diagonalDown="false">
      <left style="medium"/>
      <right style="thin"/>
      <top style="thin"/>
      <bottom style="hair"/>
      <diagonal/>
    </border>
    <border diagonalUp="false" diagonalDown="false">
      <left style="thin"/>
      <right style="thin"/>
      <top style="thin"/>
      <bottom style="hair"/>
      <diagonal/>
    </border>
    <border diagonalUp="false" diagonalDown="false">
      <left style="medium">
        <color rgb="FFFF0000"/>
      </left>
      <right/>
      <top style="thin"/>
      <bottom/>
      <diagonal/>
    </border>
    <border diagonalUp="false" diagonalDown="false">
      <left style="thin"/>
      <right style="medium"/>
      <top style="hair"/>
      <bottom style="hair"/>
      <diagonal/>
    </border>
    <border diagonalUp="false" diagonalDown="false">
      <left style="medium"/>
      <right style="thin"/>
      <top style="hair"/>
      <bottom style="hair"/>
      <diagonal/>
    </border>
    <border diagonalUp="false" diagonalDown="false">
      <left style="thin"/>
      <right style="thin"/>
      <top style="hair"/>
      <bottom style="hair"/>
      <diagonal/>
    </border>
    <border diagonalUp="false" diagonalDown="false">
      <left/>
      <right style="medium">
        <color rgb="FFFF0000"/>
      </right>
      <top style="thin"/>
      <bottom style="thin"/>
      <diagonal/>
    </border>
    <border diagonalUp="false" diagonalDown="false">
      <left style="thin"/>
      <right/>
      <top style="thin"/>
      <bottom/>
      <diagonal/>
    </border>
    <border diagonalUp="false" diagonalDown="false">
      <left/>
      <right style="medium">
        <color rgb="FFFF0000"/>
      </right>
      <top style="thin"/>
      <bottom/>
      <diagonal/>
    </border>
    <border diagonalUp="false" diagonalDown="false">
      <left style="thin"/>
      <right/>
      <top/>
      <bottom style="hair"/>
      <diagonal/>
    </border>
    <border diagonalUp="false" diagonalDown="false">
      <left/>
      <right/>
      <top/>
      <bottom style="hair"/>
      <diagonal/>
    </border>
    <border diagonalUp="false" diagonalDown="false">
      <left/>
      <right style="medium">
        <color rgb="FFFF0000"/>
      </right>
      <top/>
      <bottom style="hair"/>
      <diagonal/>
    </border>
    <border diagonalUp="false" diagonalDown="false">
      <left style="thin"/>
      <right style="medium"/>
      <top style="hair"/>
      <bottom/>
      <diagonal/>
    </border>
    <border diagonalUp="false" diagonalDown="false">
      <left style="medium"/>
      <right style="thin"/>
      <top style="hair"/>
      <bottom/>
      <diagonal/>
    </border>
    <border diagonalUp="false" diagonalDown="false">
      <left style="thin"/>
      <right style="thin"/>
      <top style="hair"/>
      <bottom/>
      <diagonal/>
    </border>
    <border diagonalUp="false" diagonalDown="false">
      <left style="thin"/>
      <right style="medium"/>
      <top style="hair"/>
      <bottom style="thin"/>
      <diagonal/>
    </border>
    <border diagonalUp="false" diagonalDown="false">
      <left style="medium"/>
      <right style="thin"/>
      <top style="hair"/>
      <bottom style="thin"/>
      <diagonal/>
    </border>
    <border diagonalUp="false" diagonalDown="false">
      <left style="thin"/>
      <right style="thin"/>
      <top style="hair"/>
      <bottom style="thin"/>
      <diagonal/>
    </border>
    <border diagonalUp="false" diagonalDown="false">
      <left/>
      <right style="thin"/>
      <top/>
      <bottom style="medium">
        <color rgb="FFFF0000"/>
      </bottom>
      <diagonal/>
    </border>
    <border diagonalUp="false" diagonalDown="false">
      <left style="thin"/>
      <right/>
      <top/>
      <bottom style="medium">
        <color rgb="FFFF0000"/>
      </bottom>
      <diagonal/>
    </border>
    <border diagonalUp="false" diagonalDown="false">
      <left/>
      <right style="medium">
        <color rgb="FFFF0000"/>
      </right>
      <top/>
      <bottom style="medium">
        <color rgb="FFFF0000"/>
      </bottom>
      <diagonal/>
    </border>
    <border diagonalUp="false" diagonalDown="false">
      <left/>
      <right style="thin"/>
      <top style="medium">
        <color rgb="FFFF0000"/>
      </top>
      <bottom/>
      <diagonal/>
    </border>
    <border diagonalUp="false" diagonalDown="false">
      <left/>
      <right style="thin"/>
      <top style="thin"/>
      <bottom style="hair"/>
      <diagonal/>
    </border>
    <border diagonalUp="false" diagonalDown="false">
      <left/>
      <right style="thin"/>
      <top style="thin"/>
      <bottom/>
      <diagonal/>
    </border>
    <border diagonalUp="false" diagonalDown="false">
      <left style="thin"/>
      <right style="medium"/>
      <top/>
      <bottom style="hair"/>
      <diagonal/>
    </border>
    <border diagonalUp="false" diagonalDown="false">
      <left style="thin"/>
      <right/>
      <top style="thin"/>
      <bottom style="hair"/>
      <diagonal/>
    </border>
    <border diagonalUp="false" diagonalDown="false">
      <left/>
      <right/>
      <top style="thin"/>
      <bottom style="hair"/>
      <diagonal/>
    </border>
    <border diagonalUp="false" diagonalDown="false">
      <left/>
      <right style="thin"/>
      <top style="hair"/>
      <bottom style="hair"/>
      <diagonal/>
    </border>
    <border diagonalUp="false" diagonalDown="false">
      <left style="thin"/>
      <right/>
      <top style="hair"/>
      <bottom style="hair"/>
      <diagonal/>
    </border>
    <border diagonalUp="false" diagonalDown="false">
      <left/>
      <right/>
      <top style="hair"/>
      <bottom style="hair"/>
      <diagonal/>
    </border>
    <border diagonalUp="false" diagonalDown="false">
      <left/>
      <right style="thin"/>
      <top style="hair"/>
      <bottom style="thin"/>
      <diagonal/>
    </border>
    <border diagonalUp="false" diagonalDown="false">
      <left style="thin"/>
      <right/>
      <top style="hair"/>
      <bottom style="thin"/>
      <diagonal/>
    </border>
    <border diagonalUp="false" diagonalDown="false">
      <left/>
      <right/>
      <top style="hair"/>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25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true"/>
    </xf>
    <xf numFmtId="164" fontId="4" fillId="2" borderId="1" xfId="0" applyFont="true" applyBorder="true" applyAlignment="true" applyProtection="true">
      <alignment horizontal="left" vertical="bottom" textRotation="0" wrapText="false" indent="0" shrinkToFit="false"/>
      <protection locked="true" hidden="true"/>
    </xf>
    <xf numFmtId="164" fontId="4" fillId="2" borderId="2" xfId="0" applyFont="true" applyBorder="true" applyAlignment="true" applyProtection="true">
      <alignment horizontal="center" vertical="bottom" textRotation="0" wrapText="false" indent="0" shrinkToFit="false"/>
      <protection locked="true" hidden="true"/>
    </xf>
    <xf numFmtId="164" fontId="4" fillId="3" borderId="2" xfId="0" applyFont="true" applyBorder="true" applyAlignment="true" applyProtection="true">
      <alignment horizontal="center" vertical="bottom" textRotation="0" wrapText="false" indent="0" shrinkToFit="false"/>
      <protection locked="true" hidden="true"/>
    </xf>
    <xf numFmtId="164" fontId="5" fillId="2" borderId="2" xfId="0" applyFont="true" applyBorder="true" applyAlignment="true" applyProtection="true">
      <alignment horizontal="left" vertical="bottom" textRotation="0" wrapText="false" indent="0" shrinkToFit="false"/>
      <protection locked="true" hidden="true"/>
    </xf>
    <xf numFmtId="164" fontId="4" fillId="0" borderId="2" xfId="0" applyFont="true" applyBorder="true" applyAlignment="true" applyProtection="true">
      <alignment horizontal="center" vertical="bottom" textRotation="0" wrapText="false" indent="0" shrinkToFit="false"/>
      <protection locked="false" hidden="false"/>
    </xf>
    <xf numFmtId="164" fontId="6" fillId="2" borderId="3" xfId="0" applyFont="true" applyBorder="true" applyAlignment="true" applyProtection="true">
      <alignment horizontal="right" vertical="bottom" textRotation="0" wrapText="false" indent="0" shrinkToFit="false"/>
      <protection locked="true" hidden="true"/>
    </xf>
    <xf numFmtId="164" fontId="0" fillId="3" borderId="0" xfId="0" applyFont="false" applyBorder="false" applyAlignment="true" applyProtection="true">
      <alignment horizontal="general" vertical="bottom" textRotation="0" wrapText="false" indent="0" shrinkToFit="false"/>
      <protection locked="true" hidden="true"/>
    </xf>
    <xf numFmtId="164" fontId="0" fillId="4" borderId="4" xfId="0" applyFont="false" applyBorder="true" applyAlignment="true" applyProtection="true">
      <alignment horizontal="general" vertical="bottom" textRotation="0" wrapText="false" indent="0" shrinkToFit="false"/>
      <protection locked="true" hidden="true"/>
    </xf>
    <xf numFmtId="164" fontId="7" fillId="4" borderId="5" xfId="0" applyFont="true" applyBorder="true" applyAlignment="true" applyProtection="true">
      <alignment horizontal="center" vertical="center" textRotation="0" wrapText="false" indent="0" shrinkToFit="false"/>
      <protection locked="true" hidden="true"/>
    </xf>
    <xf numFmtId="164" fontId="8" fillId="5" borderId="1" xfId="0" applyFont="true" applyBorder="true" applyAlignment="true" applyProtection="true">
      <alignment horizontal="left" vertical="bottom" textRotation="0" wrapText="false" indent="0" shrinkToFit="false"/>
      <protection locked="false" hidden="false"/>
    </xf>
    <xf numFmtId="164" fontId="8" fillId="5" borderId="3" xfId="0" applyFont="true" applyBorder="true" applyAlignment="true" applyProtection="true">
      <alignment horizontal="left" vertical="bottom" textRotation="0" wrapText="false" indent="0" shrinkToFit="false"/>
      <protection locked="true" hidden="false"/>
    </xf>
    <xf numFmtId="164" fontId="8" fillId="5" borderId="2" xfId="0" applyFont="true" applyBorder="true" applyAlignment="true" applyProtection="true">
      <alignment horizontal="left" vertical="bottom" textRotation="0" wrapText="false" indent="0" shrinkToFit="false"/>
      <protection locked="false" hidden="false"/>
    </xf>
    <xf numFmtId="164" fontId="9" fillId="3" borderId="2" xfId="0" applyFont="true" applyBorder="true" applyAlignment="true" applyProtection="true">
      <alignment horizontal="left" vertical="bottom" textRotation="0" wrapText="false" indent="0" shrinkToFit="false"/>
      <protection locked="false" hidden="false"/>
    </xf>
    <xf numFmtId="164" fontId="10" fillId="5" borderId="2" xfId="0" applyFont="true" applyBorder="true" applyAlignment="true" applyProtection="true">
      <alignment horizontal="left" vertical="bottom" textRotation="0" wrapText="false" indent="0" shrinkToFit="false"/>
      <protection locked="true" hidden="false"/>
    </xf>
    <xf numFmtId="164" fontId="9" fillId="5" borderId="2" xfId="0" applyFont="true" applyBorder="true" applyAlignment="true" applyProtection="true">
      <alignment horizontal="left" vertical="bottom" textRotation="0" wrapText="false" indent="0" shrinkToFit="false"/>
      <protection locked="true" hidden="false"/>
    </xf>
    <xf numFmtId="164" fontId="8" fillId="5" borderId="2" xfId="0" applyFont="true" applyBorder="true" applyAlignment="true" applyProtection="true">
      <alignment horizontal="left" vertical="bottom" textRotation="0" wrapText="false" indent="0" shrinkToFit="false"/>
      <protection locked="true" hidden="false"/>
    </xf>
    <xf numFmtId="164" fontId="10" fillId="2" borderId="2" xfId="0" applyFont="true" applyBorder="true" applyAlignment="true" applyProtection="true">
      <alignment horizontal="left" vertical="bottom" textRotation="0" wrapText="false" indent="0" shrinkToFit="false"/>
      <protection locked="false" hidden="false"/>
    </xf>
    <xf numFmtId="164" fontId="6" fillId="2" borderId="0" xfId="0" applyFont="true" applyBorder="false" applyAlignment="true" applyProtection="true">
      <alignment horizontal="right" vertical="bottom" textRotation="0" wrapText="false" indent="0" shrinkToFit="false"/>
      <protection locked="true" hidden="true"/>
    </xf>
    <xf numFmtId="164" fontId="0" fillId="4" borderId="6" xfId="0" applyFont="false" applyBorder="true" applyAlignment="true" applyProtection="true">
      <alignment horizontal="general" vertical="bottom" textRotation="0" wrapText="false" indent="0" shrinkToFit="false"/>
      <protection locked="true" hidden="true"/>
    </xf>
    <xf numFmtId="164" fontId="0" fillId="4" borderId="7" xfId="0" applyFont="false" applyBorder="true" applyAlignment="true" applyProtection="true">
      <alignment horizontal="general" vertical="bottom" textRotation="0" wrapText="false" indent="0" shrinkToFit="false"/>
      <protection locked="true" hidden="true"/>
    </xf>
    <xf numFmtId="164" fontId="8" fillId="3" borderId="8" xfId="0" applyFont="true" applyBorder="true" applyAlignment="true" applyProtection="true">
      <alignment horizontal="general" vertical="bottom" textRotation="0" wrapText="false" indent="0" shrinkToFit="false"/>
      <protection locked="true" hidden="true"/>
    </xf>
    <xf numFmtId="164" fontId="8" fillId="5" borderId="2" xfId="0" applyFont="true" applyBorder="true" applyAlignment="true" applyProtection="true">
      <alignment horizontal="general" vertical="bottom" textRotation="0" wrapText="false" indent="0" shrinkToFit="false"/>
      <protection locked="true" hidden="true"/>
    </xf>
    <xf numFmtId="164" fontId="8" fillId="5" borderId="8" xfId="0" applyFont="true" applyBorder="true" applyAlignment="true" applyProtection="true">
      <alignment horizontal="general" vertical="bottom" textRotation="0" wrapText="false" indent="0" shrinkToFit="false"/>
      <protection locked="true" hidden="true"/>
    </xf>
    <xf numFmtId="164" fontId="0" fillId="5" borderId="0" xfId="0" applyFont="false" applyBorder="false" applyAlignment="true" applyProtection="true">
      <alignment horizontal="general" vertical="bottom" textRotation="0" wrapText="false" indent="0" shrinkToFit="false"/>
      <protection locked="true" hidden="true"/>
    </xf>
    <xf numFmtId="165" fontId="8" fillId="5" borderId="9" xfId="0" applyFont="true" applyBorder="true" applyAlignment="true" applyProtection="true">
      <alignment horizontal="general" vertical="bottom" textRotation="0" wrapText="false" indent="0" shrinkToFit="false"/>
      <protection locked="false" hidden="false"/>
    </xf>
    <xf numFmtId="164" fontId="8" fillId="5" borderId="0" xfId="0" applyFont="true" applyBorder="false" applyAlignment="true" applyProtection="true">
      <alignment horizontal="general" vertical="bottom" textRotation="0" wrapText="false" indent="0" shrinkToFit="false"/>
      <protection locked="true" hidden="true"/>
    </xf>
    <xf numFmtId="164" fontId="8" fillId="5" borderId="9" xfId="0" applyFont="true" applyBorder="true" applyAlignment="true" applyProtection="true">
      <alignment horizontal="left" vertical="bottom" textRotation="0" wrapText="false" indent="0" shrinkToFit="false"/>
      <protection locked="false" hidden="false"/>
    </xf>
    <xf numFmtId="164" fontId="8" fillId="5" borderId="10" xfId="0" applyFont="true" applyBorder="true" applyAlignment="true" applyProtection="true">
      <alignment horizontal="right" vertical="bottom" textRotation="0" wrapText="false" indent="0" shrinkToFit="false"/>
      <protection locked="true" hidden="true"/>
    </xf>
    <xf numFmtId="164" fontId="8" fillId="5" borderId="11" xfId="0" applyFont="true" applyBorder="true" applyAlignment="true" applyProtection="true">
      <alignment horizontal="right" vertical="bottom" textRotation="0" wrapText="false" indent="0" shrinkToFit="false"/>
      <protection locked="true" hidden="true"/>
    </xf>
    <xf numFmtId="166" fontId="8" fillId="5" borderId="12" xfId="0" applyFont="true" applyBorder="true" applyAlignment="true" applyProtection="true">
      <alignment horizontal="left" vertical="bottom" textRotation="0" wrapText="false" indent="0" shrinkToFit="false"/>
      <protection locked="false" hidden="false"/>
    </xf>
    <xf numFmtId="164" fontId="8" fillId="6" borderId="13" xfId="0" applyFont="true" applyBorder="true" applyAlignment="true" applyProtection="true">
      <alignment horizontal="left" vertical="bottom" textRotation="0" wrapText="false" indent="0" shrinkToFit="false"/>
      <protection locked="true" hidden="true"/>
    </xf>
    <xf numFmtId="164" fontId="8" fillId="6" borderId="13" xfId="0" applyFont="true" applyBorder="true" applyAlignment="true" applyProtection="true">
      <alignment horizontal="general" vertical="bottom" textRotation="0" wrapText="false" indent="0" shrinkToFit="false"/>
      <protection locked="true" hidden="true"/>
    </xf>
    <xf numFmtId="164" fontId="8" fillId="3" borderId="13" xfId="0" applyFont="true" applyBorder="true" applyAlignment="true" applyProtection="true">
      <alignment horizontal="general" vertical="bottom" textRotation="0" wrapText="false" indent="0" shrinkToFit="false"/>
      <protection locked="true" hidden="true"/>
    </xf>
    <xf numFmtId="164" fontId="11" fillId="7" borderId="14" xfId="0" applyFont="true" applyBorder="true" applyAlignment="true" applyProtection="true">
      <alignment horizontal="general" vertical="bottom" textRotation="0" wrapText="false" indent="0" shrinkToFit="false"/>
      <protection locked="true" hidden="true"/>
    </xf>
    <xf numFmtId="164" fontId="0" fillId="7" borderId="15" xfId="0" applyFont="false" applyBorder="true" applyAlignment="true" applyProtection="true">
      <alignment horizontal="general" vertical="bottom" textRotation="0" wrapText="false" indent="0" shrinkToFit="false"/>
      <protection locked="true" hidden="true"/>
    </xf>
    <xf numFmtId="164" fontId="0" fillId="7" borderId="16" xfId="0" applyFont="false" applyBorder="true" applyAlignment="true" applyProtection="true">
      <alignment horizontal="general" vertical="bottom" textRotation="0" wrapText="false" indent="0" shrinkToFit="false"/>
      <protection locked="true" hidden="true"/>
    </xf>
    <xf numFmtId="164" fontId="12" fillId="7" borderId="16" xfId="0" applyFont="true" applyBorder="true" applyAlignment="true" applyProtection="true">
      <alignment horizontal="general" vertical="bottom" textRotation="0" wrapText="false" indent="0" shrinkToFit="false"/>
      <protection locked="true" hidden="true"/>
    </xf>
    <xf numFmtId="164" fontId="0" fillId="7" borderId="17" xfId="0" applyFont="false" applyBorder="true" applyAlignment="true" applyProtection="true">
      <alignment horizontal="general" vertical="bottom" textRotation="0" wrapText="false" indent="0" shrinkToFit="false"/>
      <protection locked="true" hidden="true"/>
    </xf>
    <xf numFmtId="164" fontId="7" fillId="4" borderId="7" xfId="0" applyFont="true" applyBorder="true" applyAlignment="true" applyProtection="true">
      <alignment horizontal="center" vertical="bottom" textRotation="0" wrapText="false" indent="0" shrinkToFit="false"/>
      <protection locked="true" hidden="true"/>
    </xf>
    <xf numFmtId="164" fontId="0" fillId="6" borderId="18" xfId="0" applyFont="true" applyBorder="true" applyAlignment="true" applyProtection="true">
      <alignment horizontal="general" vertical="bottom" textRotation="0" wrapText="false" indent="0" shrinkToFit="false"/>
      <protection locked="true" hidden="true"/>
    </xf>
    <xf numFmtId="164" fontId="8" fillId="8" borderId="19" xfId="0" applyFont="true" applyBorder="true" applyAlignment="true" applyProtection="true">
      <alignment horizontal="center" vertical="bottom" textRotation="0" wrapText="false" indent="0" shrinkToFit="false"/>
      <protection locked="true" hidden="true"/>
    </xf>
    <xf numFmtId="164" fontId="8" fillId="8" borderId="20" xfId="0" applyFont="true" applyBorder="true" applyAlignment="true" applyProtection="true">
      <alignment horizontal="center" vertical="bottom" textRotation="0" wrapText="false" indent="0" shrinkToFit="false"/>
      <protection locked="true" hidden="true"/>
    </xf>
    <xf numFmtId="164" fontId="8" fillId="3" borderId="0" xfId="0" applyFont="true" applyBorder="true" applyAlignment="true" applyProtection="true">
      <alignment horizontal="center" vertical="bottom" textRotation="0" wrapText="false" indent="0" shrinkToFit="false"/>
      <protection locked="true" hidden="true"/>
    </xf>
    <xf numFmtId="164" fontId="8" fillId="8" borderId="0" xfId="0" applyFont="true" applyBorder="true" applyAlignment="true" applyProtection="true">
      <alignment horizontal="center" vertical="bottom" textRotation="0" wrapText="false" indent="0" shrinkToFit="false"/>
      <protection locked="true" hidden="true"/>
    </xf>
    <xf numFmtId="164" fontId="8" fillId="6" borderId="0" xfId="0" applyFont="true" applyBorder="true" applyAlignment="true" applyProtection="true">
      <alignment horizontal="center" vertical="bottom" textRotation="0" wrapText="false" indent="0" shrinkToFit="false"/>
      <protection locked="true" hidden="true"/>
    </xf>
    <xf numFmtId="164" fontId="8" fillId="7" borderId="21" xfId="0" applyFont="true" applyBorder="true" applyAlignment="true" applyProtection="true">
      <alignment horizontal="left" vertical="bottom" textRotation="0" wrapText="false" indent="0" shrinkToFit="false"/>
      <protection locked="true" hidden="true"/>
    </xf>
    <xf numFmtId="164" fontId="8" fillId="7" borderId="22" xfId="0" applyFont="true" applyBorder="true" applyAlignment="true" applyProtection="true">
      <alignment horizontal="center" vertical="bottom" textRotation="0" wrapText="false" indent="0" shrinkToFit="false"/>
      <protection locked="true" hidden="true"/>
    </xf>
    <xf numFmtId="164" fontId="13" fillId="7" borderId="22" xfId="0" applyFont="true" applyBorder="true" applyAlignment="true" applyProtection="true">
      <alignment horizontal="center" vertical="bottom" textRotation="0" wrapText="false" indent="0" shrinkToFit="false"/>
      <protection locked="true" hidden="true"/>
    </xf>
    <xf numFmtId="167" fontId="14" fillId="9" borderId="23" xfId="0" applyFont="true" applyBorder="true" applyAlignment="true" applyProtection="true">
      <alignment horizontal="right" vertical="top" textRotation="0" wrapText="false" indent="0" shrinkToFit="false"/>
      <protection locked="true" hidden="true"/>
    </xf>
    <xf numFmtId="167" fontId="14" fillId="9" borderId="24" xfId="0" applyFont="true" applyBorder="true" applyAlignment="true" applyProtection="true">
      <alignment horizontal="left" vertical="top" textRotation="0" wrapText="false" indent="0" shrinkToFit="false"/>
      <protection locked="true" hidden="true"/>
    </xf>
    <xf numFmtId="167" fontId="15" fillId="4" borderId="15" xfId="0" applyFont="true" applyBorder="true" applyAlignment="true" applyProtection="true">
      <alignment horizontal="left" vertical="top" textRotation="0" wrapText="false" indent="0" shrinkToFit="false"/>
      <protection locked="true" hidden="true"/>
    </xf>
    <xf numFmtId="167" fontId="0" fillId="4" borderId="25" xfId="0" applyFont="true" applyBorder="true" applyAlignment="true" applyProtection="true">
      <alignment horizontal="center" vertical="top" textRotation="0" wrapText="false" indent="0" shrinkToFit="false"/>
      <protection locked="true" hidden="true"/>
    </xf>
    <xf numFmtId="164" fontId="0" fillId="8" borderId="18" xfId="0" applyFont="true" applyBorder="true" applyAlignment="true" applyProtection="true">
      <alignment horizontal="general" vertical="bottom" textRotation="0" wrapText="false" indent="0" shrinkToFit="false"/>
      <protection locked="true" hidden="true"/>
    </xf>
    <xf numFmtId="164" fontId="8" fillId="5" borderId="26" xfId="0" applyFont="true" applyBorder="true" applyAlignment="true" applyProtection="true">
      <alignment horizontal="center" vertical="bottom" textRotation="0" wrapText="false" indent="0" shrinkToFit="false"/>
      <protection locked="false" hidden="false"/>
    </xf>
    <xf numFmtId="164" fontId="8" fillId="5" borderId="20" xfId="0" applyFont="true" applyBorder="true" applyAlignment="true" applyProtection="true">
      <alignment horizontal="center" vertical="bottom" textRotation="0" wrapText="false" indent="0" shrinkToFit="false"/>
      <protection locked="false" hidden="false"/>
    </xf>
    <xf numFmtId="164" fontId="12" fillId="7" borderId="27" xfId="0" applyFont="true" applyBorder="true" applyAlignment="true" applyProtection="true">
      <alignment horizontal="left" vertical="bottom" textRotation="0" wrapText="false" indent="0" shrinkToFit="false"/>
      <protection locked="true" hidden="true"/>
    </xf>
    <xf numFmtId="164" fontId="8" fillId="7" borderId="28" xfId="0" applyFont="true" applyBorder="true" applyAlignment="true" applyProtection="true">
      <alignment horizontal="center" vertical="bottom" textRotation="0" wrapText="false" indent="0" shrinkToFit="false"/>
      <protection locked="true" hidden="true"/>
    </xf>
    <xf numFmtId="164" fontId="0" fillId="7" borderId="28" xfId="0" applyFont="false" applyBorder="true" applyAlignment="true" applyProtection="true">
      <alignment horizontal="general" vertical="bottom" textRotation="0" wrapText="false" indent="0" shrinkToFit="false"/>
      <protection locked="true" hidden="true"/>
    </xf>
    <xf numFmtId="164" fontId="16" fillId="9" borderId="29" xfId="0" applyFont="true" applyBorder="true" applyAlignment="true" applyProtection="true">
      <alignment horizontal="left" vertical="bottom" textRotation="0" wrapText="false" indent="0" shrinkToFit="false"/>
      <protection locked="true" hidden="true"/>
    </xf>
    <xf numFmtId="164" fontId="8" fillId="9" borderId="30" xfId="0" applyFont="true" applyBorder="true" applyAlignment="true" applyProtection="true">
      <alignment horizontal="right" vertical="top" textRotation="0" wrapText="false" indent="0" shrinkToFit="false"/>
      <protection locked="true" hidden="true"/>
    </xf>
    <xf numFmtId="164" fontId="17" fillId="4" borderId="31" xfId="0" applyFont="true" applyBorder="true" applyAlignment="true" applyProtection="true">
      <alignment horizontal="center" vertical="top" textRotation="0" wrapText="false" indent="0" shrinkToFit="false"/>
      <protection locked="true" hidden="true"/>
    </xf>
    <xf numFmtId="164" fontId="16" fillId="8" borderId="18" xfId="0" applyFont="true" applyBorder="true" applyAlignment="true" applyProtection="true">
      <alignment horizontal="general" vertical="bottom" textRotation="0" wrapText="false" indent="0" shrinkToFit="false"/>
      <protection locked="true" hidden="true"/>
    </xf>
    <xf numFmtId="164" fontId="0" fillId="5" borderId="3" xfId="0" applyFont="true" applyBorder="true" applyAlignment="true" applyProtection="true">
      <alignment horizontal="center" vertical="bottom" textRotation="0" wrapText="false" indent="0" shrinkToFit="false"/>
      <protection locked="false" hidden="false"/>
    </xf>
    <xf numFmtId="164" fontId="0" fillId="5" borderId="12" xfId="0" applyFont="true" applyBorder="true" applyAlignment="true" applyProtection="true">
      <alignment horizontal="center" vertical="bottom" textRotation="0" wrapText="false" indent="0" shrinkToFit="false"/>
      <protection locked="false" hidden="false"/>
    </xf>
    <xf numFmtId="164" fontId="0" fillId="3" borderId="0" xfId="0" applyFont="true" applyBorder="true" applyAlignment="true" applyProtection="true">
      <alignment horizontal="center" vertical="bottom" textRotation="0" wrapText="false" indent="0" shrinkToFit="false"/>
      <protection locked="true" hidden="true"/>
    </xf>
    <xf numFmtId="168" fontId="8" fillId="6" borderId="0" xfId="0" applyFont="true" applyBorder="false" applyAlignment="true" applyProtection="true">
      <alignment horizontal="left" vertical="bottom" textRotation="0" wrapText="false" indent="0" shrinkToFit="false"/>
      <protection locked="true" hidden="true"/>
    </xf>
    <xf numFmtId="164" fontId="8" fillId="6" borderId="0" xfId="0" applyFont="true" applyBorder="true" applyAlignment="true" applyProtection="true">
      <alignment horizontal="left" vertical="bottom" textRotation="0" wrapText="false" indent="0" shrinkToFit="false"/>
      <protection locked="true" hidden="true"/>
    </xf>
    <xf numFmtId="164" fontId="0" fillId="7" borderId="32" xfId="0" applyFont="true" applyBorder="true" applyAlignment="true" applyProtection="true">
      <alignment horizontal="center" vertical="bottom" textRotation="0" wrapText="false" indent="0" shrinkToFit="false"/>
      <protection locked="true" hidden="true"/>
    </xf>
    <xf numFmtId="164" fontId="0" fillId="7" borderId="0" xfId="0" applyFont="true" applyBorder="true" applyAlignment="true" applyProtection="true">
      <alignment horizontal="center" vertical="bottom" textRotation="0" wrapText="false" indent="0" shrinkToFit="false"/>
      <protection locked="true" hidden="true"/>
    </xf>
    <xf numFmtId="164" fontId="18" fillId="7" borderId="0" xfId="0" applyFont="true" applyBorder="true" applyAlignment="true" applyProtection="true">
      <alignment horizontal="center" vertical="bottom" textRotation="90" wrapText="false" indent="0" shrinkToFit="false"/>
      <protection locked="true" hidden="true"/>
    </xf>
    <xf numFmtId="164" fontId="15" fillId="7" borderId="0" xfId="0" applyFont="true" applyBorder="true" applyAlignment="true" applyProtection="true">
      <alignment horizontal="right" vertical="bottom" textRotation="0" wrapText="false" indent="0" shrinkToFit="false"/>
      <protection locked="true" hidden="true"/>
    </xf>
    <xf numFmtId="164" fontId="19" fillId="7" borderId="33" xfId="0" applyFont="true" applyBorder="true" applyAlignment="true" applyProtection="true">
      <alignment horizontal="left" vertical="top" textRotation="0" wrapText="false" indent="0" shrinkToFit="false"/>
      <protection locked="true" hidden="true"/>
    </xf>
    <xf numFmtId="164" fontId="20" fillId="7" borderId="13" xfId="0" applyFont="true" applyBorder="true" applyAlignment="true" applyProtection="true">
      <alignment horizontal="left" vertical="top" textRotation="0" wrapText="false" indent="0" shrinkToFit="false"/>
      <protection locked="true" hidden="true"/>
    </xf>
    <xf numFmtId="164" fontId="20" fillId="7" borderId="34" xfId="0" applyFont="true" applyBorder="true" applyAlignment="true" applyProtection="true">
      <alignment horizontal="left" vertical="top" textRotation="0" wrapText="false" indent="0" shrinkToFit="false"/>
      <protection locked="true" hidden="true"/>
    </xf>
    <xf numFmtId="164" fontId="8" fillId="8" borderId="1" xfId="0" applyFont="true" applyBorder="true" applyAlignment="true" applyProtection="true">
      <alignment horizontal="center" vertical="bottom" textRotation="0" wrapText="false" indent="0" shrinkToFit="false"/>
      <protection locked="true" hidden="true"/>
    </xf>
    <xf numFmtId="164" fontId="15" fillId="6" borderId="0" xfId="0" applyFont="true" applyBorder="false" applyAlignment="true" applyProtection="true">
      <alignment horizontal="left" vertical="bottom" textRotation="0" wrapText="false" indent="0" shrinkToFit="false"/>
      <protection locked="true" hidden="true"/>
    </xf>
    <xf numFmtId="164" fontId="15" fillId="6" borderId="0" xfId="0" applyFont="true" applyBorder="false" applyAlignment="true" applyProtection="true">
      <alignment horizontal="right" vertical="bottom" textRotation="0" wrapText="false" indent="0" shrinkToFit="false"/>
      <protection locked="true" hidden="true"/>
    </xf>
    <xf numFmtId="164" fontId="0" fillId="3" borderId="0" xfId="0" applyFont="true" applyBorder="false" applyAlignment="true" applyProtection="true">
      <alignment horizontal="center" vertical="bottom" textRotation="0" wrapText="false" indent="0" shrinkToFit="false"/>
      <protection locked="true" hidden="true"/>
    </xf>
    <xf numFmtId="164" fontId="21" fillId="7" borderId="35" xfId="0" applyFont="true" applyBorder="true" applyAlignment="true" applyProtection="true">
      <alignment horizontal="right" vertical="top" textRotation="0" wrapText="false" indent="0" shrinkToFit="false"/>
      <protection locked="true" hidden="true"/>
    </xf>
    <xf numFmtId="169" fontId="0" fillId="7" borderId="0" xfId="0" applyFont="true" applyBorder="true" applyAlignment="true" applyProtection="true">
      <alignment horizontal="left" vertical="top" textRotation="0" wrapText="false" indent="0" shrinkToFit="false"/>
      <protection locked="true" hidden="true"/>
    </xf>
    <xf numFmtId="169" fontId="0" fillId="7" borderId="36" xfId="0" applyFont="true" applyBorder="true" applyAlignment="true" applyProtection="true">
      <alignment horizontal="left" vertical="top" textRotation="0" wrapText="false" indent="0" shrinkToFit="false"/>
      <protection locked="true" hidden="true"/>
    </xf>
    <xf numFmtId="164" fontId="8" fillId="8" borderId="18" xfId="0" applyFont="true" applyBorder="true" applyAlignment="true" applyProtection="true">
      <alignment horizontal="general" vertical="bottom" textRotation="0" wrapText="false" indent="0" shrinkToFit="false"/>
      <protection locked="true" hidden="true"/>
    </xf>
    <xf numFmtId="167" fontId="8" fillId="5" borderId="3" xfId="0" applyFont="true" applyBorder="true" applyAlignment="true" applyProtection="true">
      <alignment horizontal="center" vertical="bottom" textRotation="0" wrapText="false" indent="0" shrinkToFit="false"/>
      <protection locked="false" hidden="false"/>
    </xf>
    <xf numFmtId="167" fontId="8" fillId="5" borderId="12" xfId="0" applyFont="true" applyBorder="true" applyAlignment="true" applyProtection="true">
      <alignment horizontal="center" vertical="bottom" textRotation="0" wrapText="false" indent="0" shrinkToFit="false"/>
      <protection locked="false" hidden="false"/>
    </xf>
    <xf numFmtId="170" fontId="8" fillId="3" borderId="2" xfId="0" applyFont="true" applyBorder="true" applyAlignment="true" applyProtection="true">
      <alignment horizontal="center" vertical="bottom" textRotation="0" wrapText="false" indent="0" shrinkToFit="false"/>
      <protection locked="true" hidden="true"/>
    </xf>
    <xf numFmtId="167" fontId="22" fillId="6" borderId="2" xfId="0" applyFont="true" applyBorder="true" applyAlignment="true" applyProtection="true">
      <alignment horizontal="right" vertical="bottom" textRotation="0" wrapText="false" indent="0" shrinkToFit="false"/>
      <protection locked="true" hidden="true"/>
    </xf>
    <xf numFmtId="170" fontId="22" fillId="6" borderId="0" xfId="0" applyFont="true" applyBorder="true" applyAlignment="true" applyProtection="true">
      <alignment horizontal="right" vertical="bottom" textRotation="0" wrapText="false" indent="0" shrinkToFit="false"/>
      <protection locked="true" hidden="true"/>
    </xf>
    <xf numFmtId="164" fontId="8" fillId="3" borderId="2" xfId="0" applyFont="true" applyBorder="true" applyAlignment="true" applyProtection="true">
      <alignment horizontal="center" vertical="bottom" textRotation="0" wrapText="false" indent="0" shrinkToFit="false"/>
      <protection locked="true" hidden="true"/>
    </xf>
    <xf numFmtId="164" fontId="8" fillId="7" borderId="32" xfId="0" applyFont="true" applyBorder="true" applyAlignment="true" applyProtection="true">
      <alignment horizontal="center" vertical="bottom" textRotation="0" wrapText="false" indent="0" shrinkToFit="false"/>
      <protection locked="true" hidden="true"/>
    </xf>
    <xf numFmtId="164" fontId="8" fillId="7" borderId="0" xfId="0" applyFont="true" applyBorder="true" applyAlignment="true" applyProtection="true">
      <alignment horizontal="center" vertical="bottom" textRotation="0" wrapText="false" indent="0" shrinkToFit="false"/>
      <protection locked="true" hidden="true"/>
    </xf>
    <xf numFmtId="167" fontId="0" fillId="7" borderId="37" xfId="0" applyFont="true" applyBorder="true" applyAlignment="true" applyProtection="true">
      <alignment horizontal="left" vertical="bottom" textRotation="0" wrapText="false" indent="0" shrinkToFit="false"/>
      <protection locked="true" hidden="true"/>
    </xf>
    <xf numFmtId="164" fontId="0" fillId="4" borderId="38" xfId="0" applyFont="false" applyBorder="true" applyAlignment="true" applyProtection="true">
      <alignment horizontal="general" vertical="bottom" textRotation="0" wrapText="false" indent="0" shrinkToFit="false"/>
      <protection locked="true" hidden="true"/>
    </xf>
    <xf numFmtId="164" fontId="0" fillId="4" borderId="39" xfId="0" applyFont="false" applyBorder="true" applyAlignment="true" applyProtection="true">
      <alignment horizontal="general" vertical="bottom" textRotation="0" wrapText="false" indent="0" shrinkToFit="false"/>
      <protection locked="true" hidden="true"/>
    </xf>
    <xf numFmtId="164" fontId="23" fillId="8" borderId="18" xfId="0" applyFont="true" applyBorder="true" applyAlignment="true" applyProtection="true">
      <alignment horizontal="general" vertical="bottom" textRotation="0" wrapText="false" indent="0" shrinkToFit="false"/>
      <protection locked="true" hidden="true"/>
    </xf>
    <xf numFmtId="167" fontId="0" fillId="5" borderId="3" xfId="0" applyFont="true" applyBorder="true" applyAlignment="true" applyProtection="true">
      <alignment horizontal="center" vertical="bottom" textRotation="0" wrapText="false" indent="0" shrinkToFit="false"/>
      <protection locked="false" hidden="false"/>
    </xf>
    <xf numFmtId="167" fontId="0" fillId="5" borderId="12" xfId="0" applyFont="true" applyBorder="true" applyAlignment="true" applyProtection="true">
      <alignment horizontal="center" vertical="bottom" textRotation="0" wrapText="false" indent="0" shrinkToFit="false"/>
      <protection locked="false" hidden="false"/>
    </xf>
    <xf numFmtId="170" fontId="0" fillId="3" borderId="2" xfId="0" applyFont="true" applyBorder="true" applyAlignment="true" applyProtection="true">
      <alignment horizontal="center" vertical="bottom" textRotation="0" wrapText="false" indent="0" shrinkToFit="false"/>
      <protection locked="true" hidden="true"/>
    </xf>
    <xf numFmtId="164" fontId="0" fillId="3" borderId="2" xfId="0" applyFont="true" applyBorder="true" applyAlignment="true" applyProtection="true">
      <alignment horizontal="center" vertical="bottom" textRotation="0" wrapText="false" indent="0" shrinkToFit="false"/>
      <protection locked="true" hidden="true"/>
    </xf>
    <xf numFmtId="164" fontId="0" fillId="7" borderId="40" xfId="0" applyFont="true" applyBorder="true" applyAlignment="true" applyProtection="true">
      <alignment horizontal="center" vertical="bottom" textRotation="0" wrapText="false" indent="0" shrinkToFit="false"/>
      <protection locked="true" hidden="true"/>
    </xf>
    <xf numFmtId="167" fontId="12" fillId="7" borderId="2" xfId="0" applyFont="true" applyBorder="true" applyAlignment="true" applyProtection="true">
      <alignment horizontal="left" vertical="bottom" textRotation="0" wrapText="false" indent="0" shrinkToFit="false"/>
      <protection locked="true" hidden="true"/>
    </xf>
    <xf numFmtId="167" fontId="0" fillId="7" borderId="3" xfId="0" applyFont="true" applyBorder="true" applyAlignment="true" applyProtection="true">
      <alignment horizontal="center" vertical="bottom" textRotation="0" wrapText="false" indent="0" shrinkToFit="false"/>
      <protection locked="true" hidden="true"/>
    </xf>
    <xf numFmtId="164" fontId="21" fillId="7" borderId="0" xfId="0" applyFont="true" applyBorder="true" applyAlignment="true" applyProtection="true">
      <alignment horizontal="right" vertical="top" textRotation="0" wrapText="false" indent="0" shrinkToFit="false"/>
      <protection locked="true" hidden="true"/>
    </xf>
    <xf numFmtId="171" fontId="0" fillId="7" borderId="0" xfId="0" applyFont="true" applyBorder="true" applyAlignment="true" applyProtection="true">
      <alignment horizontal="left" vertical="top" textRotation="0" wrapText="false" indent="0" shrinkToFit="false"/>
      <protection locked="true" hidden="true"/>
    </xf>
    <xf numFmtId="171" fontId="0" fillId="7" borderId="36" xfId="0" applyFont="true" applyBorder="true" applyAlignment="true" applyProtection="true">
      <alignment horizontal="left" vertical="top" textRotation="0" wrapText="false" indent="0" shrinkToFit="false"/>
      <protection locked="true" hidden="true"/>
    </xf>
    <xf numFmtId="164" fontId="15" fillId="8" borderId="41" xfId="0" applyFont="true" applyBorder="true" applyAlignment="true" applyProtection="true">
      <alignment horizontal="general" vertical="bottom" textRotation="0" wrapText="false" indent="0" shrinkToFit="false"/>
      <protection locked="true" hidden="true"/>
    </xf>
    <xf numFmtId="167" fontId="0" fillId="5" borderId="42" xfId="0" applyFont="true" applyBorder="true" applyAlignment="true" applyProtection="true">
      <alignment horizontal="center" vertical="bottom" textRotation="0" wrapText="false" indent="0" shrinkToFit="false"/>
      <protection locked="false" hidden="false"/>
    </xf>
    <xf numFmtId="167" fontId="0" fillId="5" borderId="43" xfId="0" applyFont="true" applyBorder="true" applyAlignment="true" applyProtection="true">
      <alignment horizontal="center" vertical="bottom" textRotation="0" wrapText="false" indent="0" shrinkToFit="false"/>
      <protection locked="false" hidden="false"/>
    </xf>
    <xf numFmtId="170" fontId="0" fillId="3" borderId="0" xfId="0" applyFont="true" applyBorder="true" applyAlignment="true" applyProtection="true">
      <alignment horizontal="center" vertical="bottom" textRotation="0" wrapText="false" indent="0" shrinkToFit="false"/>
      <protection locked="true" hidden="true"/>
    </xf>
    <xf numFmtId="167" fontId="24" fillId="6" borderId="0" xfId="0" applyFont="true" applyBorder="false" applyAlignment="true" applyProtection="true">
      <alignment horizontal="general" vertical="bottom" textRotation="0" wrapText="false" indent="0" shrinkToFit="false"/>
      <protection locked="true" hidden="true"/>
    </xf>
    <xf numFmtId="170" fontId="24" fillId="6" borderId="0" xfId="0" applyFont="true" applyBorder="true" applyAlignment="true" applyProtection="true">
      <alignment horizontal="general" vertical="bottom" textRotation="0" wrapText="false" indent="0" shrinkToFit="false"/>
      <protection locked="true" hidden="true"/>
    </xf>
    <xf numFmtId="172" fontId="0" fillId="7" borderId="44" xfId="0" applyFont="true" applyBorder="true" applyAlignment="true" applyProtection="true">
      <alignment horizontal="center" vertical="bottom" textRotation="0" wrapText="false" indent="0" shrinkToFit="false"/>
      <protection locked="true" hidden="true"/>
    </xf>
    <xf numFmtId="171" fontId="0" fillId="7" borderId="0" xfId="0" applyFont="true" applyBorder="true" applyAlignment="true" applyProtection="true">
      <alignment horizontal="center" vertical="bottom" textRotation="0" wrapText="false" indent="0" shrinkToFit="false"/>
      <protection locked="true" hidden="true"/>
    </xf>
    <xf numFmtId="172" fontId="0" fillId="7" borderId="37" xfId="0" applyFont="true" applyBorder="true" applyAlignment="true" applyProtection="true">
      <alignment horizontal="left" vertical="bottom" textRotation="0" wrapText="false" indent="0" shrinkToFit="false"/>
      <protection locked="true" hidden="true"/>
    </xf>
    <xf numFmtId="164" fontId="15" fillId="8" borderId="45" xfId="0" applyFont="true" applyBorder="true" applyAlignment="true" applyProtection="true">
      <alignment horizontal="general" vertical="bottom" textRotation="0" wrapText="false" indent="0" shrinkToFit="false"/>
      <protection locked="true" hidden="true"/>
    </xf>
    <xf numFmtId="167" fontId="0" fillId="5" borderId="46" xfId="0" applyFont="true" applyBorder="true" applyAlignment="true" applyProtection="true">
      <alignment horizontal="center" vertical="bottom" textRotation="0" wrapText="false" indent="0" shrinkToFit="false"/>
      <protection locked="false" hidden="false"/>
    </xf>
    <xf numFmtId="167" fontId="0" fillId="5" borderId="47" xfId="0" applyFont="true" applyBorder="true" applyAlignment="true" applyProtection="true">
      <alignment horizontal="center" vertical="bottom" textRotation="0" wrapText="false" indent="0" shrinkToFit="false"/>
      <protection locked="false" hidden="false"/>
    </xf>
    <xf numFmtId="170" fontId="24" fillId="6" borderId="0" xfId="0" applyFont="true" applyBorder="false" applyAlignment="true" applyProtection="true">
      <alignment horizontal="general" vertical="bottom" textRotation="0" wrapText="false" indent="0" shrinkToFit="false"/>
      <protection locked="true" hidden="true"/>
    </xf>
    <xf numFmtId="172" fontId="0" fillId="7" borderId="32" xfId="0" applyFont="true" applyBorder="true" applyAlignment="true" applyProtection="true">
      <alignment horizontal="center" vertical="bottom" textRotation="0" wrapText="false" indent="0" shrinkToFit="false"/>
      <protection locked="true" hidden="true"/>
    </xf>
    <xf numFmtId="172" fontId="0" fillId="7" borderId="0" xfId="0" applyFont="true" applyBorder="true" applyAlignment="true" applyProtection="true">
      <alignment horizontal="left" vertical="bottom" textRotation="0" wrapText="false" indent="0" shrinkToFit="false"/>
      <protection locked="true" hidden="true"/>
    </xf>
    <xf numFmtId="164" fontId="19" fillId="7" borderId="1" xfId="0" applyFont="true" applyBorder="true" applyAlignment="true" applyProtection="true">
      <alignment horizontal="left" vertical="top" textRotation="0" wrapText="false" indent="0" shrinkToFit="false"/>
      <protection locked="true" hidden="true"/>
    </xf>
    <xf numFmtId="164" fontId="12" fillId="7" borderId="2" xfId="0" applyFont="true" applyBorder="true" applyAlignment="true" applyProtection="true">
      <alignment horizontal="left" vertical="top" textRotation="0" wrapText="false" indent="0" shrinkToFit="false"/>
      <protection locked="true" hidden="true"/>
    </xf>
    <xf numFmtId="164" fontId="20" fillId="7" borderId="48" xfId="0" applyFont="true" applyBorder="true" applyAlignment="true" applyProtection="true">
      <alignment horizontal="left" vertical="top" textRotation="0" wrapText="false" indent="0" shrinkToFit="false"/>
      <protection locked="true" hidden="true"/>
    </xf>
    <xf numFmtId="164" fontId="15" fillId="7" borderId="49" xfId="0" applyFont="true" applyBorder="true" applyAlignment="true" applyProtection="true">
      <alignment horizontal="right" vertical="top" textRotation="0" wrapText="false" indent="0" shrinkToFit="false"/>
      <protection locked="true" hidden="true"/>
    </xf>
    <xf numFmtId="171" fontId="0" fillId="7" borderId="8" xfId="0" applyFont="true" applyBorder="true" applyAlignment="true" applyProtection="true">
      <alignment horizontal="right" vertical="top" textRotation="0" wrapText="false" indent="0" shrinkToFit="false"/>
      <protection locked="true" hidden="true"/>
    </xf>
    <xf numFmtId="164" fontId="0" fillId="7" borderId="50" xfId="0" applyFont="true" applyBorder="true" applyAlignment="true" applyProtection="true">
      <alignment horizontal="left" vertical="top" textRotation="0" wrapText="false" indent="0" shrinkToFit="false"/>
      <protection locked="true" hidden="true"/>
    </xf>
    <xf numFmtId="164" fontId="15" fillId="7" borderId="51" xfId="0" applyFont="true" applyBorder="true" applyAlignment="true" applyProtection="true">
      <alignment horizontal="right" vertical="top" textRotation="0" wrapText="false" indent="0" shrinkToFit="false"/>
      <protection locked="true" hidden="true"/>
    </xf>
    <xf numFmtId="171" fontId="0" fillId="7" borderId="52" xfId="0" applyFont="true" applyBorder="true" applyAlignment="true" applyProtection="true">
      <alignment horizontal="right" vertical="top" textRotation="0" wrapText="false" indent="0" shrinkToFit="false"/>
      <protection locked="true" hidden="true"/>
    </xf>
    <xf numFmtId="164" fontId="0" fillId="7" borderId="53" xfId="0" applyFont="true" applyBorder="true" applyAlignment="true" applyProtection="true">
      <alignment horizontal="left" vertical="top" textRotation="0" wrapText="false" indent="0" shrinkToFit="false"/>
      <protection locked="true" hidden="true"/>
    </xf>
    <xf numFmtId="164" fontId="15" fillId="8" borderId="54" xfId="0" applyFont="true" applyBorder="true" applyAlignment="true" applyProtection="true">
      <alignment horizontal="general" vertical="bottom" textRotation="0" wrapText="false" indent="0" shrinkToFit="false"/>
      <protection locked="true" hidden="true"/>
    </xf>
    <xf numFmtId="167" fontId="0" fillId="5" borderId="55" xfId="0" applyFont="true" applyBorder="true" applyAlignment="true" applyProtection="true">
      <alignment horizontal="center" vertical="bottom" textRotation="0" wrapText="false" indent="0" shrinkToFit="false"/>
      <protection locked="false" hidden="false"/>
    </xf>
    <xf numFmtId="167" fontId="0" fillId="5" borderId="56" xfId="0" applyFont="true" applyBorder="true" applyAlignment="true" applyProtection="true">
      <alignment horizontal="center" vertical="bottom" textRotation="0" wrapText="false" indent="0" shrinkToFit="false"/>
      <protection locked="false" hidden="false"/>
    </xf>
    <xf numFmtId="164" fontId="15" fillId="7" borderId="35" xfId="0" applyFont="true" applyBorder="true" applyAlignment="true" applyProtection="true">
      <alignment horizontal="right" vertical="top" textRotation="0" wrapText="false" indent="0" shrinkToFit="false"/>
      <protection locked="true" hidden="true"/>
    </xf>
    <xf numFmtId="171" fontId="0" fillId="7" borderId="0" xfId="0" applyFont="true" applyBorder="true" applyAlignment="true" applyProtection="true">
      <alignment horizontal="right" vertical="top" textRotation="0" wrapText="false" indent="0" shrinkToFit="false"/>
      <protection locked="true" hidden="true"/>
    </xf>
    <xf numFmtId="164" fontId="0" fillId="7" borderId="36" xfId="0" applyFont="true" applyBorder="true" applyAlignment="true" applyProtection="true">
      <alignment horizontal="left" vertical="top" textRotation="0" wrapText="false" indent="0" shrinkToFit="false"/>
      <protection locked="true" hidden="true"/>
    </xf>
    <xf numFmtId="170" fontId="0" fillId="3" borderId="8" xfId="0" applyFont="true" applyBorder="true" applyAlignment="true" applyProtection="true">
      <alignment horizontal="center" vertical="bottom" textRotation="0" wrapText="false" indent="0" shrinkToFit="false"/>
      <protection locked="true" hidden="true"/>
    </xf>
    <xf numFmtId="167" fontId="24" fillId="6" borderId="8" xfId="0" applyFont="true" applyBorder="true" applyAlignment="true" applyProtection="true">
      <alignment horizontal="general" vertical="bottom" textRotation="0" wrapText="false" indent="0" shrinkToFit="false"/>
      <protection locked="true" hidden="true"/>
    </xf>
    <xf numFmtId="172" fontId="0" fillId="7" borderId="0" xfId="0" applyFont="true" applyBorder="true" applyAlignment="true" applyProtection="true">
      <alignment horizontal="center" vertical="bottom" textRotation="0" wrapText="false" indent="0" shrinkToFit="false"/>
      <protection locked="true" hidden="true"/>
    </xf>
    <xf numFmtId="164" fontId="0" fillId="6" borderId="0" xfId="0" applyFont="false" applyBorder="false" applyAlignment="true" applyProtection="true">
      <alignment horizontal="general" vertical="bottom" textRotation="0" wrapText="false" indent="0" shrinkToFit="false"/>
      <protection locked="true" hidden="true"/>
    </xf>
    <xf numFmtId="164" fontId="15" fillId="8" borderId="57" xfId="0" applyFont="true" applyBorder="true" applyAlignment="true" applyProtection="true">
      <alignment horizontal="general" vertical="bottom" textRotation="0" wrapText="false" indent="0" shrinkToFit="false"/>
      <protection locked="true" hidden="true"/>
    </xf>
    <xf numFmtId="167" fontId="0" fillId="5" borderId="58" xfId="0" applyFont="true" applyBorder="true" applyAlignment="true" applyProtection="true">
      <alignment horizontal="center" vertical="bottom" textRotation="0" wrapText="false" indent="0" shrinkToFit="false"/>
      <protection locked="false" hidden="false"/>
    </xf>
    <xf numFmtId="167" fontId="0" fillId="5" borderId="59" xfId="0" applyFont="true" applyBorder="true" applyAlignment="true" applyProtection="true">
      <alignment horizontal="center" vertical="bottom" textRotation="0" wrapText="false" indent="0" shrinkToFit="false"/>
      <protection locked="false" hidden="false"/>
    </xf>
    <xf numFmtId="170" fontId="12" fillId="3" borderId="0" xfId="0" applyFont="true" applyBorder="true" applyAlignment="true" applyProtection="true">
      <alignment horizontal="center" vertical="bottom" textRotation="0" wrapText="false" indent="0" shrinkToFit="false"/>
      <protection locked="true" hidden="true"/>
    </xf>
    <xf numFmtId="164" fontId="0" fillId="7" borderId="0" xfId="0" applyFont="false" applyBorder="false" applyAlignment="true" applyProtection="true">
      <alignment horizontal="general" vertical="bottom" textRotation="0" wrapText="false" indent="0" shrinkToFit="false"/>
      <protection locked="true" hidden="true"/>
    </xf>
    <xf numFmtId="164" fontId="25" fillId="0" borderId="0" xfId="0" applyFont="true" applyBorder="false" applyAlignment="true" applyProtection="true">
      <alignment horizontal="general" vertical="bottom" textRotation="0" wrapText="false" indent="0" shrinkToFit="false"/>
      <protection locked="true" hidden="true"/>
    </xf>
    <xf numFmtId="164" fontId="25" fillId="6" borderId="1" xfId="0" applyFont="true" applyBorder="true" applyAlignment="true" applyProtection="true">
      <alignment horizontal="general" vertical="bottom" textRotation="0" wrapText="false" indent="0" shrinkToFit="false"/>
      <protection locked="true" hidden="true"/>
    </xf>
    <xf numFmtId="164" fontId="25" fillId="6" borderId="2" xfId="0" applyFont="true" applyBorder="true" applyAlignment="true" applyProtection="true">
      <alignment horizontal="center" vertical="bottom" textRotation="0" wrapText="false" indent="0" shrinkToFit="false"/>
      <protection locked="true" hidden="true"/>
    </xf>
    <xf numFmtId="164" fontId="15" fillId="6" borderId="3" xfId="0" applyFont="true" applyBorder="true" applyAlignment="true" applyProtection="true">
      <alignment horizontal="general" vertical="bottom" textRotation="0" wrapText="false" indent="0" shrinkToFit="false"/>
      <protection locked="true" hidden="true"/>
    </xf>
    <xf numFmtId="168" fontId="26" fillId="3" borderId="27" xfId="0" applyFont="true" applyBorder="true" applyAlignment="true" applyProtection="true">
      <alignment horizontal="general" vertical="bottom" textRotation="0" wrapText="false" indent="0" shrinkToFit="false"/>
      <protection locked="true" hidden="true"/>
    </xf>
    <xf numFmtId="168" fontId="27" fillId="3" borderId="27" xfId="0" applyFont="true" applyBorder="true" applyAlignment="true" applyProtection="true">
      <alignment horizontal="general" vertical="bottom" textRotation="0" wrapText="false" indent="0" shrinkToFit="false"/>
      <protection locked="true" hidden="true"/>
    </xf>
    <xf numFmtId="167" fontId="10" fillId="8" borderId="2" xfId="0" applyFont="true" applyBorder="true" applyAlignment="true" applyProtection="true">
      <alignment horizontal="right" vertical="bottom" textRotation="0" wrapText="false" indent="0" shrinkToFit="false"/>
      <protection locked="true" hidden="true"/>
    </xf>
    <xf numFmtId="164" fontId="15" fillId="3" borderId="0" xfId="0" applyFont="true" applyBorder="true" applyAlignment="true" applyProtection="true">
      <alignment horizontal="general" vertical="bottom" textRotation="0" wrapText="false" indent="0" shrinkToFit="false"/>
      <protection locked="true" hidden="true"/>
    </xf>
    <xf numFmtId="164" fontId="0" fillId="7" borderId="27" xfId="0" applyFont="false" applyBorder="true" applyAlignment="true" applyProtection="true">
      <alignment horizontal="general" vertical="bottom" textRotation="0" wrapText="false" indent="0" shrinkToFit="false"/>
      <protection locked="true" hidden="true"/>
    </xf>
    <xf numFmtId="164" fontId="15" fillId="7" borderId="28" xfId="0" applyFont="true" applyBorder="true" applyAlignment="true" applyProtection="true">
      <alignment horizontal="general" vertical="bottom" textRotation="0" wrapText="false" indent="0" shrinkToFit="false"/>
      <protection locked="true" hidden="true"/>
    </xf>
    <xf numFmtId="167" fontId="8" fillId="7" borderId="28" xfId="0" applyFont="true" applyBorder="true" applyAlignment="true" applyProtection="true">
      <alignment horizontal="left" vertical="bottom" textRotation="0" wrapText="false" indent="0" shrinkToFit="false"/>
      <protection locked="true" hidden="true"/>
    </xf>
    <xf numFmtId="167" fontId="8" fillId="7" borderId="60" xfId="0" applyFont="true" applyBorder="true" applyAlignment="true" applyProtection="true">
      <alignment horizontal="left" vertical="bottom" textRotation="0" wrapText="false" indent="0" shrinkToFit="false"/>
      <protection locked="true" hidden="true"/>
    </xf>
    <xf numFmtId="164" fontId="0" fillId="7" borderId="61" xfId="0" applyFont="false" applyBorder="true" applyAlignment="true" applyProtection="true">
      <alignment horizontal="general" vertical="bottom" textRotation="0" wrapText="false" indent="0" shrinkToFit="false"/>
      <protection locked="true" hidden="true"/>
    </xf>
    <xf numFmtId="164" fontId="0" fillId="7" borderId="62" xfId="0" applyFont="true" applyBorder="true" applyAlignment="true" applyProtection="true">
      <alignment horizontal="left" vertical="top" textRotation="0" wrapText="false" indent="0" shrinkToFit="false"/>
      <protection locked="true" hidden="true"/>
    </xf>
    <xf numFmtId="168" fontId="0" fillId="8" borderId="3" xfId="0" applyFont="true" applyBorder="true" applyAlignment="true" applyProtection="true">
      <alignment horizontal="center" vertical="bottom" textRotation="0" wrapText="false" indent="0" shrinkToFit="false"/>
      <protection locked="true" hidden="true"/>
    </xf>
    <xf numFmtId="167" fontId="0" fillId="8" borderId="12" xfId="0" applyFont="true" applyBorder="true" applyAlignment="true" applyProtection="true">
      <alignment horizontal="center" vertical="bottom" textRotation="0" wrapText="false" indent="0" shrinkToFit="false"/>
      <protection locked="true" hidden="true"/>
    </xf>
    <xf numFmtId="164" fontId="0" fillId="3" borderId="49" xfId="0" applyFont="true" applyBorder="true" applyAlignment="true" applyProtection="true">
      <alignment horizontal="center" vertical="bottom" textRotation="0" wrapText="false" indent="0" shrinkToFit="false"/>
      <protection locked="true" hidden="true"/>
    </xf>
    <xf numFmtId="164" fontId="12" fillId="3" borderId="49" xfId="0" applyFont="true" applyBorder="true" applyAlignment="true" applyProtection="true">
      <alignment horizontal="center" vertical="bottom" textRotation="0" wrapText="false" indent="0" shrinkToFit="false"/>
      <protection locked="true" hidden="true"/>
    </xf>
    <xf numFmtId="167" fontId="24" fillId="8" borderId="0" xfId="0" applyFont="true" applyBorder="false" applyAlignment="true" applyProtection="true">
      <alignment horizontal="general" vertical="bottom" textRotation="0" wrapText="false" indent="0" shrinkToFit="false"/>
      <protection locked="true" hidden="true"/>
    </xf>
    <xf numFmtId="172" fontId="8" fillId="8" borderId="49" xfId="0" applyFont="true" applyBorder="true" applyAlignment="true" applyProtection="true">
      <alignment horizontal="center" vertical="bottom" textRotation="0" wrapText="false" indent="0" shrinkToFit="false"/>
      <protection locked="true" hidden="true"/>
    </xf>
    <xf numFmtId="172" fontId="8" fillId="3" borderId="8" xfId="0" applyFont="true" applyBorder="true" applyAlignment="true" applyProtection="true">
      <alignment horizontal="center" vertical="bottom" textRotation="0" wrapText="false" indent="0" shrinkToFit="false"/>
      <protection locked="true" hidden="true"/>
    </xf>
    <xf numFmtId="172" fontId="8" fillId="8" borderId="0" xfId="0" applyFont="true" applyBorder="true" applyAlignment="true" applyProtection="true">
      <alignment horizontal="center" vertical="bottom" textRotation="0" wrapText="false" indent="0" shrinkToFit="false"/>
      <protection locked="true" hidden="true"/>
    </xf>
    <xf numFmtId="164" fontId="8" fillId="8" borderId="8" xfId="0" applyFont="true" applyBorder="true" applyAlignment="true" applyProtection="true">
      <alignment horizontal="center" vertical="bottom" textRotation="0" wrapText="false" indent="0" shrinkToFit="false"/>
      <protection locked="true" hidden="true"/>
    </xf>
    <xf numFmtId="164" fontId="15" fillId="8" borderId="0" xfId="0" applyFont="true" applyBorder="true" applyAlignment="true" applyProtection="true">
      <alignment horizontal="left" vertical="bottom" textRotation="0" wrapText="false" indent="0" shrinkToFit="false"/>
      <protection locked="true" hidden="true"/>
    </xf>
    <xf numFmtId="164" fontId="15" fillId="8" borderId="63" xfId="0" applyFont="true" applyBorder="true" applyAlignment="true" applyProtection="true">
      <alignment horizontal="left" vertical="bottom" textRotation="0" wrapText="false" indent="0" shrinkToFit="false"/>
      <protection locked="true" hidden="true"/>
    </xf>
    <xf numFmtId="164" fontId="12" fillId="3" borderId="0" xfId="0" applyFont="true" applyBorder="false" applyAlignment="true" applyProtection="true">
      <alignment horizontal="left" vertical="bottom" textRotation="0" wrapText="false" indent="0" shrinkToFit="false"/>
      <protection locked="true" hidden="true"/>
    </xf>
    <xf numFmtId="164" fontId="15" fillId="8" borderId="18" xfId="0" applyFont="true" applyBorder="true" applyAlignment="true" applyProtection="true">
      <alignment horizontal="right" vertical="bottom" textRotation="0" wrapText="false" indent="0" shrinkToFit="false"/>
      <protection locked="true" hidden="true"/>
    </xf>
    <xf numFmtId="167" fontId="0" fillId="8" borderId="3" xfId="0" applyFont="true" applyBorder="true" applyAlignment="true" applyProtection="true">
      <alignment horizontal="center" vertical="bottom" textRotation="0" wrapText="false" indent="0" shrinkToFit="false"/>
      <protection locked="true" hidden="true"/>
    </xf>
    <xf numFmtId="170" fontId="27" fillId="3" borderId="0" xfId="0" applyFont="true" applyBorder="true" applyAlignment="true" applyProtection="true">
      <alignment horizontal="left" vertical="bottom" textRotation="0" wrapText="false" indent="0" shrinkToFit="false"/>
      <protection locked="true" hidden="true"/>
    </xf>
    <xf numFmtId="167" fontId="8" fillId="8" borderId="26" xfId="0" applyFont="true" applyBorder="true" applyAlignment="true" applyProtection="true">
      <alignment horizontal="center" vertical="bottom" textRotation="0" wrapText="false" indent="0" shrinkToFit="false"/>
      <protection locked="true" hidden="true"/>
    </xf>
    <xf numFmtId="170" fontId="25" fillId="8" borderId="0" xfId="0" applyFont="true" applyBorder="true" applyAlignment="true" applyProtection="true">
      <alignment horizontal="left" vertical="bottom" textRotation="0" wrapText="false" indent="0" shrinkToFit="false"/>
      <protection locked="true" hidden="true"/>
    </xf>
    <xf numFmtId="170" fontId="0" fillId="8" borderId="0" xfId="0" applyFont="true" applyBorder="true" applyAlignment="true" applyProtection="true">
      <alignment horizontal="center" vertical="bottom" textRotation="0" wrapText="false" indent="0" shrinkToFit="false"/>
      <protection locked="true" hidden="true"/>
    </xf>
    <xf numFmtId="170" fontId="8" fillId="8" borderId="0" xfId="0" applyFont="true" applyBorder="true" applyAlignment="true" applyProtection="true">
      <alignment horizontal="center" vertical="bottom" textRotation="0" wrapText="false" indent="0" shrinkToFit="false"/>
      <protection locked="true" hidden="true"/>
    </xf>
    <xf numFmtId="164" fontId="28" fillId="8" borderId="0" xfId="0" applyFont="true" applyBorder="true" applyAlignment="true" applyProtection="true">
      <alignment horizontal="general" vertical="bottom" textRotation="0" wrapText="false" indent="0" shrinkToFit="false"/>
      <protection locked="true" hidden="true"/>
    </xf>
    <xf numFmtId="164" fontId="28" fillId="8" borderId="26" xfId="0" applyFont="true" applyBorder="true" applyAlignment="true" applyProtection="true">
      <alignment horizontal="general" vertical="bottom" textRotation="0" wrapText="false" indent="0" shrinkToFit="false"/>
      <protection locked="true" hidden="true"/>
    </xf>
    <xf numFmtId="164" fontId="12" fillId="3" borderId="0" xfId="0" applyFont="true" applyBorder="false" applyAlignment="true" applyProtection="true">
      <alignment horizontal="general" vertical="bottom" textRotation="0" wrapText="false" indent="0" shrinkToFit="false"/>
      <protection locked="true" hidden="true"/>
    </xf>
    <xf numFmtId="164" fontId="27" fillId="8" borderId="18" xfId="0" applyFont="true" applyBorder="true" applyAlignment="true" applyProtection="true">
      <alignment horizontal="center" vertical="bottom" textRotation="0" wrapText="false" indent="0" shrinkToFit="false"/>
      <protection locked="true" hidden="true"/>
    </xf>
    <xf numFmtId="170" fontId="27" fillId="8" borderId="64" xfId="0" applyFont="true" applyBorder="true" applyAlignment="true" applyProtection="true">
      <alignment horizontal="center" vertical="bottom" textRotation="0" wrapText="false" indent="0" shrinkToFit="false"/>
      <protection locked="true" hidden="true"/>
    </xf>
    <xf numFmtId="170" fontId="0" fillId="8" borderId="64" xfId="0" applyFont="true" applyBorder="true" applyAlignment="true" applyProtection="true">
      <alignment horizontal="center" vertical="bottom" textRotation="0" wrapText="false" indent="0" shrinkToFit="false"/>
      <protection locked="true" hidden="true"/>
    </xf>
    <xf numFmtId="170" fontId="0" fillId="8" borderId="8" xfId="0" applyFont="true" applyBorder="true" applyAlignment="true" applyProtection="true">
      <alignment horizontal="center" vertical="bottom" textRotation="0" wrapText="false" indent="0" shrinkToFit="false"/>
      <protection locked="true" hidden="true"/>
    </xf>
    <xf numFmtId="170" fontId="0" fillId="8" borderId="49" xfId="0" applyFont="true" applyBorder="true" applyAlignment="true" applyProtection="true">
      <alignment horizontal="center" vertical="bottom" textRotation="0" wrapText="false" indent="0" shrinkToFit="false"/>
      <protection locked="true" hidden="true"/>
    </xf>
    <xf numFmtId="170" fontId="19" fillId="8" borderId="2" xfId="0" applyFont="true" applyBorder="true" applyAlignment="true" applyProtection="true">
      <alignment horizontal="center" vertical="bottom" textRotation="0" wrapText="false" indent="0" shrinkToFit="false"/>
      <protection locked="true" hidden="true"/>
    </xf>
    <xf numFmtId="164" fontId="0" fillId="8" borderId="3" xfId="0" applyFont="true" applyBorder="true" applyAlignment="true" applyProtection="true">
      <alignment horizontal="center" vertical="bottom" textRotation="0" wrapText="false" indent="0" shrinkToFit="false"/>
      <protection locked="true" hidden="true"/>
    </xf>
    <xf numFmtId="164" fontId="10" fillId="3" borderId="49" xfId="0" applyFont="true" applyBorder="true" applyAlignment="true" applyProtection="true">
      <alignment horizontal="general" vertical="bottom" textRotation="0" wrapText="false" indent="0" shrinkToFit="false"/>
      <protection locked="true" hidden="true"/>
    </xf>
    <xf numFmtId="164" fontId="10" fillId="3" borderId="8" xfId="0" applyFont="true" applyBorder="true" applyAlignment="true" applyProtection="true">
      <alignment horizontal="general" vertical="bottom" textRotation="0" wrapText="false" indent="0" shrinkToFit="false"/>
      <protection locked="true" hidden="true"/>
    </xf>
    <xf numFmtId="164" fontId="10" fillId="3" borderId="0" xfId="0" applyFont="true" applyBorder="true" applyAlignment="true" applyProtection="true">
      <alignment horizontal="center" vertical="bottom" textRotation="0" wrapText="false" indent="0" shrinkToFit="false"/>
      <protection locked="true" hidden="true"/>
    </xf>
    <xf numFmtId="164" fontId="10" fillId="3" borderId="8" xfId="0" applyFont="true" applyBorder="true" applyAlignment="true" applyProtection="true">
      <alignment horizontal="center" vertical="bottom" textRotation="0" wrapText="false" indent="0" shrinkToFit="false"/>
      <protection locked="true" hidden="true"/>
    </xf>
    <xf numFmtId="164" fontId="10" fillId="3" borderId="65" xfId="0" applyFont="true" applyBorder="true" applyAlignment="true" applyProtection="true">
      <alignment horizontal="center" vertical="bottom" textRotation="0" wrapText="false" indent="0" shrinkToFit="false"/>
      <protection locked="true" hidden="true"/>
    </xf>
    <xf numFmtId="164" fontId="29" fillId="8" borderId="12" xfId="0" applyFont="true" applyBorder="true" applyAlignment="true" applyProtection="true">
      <alignment horizontal="center" vertical="bottom" textRotation="0" wrapText="false" indent="0" shrinkToFit="false"/>
      <protection locked="true" hidden="true"/>
    </xf>
    <xf numFmtId="164" fontId="0" fillId="5" borderId="66" xfId="0" applyFont="true" applyBorder="true" applyAlignment="true" applyProtection="true">
      <alignment horizontal="general" vertical="bottom" textRotation="0" wrapText="false" indent="0" shrinkToFit="false"/>
      <protection locked="false" hidden="false"/>
    </xf>
    <xf numFmtId="167" fontId="0" fillId="5" borderId="64" xfId="0" applyFont="true" applyBorder="true" applyAlignment="true" applyProtection="true">
      <alignment horizontal="general" vertical="bottom" textRotation="0" wrapText="false" indent="0" shrinkToFit="false"/>
      <protection locked="false" hidden="false"/>
    </xf>
    <xf numFmtId="167" fontId="0" fillId="5" borderId="43" xfId="0" applyFont="true" applyBorder="true" applyAlignment="true" applyProtection="true">
      <alignment horizontal="general" vertical="bottom" textRotation="0" wrapText="false" indent="0" shrinkToFit="false"/>
      <protection locked="false" hidden="false"/>
    </xf>
    <xf numFmtId="168" fontId="0" fillId="3" borderId="43" xfId="0" applyFont="true" applyBorder="true" applyAlignment="true" applyProtection="true">
      <alignment horizontal="general" vertical="bottom" textRotation="0" wrapText="false" indent="0" shrinkToFit="false"/>
      <protection locked="true" hidden="true"/>
    </xf>
    <xf numFmtId="168" fontId="0" fillId="8" borderId="67" xfId="0" applyFont="true" applyBorder="true" applyAlignment="true" applyProtection="true">
      <alignment horizontal="general" vertical="bottom" textRotation="0" wrapText="false" indent="0" shrinkToFit="false"/>
      <protection locked="true" hidden="true"/>
    </xf>
    <xf numFmtId="168" fontId="24" fillId="6" borderId="67" xfId="0" applyFont="true" applyBorder="true" applyAlignment="true" applyProtection="true">
      <alignment horizontal="general" vertical="bottom" textRotation="0" wrapText="false" indent="0" shrinkToFit="false"/>
      <protection locked="true" hidden="true"/>
    </xf>
    <xf numFmtId="172" fontId="30" fillId="3" borderId="68" xfId="0" applyFont="true" applyBorder="true" applyAlignment="true" applyProtection="true">
      <alignment horizontal="center" vertical="bottom" textRotation="0" wrapText="false" indent="0" shrinkToFit="false"/>
      <protection locked="true" hidden="true"/>
    </xf>
    <xf numFmtId="172" fontId="10" fillId="8" borderId="68" xfId="0" applyFont="true" applyBorder="true" applyAlignment="true" applyProtection="true">
      <alignment horizontal="center" vertical="bottom" textRotation="0" wrapText="false" indent="0" shrinkToFit="false"/>
      <protection locked="true" hidden="true"/>
    </xf>
    <xf numFmtId="172" fontId="10" fillId="8" borderId="52" xfId="0" applyFont="true" applyBorder="true" applyAlignment="true" applyProtection="true">
      <alignment horizontal="center" vertical="bottom" textRotation="0" wrapText="false" indent="0" shrinkToFit="false"/>
      <protection locked="true" hidden="true"/>
    </xf>
    <xf numFmtId="168" fontId="15" fillId="6" borderId="68" xfId="0" applyFont="true" applyBorder="true" applyAlignment="true" applyProtection="true">
      <alignment horizontal="left" vertical="bottom" textRotation="0" wrapText="false" indent="0" shrinkToFit="false"/>
      <protection locked="true" hidden="true"/>
    </xf>
    <xf numFmtId="164" fontId="0" fillId="6" borderId="68" xfId="0" applyFont="true" applyBorder="true" applyAlignment="true" applyProtection="true">
      <alignment horizontal="left" vertical="bottom" textRotation="0" wrapText="false" indent="0" shrinkToFit="false"/>
      <protection locked="true" hidden="true"/>
    </xf>
    <xf numFmtId="164" fontId="27" fillId="6" borderId="69" xfId="0" applyFont="true" applyBorder="true" applyAlignment="true" applyProtection="true">
      <alignment horizontal="right" vertical="bottom" textRotation="0" wrapText="false" indent="0" shrinkToFit="false"/>
      <protection locked="true" hidden="true"/>
    </xf>
    <xf numFmtId="168" fontId="0" fillId="3" borderId="35" xfId="0" applyFont="false" applyBorder="true" applyAlignment="true" applyProtection="true">
      <alignment horizontal="general" vertical="bottom" textRotation="0" wrapText="false" indent="0" shrinkToFit="false"/>
      <protection locked="true" hidden="true"/>
    </xf>
    <xf numFmtId="168" fontId="0" fillId="3" borderId="0" xfId="0" applyFont="false" applyBorder="true" applyAlignment="true" applyProtection="true">
      <alignment horizontal="general" vertical="bottom" textRotation="0" wrapText="false" indent="0" shrinkToFit="false"/>
      <protection locked="true" hidden="true"/>
    </xf>
    <xf numFmtId="164" fontId="27" fillId="3" borderId="0" xfId="0" applyFont="true" applyBorder="false" applyAlignment="true" applyProtection="true">
      <alignment horizontal="general" vertical="bottom" textRotation="0" wrapText="false" indent="0" shrinkToFit="false"/>
      <protection locked="true" hidden="true"/>
    </xf>
    <xf numFmtId="164" fontId="28" fillId="0" borderId="0" xfId="0" applyFont="true" applyBorder="false" applyAlignment="true" applyProtection="true">
      <alignment horizontal="general" vertical="bottom" textRotation="0" wrapText="false" indent="0" shrinkToFit="false"/>
      <protection locked="true" hidden="true"/>
    </xf>
    <xf numFmtId="164" fontId="0" fillId="5" borderId="12" xfId="0" applyFont="false" applyBorder="true" applyAlignment="true" applyProtection="true">
      <alignment horizontal="center" vertical="bottom" textRotation="0" wrapText="false" indent="0" shrinkToFit="false"/>
      <protection locked="false" hidden="false"/>
    </xf>
    <xf numFmtId="164" fontId="15" fillId="5" borderId="12" xfId="0" applyFont="true" applyBorder="true" applyAlignment="true" applyProtection="true">
      <alignment horizontal="general" vertical="bottom" textRotation="0" wrapText="false" indent="0" shrinkToFit="false"/>
      <protection locked="false" hidden="false"/>
    </xf>
    <xf numFmtId="164" fontId="0" fillId="5" borderId="45" xfId="0" applyFont="true" applyBorder="true" applyAlignment="true" applyProtection="true">
      <alignment horizontal="general" vertical="bottom" textRotation="0" wrapText="false" indent="0" shrinkToFit="false"/>
      <protection locked="false" hidden="false"/>
    </xf>
    <xf numFmtId="167" fontId="0" fillId="5" borderId="69" xfId="0" applyFont="true" applyBorder="true" applyAlignment="true" applyProtection="true">
      <alignment horizontal="general" vertical="bottom" textRotation="0" wrapText="false" indent="0" shrinkToFit="false"/>
      <protection locked="false" hidden="false"/>
    </xf>
    <xf numFmtId="167" fontId="0" fillId="5" borderId="47" xfId="0" applyFont="true" applyBorder="true" applyAlignment="true" applyProtection="true">
      <alignment horizontal="general" vertical="bottom" textRotation="0" wrapText="false" indent="0" shrinkToFit="false"/>
      <protection locked="false" hidden="false"/>
    </xf>
    <xf numFmtId="168" fontId="0" fillId="3" borderId="47" xfId="0" applyFont="true" applyBorder="true" applyAlignment="true" applyProtection="true">
      <alignment horizontal="general" vertical="bottom" textRotation="0" wrapText="false" indent="0" shrinkToFit="false"/>
      <protection locked="true" hidden="true"/>
    </xf>
    <xf numFmtId="168" fontId="0" fillId="8" borderId="51" xfId="0" applyFont="true" applyBorder="true" applyAlignment="true" applyProtection="true">
      <alignment horizontal="general" vertical="bottom" textRotation="0" wrapText="false" indent="0" shrinkToFit="false"/>
      <protection locked="true" hidden="true"/>
    </xf>
    <xf numFmtId="168" fontId="24" fillId="6" borderId="70" xfId="0" applyFont="true" applyBorder="true" applyAlignment="true" applyProtection="true">
      <alignment horizontal="general" vertical="bottom" textRotation="0" wrapText="false" indent="0" shrinkToFit="false"/>
      <protection locked="true" hidden="true"/>
    </xf>
    <xf numFmtId="172" fontId="10" fillId="8" borderId="71" xfId="0" applyFont="true" applyBorder="true" applyAlignment="true" applyProtection="true">
      <alignment horizontal="center" vertical="bottom" textRotation="0" wrapText="false" indent="0" shrinkToFit="false"/>
      <protection locked="true" hidden="true"/>
    </xf>
    <xf numFmtId="168" fontId="15" fillId="6" borderId="71" xfId="0" applyFont="true" applyBorder="true" applyAlignment="true" applyProtection="true">
      <alignment horizontal="left" vertical="bottom" textRotation="0" wrapText="false" indent="0" shrinkToFit="false"/>
      <protection locked="true" hidden="true"/>
    </xf>
    <xf numFmtId="164" fontId="0" fillId="6" borderId="71" xfId="0" applyFont="true" applyBorder="true" applyAlignment="true" applyProtection="true">
      <alignment horizontal="left" vertical="bottom" textRotation="0" wrapText="false" indent="0" shrinkToFit="false"/>
      <protection locked="true" hidden="true"/>
    </xf>
    <xf numFmtId="168" fontId="0" fillId="3" borderId="37" xfId="0" applyFont="false" applyBorder="true" applyAlignment="true" applyProtection="true">
      <alignment horizontal="general" vertical="bottom" textRotation="0" wrapText="false" indent="0" shrinkToFit="false"/>
      <protection locked="true" hidden="true"/>
    </xf>
    <xf numFmtId="172" fontId="28" fillId="0" borderId="0" xfId="0" applyFont="true" applyBorder="false" applyAlignment="true" applyProtection="true">
      <alignment horizontal="general" vertical="bottom" textRotation="0" wrapText="false" indent="0" shrinkToFit="false"/>
      <protection locked="true" hidden="true"/>
    </xf>
    <xf numFmtId="164" fontId="7" fillId="0" borderId="0" xfId="0" applyFont="true" applyBorder="true" applyAlignment="true" applyProtection="true">
      <alignment horizontal="center" vertical="center" textRotation="0" wrapText="false" indent="0" shrinkToFit="false"/>
      <protection locked="true" hidden="true"/>
    </xf>
    <xf numFmtId="168" fontId="0" fillId="8" borderId="70" xfId="0" applyFont="true" applyBorder="true" applyAlignment="true" applyProtection="true">
      <alignment horizontal="general" vertical="bottom" textRotation="0" wrapText="false" indent="0" shrinkToFit="false"/>
      <protection locked="true" hidden="true"/>
    </xf>
    <xf numFmtId="164" fontId="0" fillId="6" borderId="71" xfId="0" applyFont="false" applyBorder="true" applyAlignment="true" applyProtection="true">
      <alignment horizontal="general" vertical="bottom" textRotation="0" wrapText="false" indent="0" shrinkToFit="false"/>
      <protection locked="true" hidden="false"/>
    </xf>
    <xf numFmtId="164" fontId="27" fillId="6" borderId="69" xfId="0" applyFont="true" applyBorder="true" applyAlignment="true" applyProtection="true">
      <alignment horizontal="right" vertical="bottom" textRotation="0" wrapText="false" indent="0" shrinkToFit="false"/>
      <protection locked="true" hidden="false"/>
    </xf>
    <xf numFmtId="172" fontId="0" fillId="0" borderId="0" xfId="0" applyFont="false" applyBorder="false" applyAlignment="true" applyProtection="true">
      <alignment horizontal="general" vertical="bottom" textRotation="0" wrapText="false" indent="0" shrinkToFit="false"/>
      <protection locked="true" hidden="true"/>
    </xf>
    <xf numFmtId="164" fontId="0" fillId="5" borderId="57" xfId="0" applyFont="true" applyBorder="true" applyAlignment="true" applyProtection="true">
      <alignment horizontal="general" vertical="bottom" textRotation="0" wrapText="false" indent="0" shrinkToFit="false"/>
      <protection locked="false" hidden="false"/>
    </xf>
    <xf numFmtId="167" fontId="0" fillId="5" borderId="72" xfId="0" applyFont="true" applyBorder="true" applyAlignment="true" applyProtection="true">
      <alignment horizontal="general" vertical="bottom" textRotation="0" wrapText="false" indent="0" shrinkToFit="false"/>
      <protection locked="false" hidden="false"/>
    </xf>
    <xf numFmtId="167" fontId="0" fillId="5" borderId="59" xfId="0" applyFont="true" applyBorder="true" applyAlignment="true" applyProtection="true">
      <alignment horizontal="general" vertical="bottom" textRotation="0" wrapText="false" indent="0" shrinkToFit="false"/>
      <protection locked="false" hidden="false"/>
    </xf>
    <xf numFmtId="164" fontId="0" fillId="3" borderId="59" xfId="0" applyFont="true" applyBorder="true" applyAlignment="true" applyProtection="true">
      <alignment horizontal="general" vertical="bottom" textRotation="0" wrapText="false" indent="0" shrinkToFit="false"/>
      <protection locked="true" hidden="true"/>
    </xf>
    <xf numFmtId="168" fontId="0" fillId="3" borderId="59" xfId="0" applyFont="true" applyBorder="true" applyAlignment="true" applyProtection="true">
      <alignment horizontal="general" vertical="bottom" textRotation="0" wrapText="false" indent="0" shrinkToFit="false"/>
      <protection locked="true" hidden="true"/>
    </xf>
    <xf numFmtId="168" fontId="0" fillId="8" borderId="73" xfId="0" applyFont="true" applyBorder="true" applyAlignment="true" applyProtection="true">
      <alignment horizontal="general" vertical="bottom" textRotation="0" wrapText="false" indent="0" shrinkToFit="false"/>
      <protection locked="true" hidden="true"/>
    </xf>
    <xf numFmtId="164" fontId="24" fillId="6" borderId="73" xfId="0" applyFont="true" applyBorder="true" applyAlignment="true" applyProtection="true">
      <alignment horizontal="general" vertical="bottom" textRotation="0" wrapText="false" indent="0" shrinkToFit="false"/>
      <protection locked="true" hidden="true"/>
    </xf>
    <xf numFmtId="172" fontId="10" fillId="8" borderId="74" xfId="0" applyFont="true" applyBorder="true" applyAlignment="true" applyProtection="true">
      <alignment horizontal="center" vertical="bottom" textRotation="0" wrapText="false" indent="0" shrinkToFit="false"/>
      <protection locked="true" hidden="true"/>
    </xf>
    <xf numFmtId="164" fontId="15" fillId="6" borderId="74" xfId="0" applyFont="true" applyBorder="true" applyAlignment="true" applyProtection="true">
      <alignment horizontal="left" vertical="bottom" textRotation="0" wrapText="false" indent="0" shrinkToFit="false"/>
      <protection locked="true" hidden="true"/>
    </xf>
    <xf numFmtId="164" fontId="0" fillId="6" borderId="74" xfId="0" applyFont="false" applyBorder="true" applyAlignment="true" applyProtection="true">
      <alignment horizontal="general" vertical="bottom" textRotation="0" wrapText="false" indent="0" shrinkToFit="false"/>
      <protection locked="true" hidden="false"/>
    </xf>
    <xf numFmtId="164" fontId="27" fillId="6" borderId="72" xfId="0" applyFont="true" applyBorder="true" applyAlignment="true" applyProtection="true">
      <alignment horizontal="right" vertical="bottom" textRotation="0" wrapText="false" indent="0" shrinkToFit="false"/>
      <protection locked="true" hidden="false"/>
    </xf>
    <xf numFmtId="164" fontId="28" fillId="0" borderId="0" xfId="0" applyFont="true" applyBorder="true" applyAlignment="true" applyProtection="true">
      <alignment horizontal="left" vertical="bottom" textRotation="0" wrapText="false" indent="0" shrinkToFit="false"/>
      <protection locked="true" hidden="true"/>
    </xf>
    <xf numFmtId="164" fontId="0" fillId="0" borderId="0" xfId="0" applyFont="true" applyBorder="true" applyAlignment="true" applyProtection="true">
      <alignment horizontal="left" vertical="bottom" textRotation="0" wrapText="false" indent="0" shrinkToFit="false"/>
      <protection locked="true" hidden="true"/>
    </xf>
    <xf numFmtId="164" fontId="15" fillId="3" borderId="35" xfId="0" applyFont="true" applyBorder="true" applyAlignment="true" applyProtection="true">
      <alignment horizontal="general" vertical="bottom" textRotation="0" wrapText="false" indent="0" shrinkToFit="false"/>
      <protection locked="true" hidden="true"/>
    </xf>
    <xf numFmtId="164" fontId="0" fillId="3" borderId="8" xfId="0" applyFont="false" applyBorder="true" applyAlignment="true" applyProtection="true">
      <alignment horizontal="general" vertical="bottom" textRotation="0" wrapText="false" indent="0" shrinkToFit="false"/>
      <protection locked="true" hidden="true"/>
    </xf>
    <xf numFmtId="167" fontId="14" fillId="0" borderId="0" xfId="0" applyFont="true" applyBorder="true" applyAlignment="true" applyProtection="true">
      <alignment horizontal="center" vertical="top" textRotation="0" wrapText="false" indent="0" shrinkToFit="false"/>
      <protection locked="true" hidden="true"/>
    </xf>
    <xf numFmtId="164" fontId="0" fillId="0" borderId="0" xfId="0" applyFont="false" applyBorder="true" applyAlignment="true" applyProtection="true">
      <alignment horizontal="general" vertical="bottom" textRotation="0" wrapText="false" indent="0" shrinkToFit="false"/>
      <protection locked="true" hidden="true"/>
    </xf>
    <xf numFmtId="168" fontId="0" fillId="3" borderId="33" xfId="0" applyFont="false" applyBorder="true" applyAlignment="true" applyProtection="true">
      <alignment horizontal="general" vertical="bottom" textRotation="0" wrapText="false" indent="0" shrinkToFit="false"/>
      <protection locked="true" hidden="true"/>
    </xf>
    <xf numFmtId="168" fontId="0" fillId="3" borderId="13" xfId="0" applyFont="false" applyBorder="true" applyAlignment="true" applyProtection="true">
      <alignment horizontal="general" vertical="bottom" textRotation="0" wrapText="false" indent="0" shrinkToFit="false"/>
      <protection locked="true" hidden="true"/>
    </xf>
    <xf numFmtId="166" fontId="0" fillId="3" borderId="13" xfId="0" applyFont="false" applyBorder="true" applyAlignment="true" applyProtection="true">
      <alignment horizontal="general" vertical="bottom" textRotation="0" wrapText="false" indent="0" shrinkToFit="false"/>
      <protection locked="true" hidden="true"/>
    </xf>
    <xf numFmtId="167" fontId="0" fillId="3" borderId="13" xfId="0" applyFont="false" applyBorder="true" applyAlignment="true" applyProtection="true">
      <alignment horizontal="general" vertical="bottom" textRotation="0" wrapText="false" indent="0" shrinkToFit="false"/>
      <protection locked="true" hidden="true"/>
    </xf>
    <xf numFmtId="172" fontId="0" fillId="3" borderId="13" xfId="0" applyFont="false" applyBorder="true" applyAlignment="true" applyProtection="true">
      <alignment horizontal="general" vertical="bottom" textRotation="0" wrapText="false" indent="0" shrinkToFit="false"/>
      <protection locked="true" hidden="true"/>
    </xf>
    <xf numFmtId="171" fontId="0" fillId="3" borderId="13" xfId="0" applyFont="false" applyBorder="true" applyAlignment="true" applyProtection="true">
      <alignment horizontal="general" vertical="bottom" textRotation="0" wrapText="false" indent="0" shrinkToFit="false"/>
      <protection locked="true" hidden="true"/>
    </xf>
    <xf numFmtId="167" fontId="0" fillId="3" borderId="0" xfId="0" applyFont="false" applyBorder="false" applyAlignment="true" applyProtection="true">
      <alignment horizontal="general" vertical="bottom" textRotation="0" wrapText="false" indent="0" shrinkToFit="false"/>
      <protection locked="true" hidden="true"/>
    </xf>
    <xf numFmtId="170" fontId="0" fillId="3" borderId="13" xfId="0" applyFont="false" applyBorder="true" applyAlignment="true" applyProtection="true">
      <alignment horizontal="general" vertical="bottom" textRotation="0" wrapText="false" indent="0" shrinkToFit="false"/>
      <protection locked="true" hidden="true"/>
    </xf>
    <xf numFmtId="172" fontId="0" fillId="3" borderId="26" xfId="0" applyFont="false" applyBorder="true" applyAlignment="true" applyProtection="true">
      <alignment horizontal="general" vertical="bottom" textRotation="0" wrapText="false" indent="0" shrinkToFit="false"/>
      <protection locked="true" hidden="true"/>
    </xf>
    <xf numFmtId="172" fontId="0" fillId="3" borderId="0" xfId="0" applyFont="false" applyBorder="false" applyAlignment="true" applyProtection="true">
      <alignment horizontal="general" vertical="bottom" textRotation="0" wrapText="false" indent="0" shrinkToFit="false"/>
      <protection locked="true" hidden="true"/>
    </xf>
    <xf numFmtId="164" fontId="8" fillId="3" borderId="0" xfId="0" applyFont="true" applyBorder="false" applyAlignment="true" applyProtection="true">
      <alignment horizontal="general" vertical="bottom" textRotation="0" wrapText="false" indent="0" shrinkToFit="false"/>
      <protection locked="true" hidden="true"/>
    </xf>
    <xf numFmtId="167" fontId="8" fillId="3" borderId="13" xfId="0" applyFont="true" applyBorder="true" applyAlignment="true" applyProtection="true">
      <alignment horizontal="general" vertical="bottom" textRotation="0" wrapText="false" indent="0" shrinkToFit="false"/>
      <protection locked="true" hidden="tru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2">
    <dxf>
      <font>
        <name val="Arial"/>
        <charset val="1"/>
        <family val="0"/>
        <color rgb="FFFF0000"/>
      </font>
    </dxf>
    <dxf>
      <font>
        <name val="Arial"/>
        <charset val="1"/>
        <family val="0"/>
        <color rgb="FFC0C0C0"/>
      </font>
    </dxf>
    <dxf>
      <font>
        <name val="Arial"/>
        <charset val="1"/>
        <family val="0"/>
        <color rgb="FFFF0000"/>
      </font>
    </dxf>
    <dxf>
      <font>
        <name val="Arial"/>
        <charset val="1"/>
        <family val="0"/>
        <b val="0"/>
        <i val="0"/>
        <color rgb="FF339966"/>
      </font>
    </dxf>
    <dxf>
      <font>
        <name val="Arial"/>
        <charset val="1"/>
        <family val="0"/>
        <color rgb="FF808080"/>
      </font>
    </dxf>
    <dxf>
      <font>
        <name val="Arial"/>
        <charset val="1"/>
        <family val="0"/>
        <color rgb="FFFF0000"/>
      </font>
    </dxf>
    <dxf>
      <font>
        <name val="Arial"/>
        <charset val="1"/>
        <family val="0"/>
        <color rgb="FF339966"/>
      </font>
    </dxf>
    <dxf>
      <font>
        <name val="Arial"/>
        <charset val="1"/>
        <family val="0"/>
        <color rgb="FF808080"/>
      </font>
    </dxf>
    <dxf>
      <font>
        <name val="Arial"/>
        <charset val="1"/>
        <family val="0"/>
        <b val="0"/>
        <i val="0"/>
        <color rgb="FF808080"/>
      </font>
    </dxf>
    <dxf>
      <font>
        <name val="Arial"/>
        <charset val="1"/>
        <family val="0"/>
        <b val="1"/>
        <i val="0"/>
      </font>
    </dxf>
    <dxf>
      <font>
        <name val="Arial"/>
        <charset val="1"/>
        <family val="0"/>
        <b val="0"/>
        <i val="0"/>
        <color rgb="FF808080"/>
      </font>
    </dxf>
    <dxf>
      <font>
        <name val="Arial"/>
        <charset val="1"/>
        <family val="0"/>
        <b val="1"/>
        <i val="0"/>
      </font>
    </dxf>
    <dxf>
      <font>
        <name val="Arial"/>
        <charset val="1"/>
        <family val="0"/>
        <b val="0"/>
        <i val="0"/>
        <color rgb="FF808080"/>
      </font>
    </dxf>
    <dxf>
      <font>
        <name val="Arial"/>
        <charset val="1"/>
        <family val="0"/>
        <b val="1"/>
        <i val="0"/>
      </font>
    </dxf>
    <dxf>
      <font>
        <name val="Arial"/>
        <charset val="1"/>
        <family val="0"/>
        <b val="0"/>
        <i val="0"/>
        <color rgb="FF808080"/>
      </font>
    </dxf>
    <dxf>
      <font>
        <name val="Arial"/>
        <charset val="1"/>
        <family val="0"/>
        <b val="1"/>
        <i val="0"/>
      </font>
    </dxf>
    <dxf>
      <font>
        <name val="Arial"/>
        <charset val="1"/>
        <family val="0"/>
        <b val="0"/>
        <i val="0"/>
        <color rgb="FF808080"/>
      </font>
    </dxf>
    <dxf>
      <font>
        <name val="Arial"/>
        <charset val="1"/>
        <family val="0"/>
        <b val="1"/>
        <i val="0"/>
      </font>
    </dxf>
    <dxf>
      <font>
        <name val="Arial"/>
        <charset val="1"/>
        <family val="0"/>
        <b val="0"/>
        <i val="0"/>
        <color rgb="FF808080"/>
      </font>
    </dxf>
    <dxf>
      <font>
        <name val="Arial"/>
        <charset val="1"/>
        <family val="0"/>
        <b val="1"/>
        <i val="0"/>
      </font>
    </dxf>
    <dxf>
      <font>
        <name val="Arial"/>
        <charset val="1"/>
        <family val="0"/>
        <b val="0"/>
        <i val="0"/>
        <color rgb="FF808080"/>
      </font>
    </dxf>
    <dxf>
      <font>
        <name val="Arial"/>
        <charset val="1"/>
        <family val="0"/>
        <b val="1"/>
        <i val="0"/>
      </font>
    </dxf>
  </dxfs>
</styleSheet>
</file>

<file path=xl/_rels/workbook.xml.rels><?xml version="1.0" encoding="UTF-8"?>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worksheet" Target="worksheets/sheet1.xml"/><Relationship Id="rId4" Type="http://schemas.openxmlformats.org/officeDocument/2006/relationships/externalLink" Target="externalLinks/externalLink1.xml"/><Relationship Id="rId5" Type="http://schemas.openxmlformats.org/officeDocument/2006/relationships/sharedStrings" Target="sharedStrings.xml"/>
</Relationships>
</file>

<file path=xl/externalLinks/_rels/externalLink1.xml.rels><?xml version="1.0" encoding="UTF-8"?>
<Relationships xmlns="http://schemas.openxmlformats.org/package/2006/relationships"><Relationship Id="rId1" Type="http://schemas.openxmlformats.org/officeDocument/2006/relationships/externalLinkPath" Target="2009_Mphyt_Calcul_IBMR_Auvergne_mars%202010.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ccueil"/>
      <sheetName val="notice"/>
      <sheetName val="liste reference"/>
      <sheetName val="04002200_LOIRE"/>
      <sheetName val="04000920_LOIRE"/>
      <sheetName val="04004100_LOIRE"/>
      <sheetName val="04003500_LIGNON DU VELAY"/>
      <sheetName val="04003900_ANSE DU NORD"/>
      <sheetName val="04029700_COUZE PAVIN"/>
      <sheetName val="04036300_DORE"/>
      <sheetName val="04003200_LIGNON DU VELAY"/>
      <sheetName val="04027810_SENOUIRE"/>
      <sheetName val="04003645_ANSE DU NORD"/>
      <sheetName val="04003355_DUNIERES"/>
      <sheetName val="04027200_ALLIER"/>
      <sheetName val="04000600_LOIRE"/>
      <sheetName val="04027650_DESGES"/>
      <sheetName val="04027730_ALLIER"/>
      <sheetName val="04000100_LOIRE_ STE EUL"/>
      <sheetName val="0509750_LANDER"/>
      <sheetName val="04028450_COURBIERES"/>
      <sheetName val="04028500_ALAGNON"/>
      <sheetName val="05064000_CERE"/>
      <sheetName val="05066000_CERE"/>
      <sheetName val="05096400_EPIE"/>
      <sheetName val="05097200_LANDER"/>
      <sheetName val="050608890_LA RHUE"/>
      <sheetName val="04040355_JOLAN"/>
      <sheetName val="04021250_VOUZANCE"/>
      <sheetName val="04062000_AUMANCE-Herisson"/>
      <sheetName val="04022210_BESBRE"/>
      <sheetName val="04033090_LITROUX"/>
      <sheetName val="04029050_ALAGNON"/>
      <sheetName val="04037900_DORE-Olliergues"/>
      <sheetName val="04039000_DORE-Dorat"/>
      <sheetName val="04030000_Allier-Orbeil"/>
      <sheetName val="0406500_CHER_Vallon-en-S"/>
      <sheetName val="04034650_BEDAT_St-Laure"/>
      <sheetName val="04061400_OEIL_Villefranche"/>
      <sheetName val="04060900_AUMANCE_Cosne"/>
      <sheetName val="04044400_BIEUDRE"/>
      <sheetName val="04043100_SIOULE-Contigny"/>
      <sheetName val="04043200_ALLIER-Chatel"/>
      <sheetName val="04042100_BOUBLE"/>
      <sheetName val="04043800_QUEUNE"/>
      <sheetName val="04041750_SIOULET_Combrailles"/>
      <sheetName val="04041780_SIOULE_Lisseuil"/>
      <sheetName val="04041755_LETRADE"/>
      <sheetName val="04041700_SIOULE_Montfermy"/>
      <sheetName val="modele"/>
      <sheetName val="liste codes réf"/>
    </sheetNames>
    <sheetDataSet>
      <sheetData sheetId="0"/>
      <sheetData sheetId="1"/>
      <sheetData sheetId="2">
        <row r="7">
          <cell r="A7" t="str">
            <v>LEP.SPX</v>
          </cell>
          <cell r="B7" t="str">
            <v>Leptomitus sp.</v>
          </cell>
          <cell r="C7">
            <v>0</v>
          </cell>
          <cell r="D7">
            <v>3</v>
          </cell>
        </row>
        <row r="7">
          <cell r="M7" t="str">
            <v>HET</v>
          </cell>
          <cell r="N7">
            <v>1</v>
          </cell>
        </row>
        <row r="7">
          <cell r="P7" t="str">
            <v>IBMR</v>
          </cell>
        </row>
        <row r="8">
          <cell r="A8" t="str">
            <v>SPT.SPX</v>
          </cell>
          <cell r="B8" t="str">
            <v>Sphaerotilus sp.</v>
          </cell>
          <cell r="C8">
            <v>0</v>
          </cell>
          <cell r="D8">
            <v>3</v>
          </cell>
        </row>
        <row r="8">
          <cell r="M8" t="str">
            <v>HET</v>
          </cell>
          <cell r="N8">
            <v>1</v>
          </cell>
        </row>
        <row r="8">
          <cell r="P8" t="str">
            <v>IBMR</v>
          </cell>
        </row>
        <row r="9">
          <cell r="B9" t="str">
            <v>- ALGUES -</v>
          </cell>
        </row>
        <row r="9">
          <cell r="M9" t="str">
            <v>AL</v>
          </cell>
          <cell r="N9">
            <v>1.9</v>
          </cell>
        </row>
        <row r="9">
          <cell r="P9" t="str">
            <v>IBMR</v>
          </cell>
        </row>
        <row r="10">
          <cell r="A10" t="str">
            <v>ANA.SPX</v>
          </cell>
          <cell r="B10" t="str">
            <v>Anabaena sp.</v>
          </cell>
        </row>
        <row r="10">
          <cell r="E10" t="str">
            <v>Bory de St Vincent</v>
          </cell>
        </row>
        <row r="10">
          <cell r="M10" t="str">
            <v>ALG</v>
          </cell>
          <cell r="N10">
            <v>2</v>
          </cell>
        </row>
        <row r="11">
          <cell r="A11" t="str">
            <v>APH.SPX</v>
          </cell>
          <cell r="B11" t="str">
            <v>Aphanizomenon sp.</v>
          </cell>
        </row>
        <row r="11">
          <cell r="E11" t="str">
            <v>Morren</v>
          </cell>
        </row>
        <row r="11">
          <cell r="M11" t="str">
            <v>ALG</v>
          </cell>
          <cell r="N11">
            <v>2</v>
          </cell>
        </row>
        <row r="12">
          <cell r="A12" t="str">
            <v>AUD.SPX</v>
          </cell>
          <cell r="B12" t="str">
            <v>Audouinella sp.</v>
          </cell>
          <cell r="C12">
            <v>13</v>
          </cell>
          <cell r="D12">
            <v>2</v>
          </cell>
          <cell r="E12" t="str">
            <v>Bory de St Vincent</v>
          </cell>
          <cell r="F12" t="str">
            <v>Chantransia (DC.) Fr.</v>
          </cell>
          <cell r="G12" t="str">
            <v>Rhodochorton Nägeli pro parte</v>
          </cell>
        </row>
        <row r="12">
          <cell r="M12" t="str">
            <v>ALG</v>
          </cell>
          <cell r="N12">
            <v>2</v>
          </cell>
        </row>
        <row r="12">
          <cell r="P12" t="str">
            <v>IBMR</v>
          </cell>
        </row>
        <row r="13">
          <cell r="A13" t="str">
            <v>BAN.SPX</v>
          </cell>
          <cell r="B13" t="str">
            <v>Bangia sp. (B. atropurpurea)</v>
          </cell>
          <cell r="C13">
            <v>10</v>
          </cell>
          <cell r="D13">
            <v>2</v>
          </cell>
          <cell r="E13" t="str">
            <v>Lyngbye</v>
          </cell>
          <cell r="F13" t="str">
            <v>Bangia atropurpurea (Roth) C. Agardh</v>
          </cell>
          <cell r="G13" t="str">
            <v>Conferva atropurpurea Roth</v>
          </cell>
          <cell r="H13" t="str">
            <v>Bangiella Gaillon</v>
          </cell>
        </row>
        <row r="13">
          <cell r="M13" t="str">
            <v>ALG</v>
          </cell>
          <cell r="N13">
            <v>2</v>
          </cell>
        </row>
        <row r="13">
          <cell r="P13" t="str">
            <v>IBMR</v>
          </cell>
        </row>
        <row r="14">
          <cell r="A14" t="str">
            <v>BAT.SPX</v>
          </cell>
          <cell r="B14" t="str">
            <v>Batrachospermum sp.</v>
          </cell>
          <cell r="C14">
            <v>16</v>
          </cell>
          <cell r="D14">
            <v>2</v>
          </cell>
          <cell r="E14" t="str">
            <v>Roth</v>
          </cell>
          <cell r="F14" t="str">
            <v>Batrachospermella Gaillon</v>
          </cell>
          <cell r="G14" t="str">
            <v>Charospermum Link in Nees</v>
          </cell>
        </row>
        <row r="14">
          <cell r="M14" t="str">
            <v>ALG</v>
          </cell>
          <cell r="N14">
            <v>2</v>
          </cell>
        </row>
        <row r="14">
          <cell r="P14" t="str">
            <v>IBMR</v>
          </cell>
        </row>
        <row r="15">
          <cell r="A15" t="str">
            <v>BIN.SPX</v>
          </cell>
          <cell r="B15" t="str">
            <v>Binuclearia sp.</v>
          </cell>
          <cell r="C15">
            <v>14</v>
          </cell>
          <cell r="D15">
            <v>2</v>
          </cell>
          <cell r="E15" t="str">
            <v>Wittrock</v>
          </cell>
        </row>
        <row r="15">
          <cell r="M15" t="str">
            <v>ALG</v>
          </cell>
          <cell r="N15">
            <v>2</v>
          </cell>
        </row>
        <row r="15">
          <cell r="P15" t="str">
            <v>IBMR</v>
          </cell>
        </row>
        <row r="16">
          <cell r="A16" t="str">
            <v>CHE.SPX</v>
          </cell>
          <cell r="B16" t="str">
            <v>Chaetophora sp.</v>
          </cell>
          <cell r="C16">
            <v>12</v>
          </cell>
          <cell r="D16">
            <v>2</v>
          </cell>
          <cell r="E16" t="str">
            <v>Schrank</v>
          </cell>
        </row>
        <row r="16">
          <cell r="M16" t="str">
            <v>ALG</v>
          </cell>
          <cell r="N16">
            <v>2</v>
          </cell>
        </row>
        <row r="16">
          <cell r="P16" t="str">
            <v>IBMR</v>
          </cell>
        </row>
        <row r="17">
          <cell r="A17" t="str">
            <v>CHA.ACU</v>
          </cell>
          <cell r="B17" t="str">
            <v>Chara aculeolata</v>
          </cell>
        </row>
        <row r="17">
          <cell r="E17" t="str">
            <v>Kützing</v>
          </cell>
          <cell r="F17" t="str">
            <v>Chara pedunculata Kûtz.</v>
          </cell>
          <cell r="G17" t="str">
            <v>Chara polyacantha A. Braun</v>
          </cell>
        </row>
        <row r="17">
          <cell r="M17" t="str">
            <v>ALG</v>
          </cell>
          <cell r="N17">
            <v>2</v>
          </cell>
        </row>
        <row r="18">
          <cell r="A18" t="str">
            <v>CHA.ASP</v>
          </cell>
          <cell r="B18" t="str">
            <v>Chara aspera</v>
          </cell>
        </row>
        <row r="18">
          <cell r="E18" t="str">
            <v>Deth. Ex Wild.</v>
          </cell>
          <cell r="F18" t="str">
            <v>Chara delicatula Desv. non Agardh</v>
          </cell>
        </row>
        <row r="18">
          <cell r="M18" t="str">
            <v>ALG</v>
          </cell>
          <cell r="N18">
            <v>2</v>
          </cell>
        </row>
        <row r="19">
          <cell r="A19" t="str">
            <v>CHA.BRA</v>
          </cell>
          <cell r="B19" t="str">
            <v>Chara braunii</v>
          </cell>
        </row>
        <row r="19">
          <cell r="E19" t="str">
            <v>C.C.Gmelin</v>
          </cell>
        </row>
        <row r="19">
          <cell r="M19" t="str">
            <v>ALG</v>
          </cell>
          <cell r="N19">
            <v>2</v>
          </cell>
        </row>
        <row r="20">
          <cell r="A20" t="str">
            <v>CHA.CAN</v>
          </cell>
          <cell r="B20" t="str">
            <v>Chara canescens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theme/theme1.xml><?xml version="1.0" encoding="utf-8"?>
<a:theme xmlns:a="http://schemas.openxmlformats.org/drawingml/2006/main" xmlns:r="http://schemas.openxmlformats.org/officeDocument/2006/relationships" name="Office">
  <a:themeElements>
    <a:clrScheme name="LibreOffice">
      <a:dk1>
        <a:srgbClr val="000000"/>
      </a:dk1>
      <a:lt1>
        <a:srgbClr val="ffffff"/>
      </a:lt1>
      <a:dk2>
        <a:srgbClr val="000000"/>
      </a:dk2>
      <a:lt2>
        <a:srgbClr val="ffffff"/>
      </a:lt2>
      <a:accent1>
        <a:srgbClr val="18a303"/>
      </a:accent1>
      <a:accent2>
        <a:srgbClr val="0369a3"/>
      </a:accent2>
      <a:accent3>
        <a:srgbClr val="a33e03"/>
      </a:accent3>
      <a:accent4>
        <a:srgbClr val="8e03a3"/>
      </a:accent4>
      <a:accent5>
        <a:srgbClr val="c99c00"/>
      </a:accent5>
      <a:accent6>
        <a:srgbClr val="c9211e"/>
      </a:accent6>
      <a:hlink>
        <a:srgbClr val="0000ee"/>
      </a:hlink>
      <a:folHlink>
        <a:srgbClr val="551a8b"/>
      </a:folHlink>
    </a:clrScheme>
    <a:fontScheme name="Office">
      <a:majorFont>
        <a:latin typeface="Arial" pitchFamily="0" charset="1"/>
        <a:ea typeface="DejaVu Sans" pitchFamily="0" charset="1"/>
        <a:cs typeface="DejaVu Sans" pitchFamily="0" charset="1"/>
      </a:majorFont>
      <a:minorFont>
        <a:latin typeface="Arial" pitchFamily="0" charset="1"/>
        <a:ea typeface="DejaVu Sans" pitchFamily="0" charset="1"/>
        <a:cs typeface="DejaVu Sans" pitchFamily="0" charset="1"/>
      </a:minorFont>
    </a:fontScheme>
    <a:fmtScheme>
      <a:fillStyleLst>
        <a:solidFill>
          <a:schemeClr val="phClr"/>
        </a:solidFill>
        <a:solidFill>
          <a:schemeClr val="phClr"/>
        </a:solidFill>
        <a:solidFill>
          <a:schemeClr val="phClr"/>
        </a:solidFill>
      </a:fillStyleLst>
      <a:lnStyleLst>
        <a:ln w="6350" cap="flat" cmpd="sng" algn="ctr">
          <a:prstDash val="solid"/>
          <a:miter/>
        </a:ln>
        <a:ln w="6350" cap="flat" cmpd="sng" algn="ctr">
          <a:prstDash val="solid"/>
          <a:miter/>
        </a:ln>
        <a:ln w="6350" cap="flat" cmpd="sng" algn="ctr">
          <a:prstDash val="solid"/>
          <a:miter/>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theme>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BB94"/>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11.43359375" defaultRowHeight="12.75" zeroHeight="false" outlineLevelRow="0" outlineLevelCol="0"/>
  <cols>
    <col collapsed="false" customWidth="true" hidden="false" outlineLevel="0" max="1" min="1" style="1" width="18.53"/>
    <col collapsed="false" customWidth="true" hidden="false" outlineLevel="0" max="2" min="2" style="1" width="9.66"/>
    <col collapsed="false" customWidth="true" hidden="false" outlineLevel="0" max="3" min="3" style="1" width="9.4"/>
    <col collapsed="false" customWidth="true" hidden="true" outlineLevel="0" max="4" min="4" style="1" width="9.4"/>
    <col collapsed="false" customWidth="true" hidden="true" outlineLevel="0" max="5" min="5" style="1" width="8.97"/>
    <col collapsed="false" customWidth="true" hidden="false" outlineLevel="0" max="6" min="6" style="1" width="7.11"/>
    <col collapsed="false" customWidth="true" hidden="false" outlineLevel="0" max="7" min="7" style="1" width="5.55"/>
    <col collapsed="false" customWidth="true" hidden="true" outlineLevel="0" max="8" min="8" style="1" width="3.12"/>
    <col collapsed="false" customWidth="true" hidden="false" outlineLevel="0" max="9" min="9" style="1" width="3.12"/>
    <col collapsed="false" customWidth="true" hidden="false" outlineLevel="0" max="10" min="10" style="1" width="2.38"/>
    <col collapsed="false" customWidth="true" hidden="false" outlineLevel="0" max="11" min="11" style="1" width="8.97"/>
    <col collapsed="false" customWidth="true" hidden="false" outlineLevel="0" max="12" min="12" style="1" width="6.27"/>
    <col collapsed="false" customWidth="true" hidden="false" outlineLevel="0" max="13" min="13" style="1" width="8.67"/>
    <col collapsed="false" customWidth="true" hidden="false" outlineLevel="0" max="14" min="14" style="1" width="8.83"/>
    <col collapsed="false" customWidth="true" hidden="false" outlineLevel="0" max="15" min="15" style="1" width="8.97"/>
    <col collapsed="false" customWidth="true" hidden="true" outlineLevel="0" max="17" min="16" style="1" width="8.67"/>
    <col collapsed="false" customWidth="true" hidden="true" outlineLevel="0" max="18" min="18" style="1" width="6.95"/>
    <col collapsed="false" customWidth="true" hidden="true" outlineLevel="0" max="19" min="19" style="1" width="4.83"/>
    <col collapsed="false" customWidth="true" hidden="true" outlineLevel="0" max="21" min="20" style="1" width="3.12"/>
    <col collapsed="false" customWidth="true" hidden="false" outlineLevel="0" max="22" min="22" style="1" width="15.11"/>
    <col collapsed="false" customWidth="true" hidden="false" outlineLevel="0" max="23" min="23" style="1" width="15.39"/>
    <col collapsed="false" customWidth="false" hidden="true" outlineLevel="0" max="25" min="24" style="1" width="11.38"/>
    <col collapsed="false" customWidth="true" hidden="false" outlineLevel="0" max="26" min="26" style="1" width="6.27"/>
    <col collapsed="false" customWidth="true" hidden="false" outlineLevel="0" max="27" min="27" style="1" width="36.23"/>
    <col collapsed="false" customWidth="true" hidden="false" outlineLevel="0" max="28" min="28" style="1" width="11.97"/>
    <col collapsed="false" customWidth="false" hidden="false" outlineLevel="0" max="257" min="29" style="1" width="11.38"/>
  </cols>
  <sheetData>
    <row r="1" customFormat="false" ht="13.8" hidden="false" customHeight="false" outlineLevel="0" collapsed="false">
      <c r="A1" s="2" t="s">
        <v>0</v>
      </c>
      <c r="B1" s="3"/>
      <c r="C1" s="3"/>
      <c r="D1" s="4"/>
      <c r="E1" s="4"/>
      <c r="F1" s="3"/>
      <c r="G1" s="5"/>
      <c r="H1" s="6"/>
      <c r="I1" s="3"/>
      <c r="J1" s="3"/>
      <c r="K1" s="3"/>
      <c r="L1" s="3"/>
      <c r="M1" s="3"/>
      <c r="N1" s="3"/>
      <c r="O1" s="7" t="s">
        <v>1</v>
      </c>
      <c r="P1" s="8"/>
      <c r="Q1" s="8"/>
      <c r="R1" s="8"/>
      <c r="S1" s="8"/>
      <c r="T1" s="8"/>
      <c r="U1" s="8"/>
      <c r="V1" s="9"/>
      <c r="W1" s="10"/>
    </row>
    <row r="2" customFormat="false" ht="12.75" hidden="false" customHeight="false" outlineLevel="0" collapsed="false">
      <c r="A2" s="11" t="s">
        <v>2</v>
      </c>
      <c r="B2" s="12"/>
      <c r="C2" s="13" t="s">
        <v>3</v>
      </c>
      <c r="D2" s="8"/>
      <c r="E2" s="14"/>
      <c r="F2" s="15"/>
      <c r="G2" s="15"/>
      <c r="H2" s="16"/>
      <c r="I2" s="15"/>
      <c r="J2" s="15"/>
      <c r="K2" s="15"/>
      <c r="L2" s="17"/>
      <c r="M2" s="18"/>
      <c r="N2" s="18"/>
      <c r="O2" s="19" t="s">
        <v>4</v>
      </c>
      <c r="P2" s="8"/>
      <c r="Q2" s="8"/>
      <c r="R2" s="8"/>
      <c r="S2" s="8"/>
      <c r="T2" s="8"/>
      <c r="U2" s="8"/>
      <c r="V2" s="20"/>
      <c r="W2" s="21"/>
    </row>
    <row r="3" customFormat="false" ht="12.75" hidden="false" customHeight="false" outlineLevel="0" collapsed="false">
      <c r="A3" s="11" t="s">
        <v>5</v>
      </c>
      <c r="B3" s="12"/>
      <c r="C3" s="11" t="s">
        <v>6</v>
      </c>
      <c r="D3" s="22"/>
      <c r="E3" s="22"/>
      <c r="F3" s="23"/>
      <c r="G3" s="23"/>
      <c r="H3" s="24"/>
      <c r="I3" s="25"/>
      <c r="J3" s="24"/>
      <c r="K3" s="26" t="s">
        <v>7</v>
      </c>
      <c r="L3" s="27"/>
      <c r="M3" s="28" t="s">
        <v>8</v>
      </c>
      <c r="N3" s="29"/>
      <c r="O3" s="30"/>
      <c r="P3" s="8"/>
      <c r="Q3" s="8"/>
      <c r="R3" s="8"/>
      <c r="S3" s="8"/>
      <c r="T3" s="8"/>
      <c r="U3" s="8"/>
      <c r="V3" s="20"/>
      <c r="W3" s="21"/>
    </row>
    <row r="4" customFormat="false" ht="12.75" hidden="false" customHeight="false" outlineLevel="0" collapsed="false">
      <c r="A4" s="31" t="n">
        <v>40003</v>
      </c>
      <c r="B4" s="32"/>
      <c r="C4" s="33"/>
      <c r="D4" s="34"/>
      <c r="E4" s="34"/>
      <c r="F4" s="33"/>
      <c r="G4" s="33"/>
      <c r="H4" s="34"/>
      <c r="I4" s="35" t="s">
        <v>9</v>
      </c>
      <c r="J4" s="36"/>
      <c r="K4" s="36"/>
      <c r="L4" s="37"/>
      <c r="M4" s="37"/>
      <c r="N4" s="38" t="s">
        <v>10</v>
      </c>
      <c r="O4" s="39"/>
      <c r="P4" s="8"/>
      <c r="Q4" s="8"/>
      <c r="R4" s="8"/>
      <c r="S4" s="8"/>
      <c r="T4" s="8"/>
      <c r="U4" s="8"/>
      <c r="V4" s="20"/>
      <c r="W4" s="40"/>
    </row>
    <row r="5" customFormat="false" ht="14.25" hidden="false" customHeight="true" outlineLevel="0" collapsed="false">
      <c r="A5" s="41"/>
      <c r="B5" s="42" t="s">
        <v>11</v>
      </c>
      <c r="C5" s="43" t="s">
        <v>12</v>
      </c>
      <c r="D5" s="44"/>
      <c r="E5" s="44"/>
      <c r="F5" s="45" t="s">
        <v>13</v>
      </c>
      <c r="G5" s="46"/>
      <c r="H5" s="44"/>
      <c r="I5" s="47"/>
      <c r="J5" s="48"/>
      <c r="K5" s="49" t="s">
        <v>14</v>
      </c>
      <c r="L5" s="50" t="n">
        <v>10.0789473684211</v>
      </c>
      <c r="M5" s="51"/>
      <c r="N5" s="52" t="s">
        <v>15</v>
      </c>
      <c r="O5" s="53" t="n">
        <v>9.38235294117647</v>
      </c>
      <c r="P5" s="8"/>
      <c r="Q5" s="8"/>
      <c r="R5" s="8"/>
      <c r="S5" s="8"/>
      <c r="T5" s="8"/>
      <c r="U5" s="8"/>
      <c r="V5" s="20"/>
      <c r="W5" s="40"/>
    </row>
    <row r="6" customFormat="false" ht="12.75" hidden="false" customHeight="false" outlineLevel="0" collapsed="false">
      <c r="A6" s="54" t="s">
        <v>16</v>
      </c>
      <c r="B6" s="55" t="s">
        <v>17</v>
      </c>
      <c r="C6" s="56" t="s">
        <v>18</v>
      </c>
      <c r="D6" s="44"/>
      <c r="E6" s="44"/>
      <c r="F6" s="45"/>
      <c r="G6" s="46"/>
      <c r="H6" s="44"/>
      <c r="I6" s="57" t="s">
        <v>19</v>
      </c>
      <c r="J6" s="58"/>
      <c r="K6" s="59"/>
      <c r="L6" s="60" t="s">
        <v>20</v>
      </c>
      <c r="M6" s="61"/>
      <c r="N6" s="62" t="s">
        <v>21</v>
      </c>
      <c r="O6" s="62"/>
      <c r="P6" s="8"/>
      <c r="Q6" s="8"/>
      <c r="R6" s="8"/>
      <c r="S6" s="8"/>
      <c r="T6" s="8"/>
      <c r="U6" s="8"/>
      <c r="V6" s="20"/>
      <c r="W6" s="21"/>
    </row>
    <row r="7" customFormat="false" ht="12.75" hidden="false" customHeight="false" outlineLevel="0" collapsed="false">
      <c r="A7" s="63" t="s">
        <v>22</v>
      </c>
      <c r="B7" s="64" t="n">
        <v>40</v>
      </c>
      <c r="C7" s="65" t="n">
        <v>40</v>
      </c>
      <c r="D7" s="66"/>
      <c r="E7" s="66"/>
      <c r="F7" s="67" t="str">
        <f aca="false">IF((OR((B7+C7=100),(B7+C7=0))),B7+C7,"ATTENTION")</f>
        <v>ATTENTION</v>
      </c>
      <c r="G7" s="68"/>
      <c r="H7" s="66"/>
      <c r="I7" s="69"/>
      <c r="J7" s="70"/>
      <c r="K7" s="71"/>
      <c r="L7" s="72"/>
      <c r="M7" s="73"/>
      <c r="N7" s="74" t="s">
        <v>23</v>
      </c>
      <c r="O7" s="75" t="s">
        <v>24</v>
      </c>
      <c r="P7" s="8"/>
      <c r="Q7" s="8"/>
      <c r="R7" s="8"/>
      <c r="S7" s="8"/>
      <c r="T7" s="8"/>
      <c r="U7" s="8"/>
      <c r="V7" s="20"/>
      <c r="W7" s="21"/>
    </row>
    <row r="8" customFormat="false" ht="12.75" hidden="false" customHeight="false" outlineLevel="0" collapsed="false">
      <c r="A8" s="76" t="s">
        <v>25</v>
      </c>
      <c r="B8" s="76"/>
      <c r="C8" s="76"/>
      <c r="D8" s="66"/>
      <c r="E8" s="66"/>
      <c r="F8" s="77" t="s">
        <v>26</v>
      </c>
      <c r="G8" s="78"/>
      <c r="H8" s="79"/>
      <c r="I8" s="69"/>
      <c r="J8" s="70"/>
      <c r="K8" s="71"/>
      <c r="L8" s="72"/>
      <c r="M8" s="80" t="s">
        <v>27</v>
      </c>
      <c r="N8" s="81" t="n">
        <f aca="false">AVERAGE(I23:I82)</f>
        <v>10.125</v>
      </c>
      <c r="O8" s="82" t="n">
        <f aca="false">AVERAGE(J23:J82)</f>
        <v>1.5625</v>
      </c>
      <c r="P8" s="8"/>
      <c r="Q8" s="8"/>
      <c r="R8" s="8"/>
      <c r="S8" s="8"/>
      <c r="T8" s="8"/>
      <c r="U8" s="8"/>
      <c r="V8" s="20"/>
      <c r="W8" s="21"/>
    </row>
    <row r="9" customFormat="false" ht="12.75" hidden="false" customHeight="false" outlineLevel="0" collapsed="false">
      <c r="A9" s="83" t="s">
        <v>28</v>
      </c>
      <c r="B9" s="84" t="n">
        <v>60</v>
      </c>
      <c r="C9" s="85" t="n">
        <v>3</v>
      </c>
      <c r="D9" s="86"/>
      <c r="E9" s="86"/>
      <c r="F9" s="87" t="n">
        <f aca="false">($B9*$B$7+$C9*$C$7)/100</f>
        <v>25.2</v>
      </c>
      <c r="G9" s="88"/>
      <c r="H9" s="89"/>
      <c r="I9" s="90"/>
      <c r="J9" s="91"/>
      <c r="K9" s="71"/>
      <c r="L9" s="92"/>
      <c r="M9" s="80" t="s">
        <v>29</v>
      </c>
      <c r="N9" s="81" t="n">
        <f aca="false">STDEV(I23:I82)</f>
        <v>3.42296168057235</v>
      </c>
      <c r="O9" s="82" t="n">
        <f aca="false">STDEV(J23:J82)</f>
        <v>0.629152869605896</v>
      </c>
      <c r="P9" s="8"/>
      <c r="Q9" s="8"/>
      <c r="R9" s="8"/>
      <c r="S9" s="8"/>
      <c r="T9" s="8"/>
      <c r="U9" s="8"/>
      <c r="V9" s="93"/>
      <c r="W9" s="94"/>
    </row>
    <row r="10" customFormat="false" ht="12.75" hidden="false" customHeight="false" outlineLevel="0" collapsed="false">
      <c r="A10" s="95" t="s">
        <v>30</v>
      </c>
      <c r="B10" s="96" t="n">
        <v>0.05</v>
      </c>
      <c r="C10" s="97"/>
      <c r="D10" s="98"/>
      <c r="E10" s="98"/>
      <c r="F10" s="87" t="n">
        <f aca="false">($B10*$B$7+$C10*$C$7)/100</f>
        <v>0.02</v>
      </c>
      <c r="G10" s="88"/>
      <c r="H10" s="99"/>
      <c r="I10" s="100"/>
      <c r="J10" s="101" t="s">
        <v>31</v>
      </c>
      <c r="K10" s="101"/>
      <c r="L10" s="102"/>
      <c r="M10" s="103" t="s">
        <v>32</v>
      </c>
      <c r="N10" s="104" t="n">
        <f aca="false">MIN(I23:I82)</f>
        <v>4</v>
      </c>
      <c r="O10" s="105" t="n">
        <f aca="false">MIN(J23:J82)</f>
        <v>1</v>
      </c>
      <c r="P10" s="8"/>
      <c r="Q10" s="8"/>
      <c r="R10" s="8"/>
      <c r="S10" s="8"/>
      <c r="T10" s="8"/>
      <c r="U10" s="8"/>
    </row>
    <row r="11" customFormat="false" ht="12.75" hidden="false" customHeight="false" outlineLevel="0" collapsed="false">
      <c r="A11" s="106" t="s">
        <v>33</v>
      </c>
      <c r="B11" s="107"/>
      <c r="C11" s="108"/>
      <c r="D11" s="109"/>
      <c r="E11" s="109"/>
      <c r="F11" s="110" t="n">
        <f aca="false">($B11*$B$7+$C11*$C$7)/100</f>
        <v>0</v>
      </c>
      <c r="G11" s="111"/>
      <c r="H11" s="66"/>
      <c r="I11" s="112" t="s">
        <v>34</v>
      </c>
      <c r="J11" s="112"/>
      <c r="K11" s="113" t="n">
        <f aca="false">COUNTIF($G$23:$G$82,"=HET")</f>
        <v>0</v>
      </c>
      <c r="L11" s="114"/>
      <c r="M11" s="103" t="s">
        <v>35</v>
      </c>
      <c r="N11" s="104" t="n">
        <f aca="false">MAX(I23:I82)</f>
        <v>16</v>
      </c>
      <c r="O11" s="105" t="n">
        <f aca="false">MAX(J23:J82)</f>
        <v>3</v>
      </c>
      <c r="P11" s="8"/>
      <c r="Q11" s="8"/>
      <c r="R11" s="8"/>
      <c r="S11" s="8"/>
      <c r="T11" s="8"/>
      <c r="U11" s="8"/>
    </row>
    <row r="12" customFormat="false" ht="12.75" hidden="false" customHeight="false" outlineLevel="0" collapsed="false">
      <c r="A12" s="115" t="s">
        <v>36</v>
      </c>
      <c r="B12" s="116" t="n">
        <v>2.5</v>
      </c>
      <c r="C12" s="117" t="n">
        <v>2</v>
      </c>
      <c r="D12" s="109"/>
      <c r="E12" s="109"/>
      <c r="F12" s="110" t="n">
        <f aca="false">($B12*$B$7+$C12*$C$7)/100</f>
        <v>1.8</v>
      </c>
      <c r="G12" s="118"/>
      <c r="H12" s="66"/>
      <c r="I12" s="119" t="s">
        <v>37</v>
      </c>
      <c r="J12" s="119"/>
      <c r="K12" s="113" t="n">
        <f aca="false">COUNTIF($G$23:$G$82,"=ALG")</f>
        <v>7</v>
      </c>
      <c r="L12" s="120"/>
      <c r="M12" s="121"/>
      <c r="N12" s="122" t="s">
        <v>31</v>
      </c>
      <c r="O12" s="123"/>
      <c r="P12" s="8"/>
      <c r="Q12" s="8"/>
      <c r="R12" s="8"/>
      <c r="S12" s="8"/>
      <c r="T12" s="8"/>
      <c r="U12" s="8"/>
    </row>
    <row r="13" customFormat="false" ht="12.75" hidden="false" customHeight="false" outlineLevel="0" collapsed="false">
      <c r="A13" s="115" t="s">
        <v>38</v>
      </c>
      <c r="B13" s="116" t="n">
        <v>55</v>
      </c>
      <c r="C13" s="117" t="n">
        <v>1</v>
      </c>
      <c r="D13" s="109"/>
      <c r="E13" s="109"/>
      <c r="F13" s="110" t="n">
        <f aca="false">($B13*$B$7+$C13*$C$7)/100</f>
        <v>22.4</v>
      </c>
      <c r="G13" s="118"/>
      <c r="H13" s="66"/>
      <c r="I13" s="119" t="s">
        <v>39</v>
      </c>
      <c r="J13" s="119"/>
      <c r="K13" s="113" t="n">
        <f aca="false">COUNTIF($G$23:$G$82,"=BRm")+COUNTIF($G$23:$G$82,"=BRh")</f>
        <v>6</v>
      </c>
      <c r="L13" s="114"/>
      <c r="M13" s="124" t="s">
        <v>40</v>
      </c>
      <c r="N13" s="125" t="n">
        <f aca="false">COUNTIF(F23:F82,"&gt;0")</f>
        <v>19</v>
      </c>
      <c r="O13" s="126"/>
      <c r="P13" s="8"/>
      <c r="Q13" s="8"/>
      <c r="R13" s="8"/>
      <c r="S13" s="8"/>
      <c r="T13" s="8"/>
      <c r="U13" s="8"/>
    </row>
    <row r="14" customFormat="false" ht="12.75" hidden="false" customHeight="false" outlineLevel="0" collapsed="false">
      <c r="A14" s="115" t="s">
        <v>41</v>
      </c>
      <c r="B14" s="116"/>
      <c r="C14" s="117"/>
      <c r="D14" s="109"/>
      <c r="E14" s="109"/>
      <c r="F14" s="110" t="n">
        <f aca="false">($B14*$B$7+$C14*$C$7)/100</f>
        <v>0</v>
      </c>
      <c r="G14" s="118"/>
      <c r="H14" s="66"/>
      <c r="I14" s="119" t="s">
        <v>42</v>
      </c>
      <c r="J14" s="119"/>
      <c r="K14" s="113" t="n">
        <f aca="false">COUNTIF($G$23:$G$82,"=PTE")</f>
        <v>0</v>
      </c>
      <c r="L14" s="114"/>
      <c r="M14" s="127" t="s">
        <v>43</v>
      </c>
      <c r="N14" s="128" t="n">
        <f aca="false">COUNTIF($I$23:$I$82,"&gt;-1")</f>
        <v>16</v>
      </c>
      <c r="O14" s="129"/>
      <c r="P14" s="8"/>
      <c r="Q14" s="8"/>
      <c r="R14" s="8"/>
      <c r="S14" s="8"/>
      <c r="T14" s="8"/>
      <c r="U14" s="8"/>
    </row>
    <row r="15" customFormat="false" ht="12.75" hidden="false" customHeight="false" outlineLevel="0" collapsed="false">
      <c r="A15" s="130" t="s">
        <v>44</v>
      </c>
      <c r="B15" s="131" t="n">
        <v>1</v>
      </c>
      <c r="C15" s="132" t="n">
        <v>0.05</v>
      </c>
      <c r="D15" s="109"/>
      <c r="E15" s="109"/>
      <c r="F15" s="110" t="n">
        <f aca="false">($B15*$B$7+$C15*$C$7)/100</f>
        <v>0.42</v>
      </c>
      <c r="G15" s="118"/>
      <c r="H15" s="66"/>
      <c r="I15" s="119" t="s">
        <v>45</v>
      </c>
      <c r="J15" s="119"/>
      <c r="K15" s="113" t="n">
        <f aca="false">(COUNTIF($G$23:$G$82,"=PHy"))+(COUNTIF($G$23:$G$82,"=PHe"))+(COUNTIF($G$23:$G$82,"=PHg"))+(COUNTIF($G$23:$G$82,"=PHx"))</f>
        <v>6</v>
      </c>
      <c r="L15" s="114"/>
      <c r="M15" s="133" t="s">
        <v>46</v>
      </c>
      <c r="N15" s="134" t="n">
        <f aca="false">COUNTIF(J23:J82,"=1")</f>
        <v>8</v>
      </c>
      <c r="O15" s="135"/>
      <c r="P15" s="8"/>
      <c r="Q15" s="8"/>
      <c r="R15" s="8"/>
      <c r="S15" s="8"/>
      <c r="T15" s="8"/>
      <c r="U15" s="8"/>
    </row>
    <row r="16" customFormat="false" ht="12.75" hidden="false" customHeight="false" outlineLevel="0" collapsed="false">
      <c r="A16" s="106" t="s">
        <v>47</v>
      </c>
      <c r="B16" s="107" t="n">
        <v>0.2</v>
      </c>
      <c r="C16" s="108"/>
      <c r="D16" s="136"/>
      <c r="E16" s="136"/>
      <c r="F16" s="137"/>
      <c r="G16" s="137" t="n">
        <f aca="false">($B16*$B$7+$C16*$C$7)/100</f>
        <v>0.08</v>
      </c>
      <c r="H16" s="66"/>
      <c r="I16" s="119"/>
      <c r="J16" s="138"/>
      <c r="K16" s="138"/>
      <c r="L16" s="114"/>
      <c r="M16" s="133" t="s">
        <v>48</v>
      </c>
      <c r="N16" s="134" t="n">
        <f aca="false">COUNTIF(J23:J82,"=2")</f>
        <v>7</v>
      </c>
      <c r="O16" s="135"/>
      <c r="P16" s="8"/>
      <c r="Q16" s="8"/>
      <c r="R16" s="8"/>
      <c r="S16" s="8"/>
      <c r="T16" s="8"/>
      <c r="U16" s="8"/>
    </row>
    <row r="17" customFormat="false" ht="12.75" hidden="false" customHeight="false" outlineLevel="0" collapsed="false">
      <c r="A17" s="115" t="s">
        <v>49</v>
      </c>
      <c r="B17" s="116" t="n">
        <v>60</v>
      </c>
      <c r="C17" s="117" t="n">
        <v>3</v>
      </c>
      <c r="D17" s="109"/>
      <c r="E17" s="109"/>
      <c r="F17" s="139"/>
      <c r="G17" s="110" t="n">
        <f aca="false">($B17*$B$7+$C17*$C$7)/100</f>
        <v>25.2</v>
      </c>
      <c r="H17" s="66"/>
      <c r="I17" s="119"/>
      <c r="J17" s="119"/>
      <c r="K17" s="138"/>
      <c r="L17" s="114"/>
      <c r="M17" s="133" t="s">
        <v>50</v>
      </c>
      <c r="N17" s="134" t="n">
        <f aca="false">COUNTIF(J23:J82,"=3")</f>
        <v>1</v>
      </c>
      <c r="O17" s="135"/>
      <c r="P17" s="8"/>
      <c r="Q17" s="8"/>
      <c r="R17" s="8"/>
      <c r="S17" s="8"/>
      <c r="T17" s="8"/>
      <c r="U17" s="8"/>
    </row>
    <row r="18" customFormat="false" ht="12.75" hidden="false" customHeight="false" outlineLevel="0" collapsed="false">
      <c r="A18" s="140" t="s">
        <v>51</v>
      </c>
      <c r="B18" s="141"/>
      <c r="C18" s="142" t="n">
        <v>0.05</v>
      </c>
      <c r="D18" s="109"/>
      <c r="E18" s="143" t="s">
        <v>52</v>
      </c>
      <c r="F18" s="139"/>
      <c r="G18" s="110" t="n">
        <f aca="false">($B18*$B$7+$C18*$C$7)/100</f>
        <v>0.02</v>
      </c>
      <c r="H18" s="66"/>
      <c r="I18" s="119"/>
      <c r="J18" s="119"/>
      <c r="K18" s="138"/>
      <c r="L18" s="114"/>
      <c r="M18" s="144"/>
      <c r="N18" s="144"/>
      <c r="O18" s="135"/>
      <c r="P18" s="8"/>
      <c r="Q18" s="8"/>
      <c r="R18" s="8"/>
      <c r="S18" s="8"/>
      <c r="T18" s="8"/>
      <c r="U18" s="8"/>
      <c r="V18" s="145" t="s">
        <v>53</v>
      </c>
    </row>
    <row r="19" customFormat="false" ht="12.75" hidden="false" customHeight="false" outlineLevel="0" collapsed="false">
      <c r="A19" s="146" t="str">
        <f aca="false">IF(AND(OR(AND((B9=""),(B7="")),(B9=""),AND(ISNUMBER(B9),ISNUMBER(B7))),OR(AND((C9=""),(C7="")),(C9=""),AND(ISNUMBER(C9),ISNUMBER(C7)))),"","ATTENTION: renseigner % faciès / station")</f>
        <v/>
      </c>
      <c r="B19" s="147"/>
      <c r="C19" s="148"/>
      <c r="D19" s="149" t="str">
        <f aca="false">IF(G19=F19,"","ATTENTION : le total par grp. floristiques doit être égal")</f>
        <v>ATTENTION : le total par grp. floristiques doit être égal</v>
      </c>
      <c r="E19" s="150" t="str">
        <f aca="false">IF(G19=F19,"","au total par grp. Fonctionnels !")</f>
        <v>au total par grp. Fonctionnels !</v>
      </c>
      <c r="F19" s="151" t="n">
        <f aca="false">SUM(F11:F15)</f>
        <v>24.62</v>
      </c>
      <c r="G19" s="151" t="n">
        <f aca="false">SUM(G16:G18)</f>
        <v>25.3</v>
      </c>
      <c r="H19" s="152"/>
      <c r="I19" s="153"/>
      <c r="J19" s="154"/>
      <c r="K19" s="155"/>
      <c r="L19" s="156"/>
      <c r="M19" s="157"/>
      <c r="N19" s="59"/>
      <c r="O19" s="158"/>
      <c r="P19" s="8"/>
      <c r="Q19" s="8"/>
      <c r="R19" s="8"/>
      <c r="S19" s="8"/>
      <c r="T19" s="8"/>
      <c r="U19" s="8"/>
      <c r="V19" s="145" t="s">
        <v>54</v>
      </c>
    </row>
    <row r="20" customFormat="false" ht="12.75" hidden="false" customHeight="false" outlineLevel="0" collapsed="false">
      <c r="A20" s="83" t="s">
        <v>55</v>
      </c>
      <c r="B20" s="159" t="n">
        <f aca="false">SUM(B23:B82)</f>
        <v>59.86</v>
      </c>
      <c r="C20" s="160" t="n">
        <f aca="false">SUM(C23:C82)</f>
        <v>2.05</v>
      </c>
      <c r="D20" s="161"/>
      <c r="E20" s="162" t="s">
        <v>52</v>
      </c>
      <c r="F20" s="163" t="n">
        <f aca="false">($B20*$B$7+$C20*$C$7)/100</f>
        <v>24.764</v>
      </c>
      <c r="G20" s="164"/>
      <c r="H20" s="165"/>
      <c r="I20" s="166"/>
      <c r="J20" s="166"/>
      <c r="K20" s="167"/>
      <c r="L20" s="45"/>
      <c r="M20" s="168"/>
      <c r="N20" s="168"/>
      <c r="O20" s="169"/>
      <c r="P20" s="170" t="s">
        <v>56</v>
      </c>
      <c r="Q20" s="8"/>
      <c r="R20" s="8"/>
      <c r="S20" s="8"/>
      <c r="T20" s="8"/>
      <c r="U20" s="8"/>
      <c r="V20" s="145"/>
    </row>
    <row r="21" customFormat="false" ht="12.75" hidden="false" customHeight="false" outlineLevel="0" collapsed="false">
      <c r="A21" s="171" t="s">
        <v>57</v>
      </c>
      <c r="B21" s="172" t="n">
        <f aca="false">B20*B7/100</f>
        <v>23.944</v>
      </c>
      <c r="C21" s="172" t="n">
        <f aca="false">C20*C7/100</f>
        <v>0.82</v>
      </c>
      <c r="D21" s="109" t="str">
        <f aca="false">IF(F21=0,"",IF((ABS(F21-F19))&gt;(0.2*F21),CONCATENATE(" rec. par taxa (",F21," %) supérieur à 20 % !"),""))</f>
        <v/>
      </c>
      <c r="E21" s="173" t="str">
        <f aca="false">IF(F21=0,"",IF((ABS(F21-F19))&gt;(0.2*F21),CONCATENATE("ATTENTION : écart entre rec. par grp (",F19," %) ","et",""),""))</f>
        <v/>
      </c>
      <c r="F21" s="174" t="n">
        <f aca="false">B21+C21</f>
        <v>24.764</v>
      </c>
      <c r="G21" s="175"/>
      <c r="H21" s="109"/>
      <c r="I21" s="176"/>
      <c r="J21" s="176"/>
      <c r="K21" s="177"/>
      <c r="L21" s="177"/>
      <c r="M21" s="178"/>
      <c r="N21" s="178"/>
      <c r="O21" s="179"/>
      <c r="P21" s="180" t="s">
        <v>58</v>
      </c>
      <c r="Q21" s="8"/>
      <c r="R21" s="8"/>
      <c r="S21" s="8"/>
      <c r="T21" s="8"/>
      <c r="U21" s="8"/>
      <c r="V21" s="145"/>
    </row>
    <row r="22" customFormat="false" ht="12.75" hidden="false" customHeight="false" outlineLevel="0" collapsed="false">
      <c r="A22" s="181" t="s">
        <v>59</v>
      </c>
      <c r="B22" s="182" t="s">
        <v>60</v>
      </c>
      <c r="C22" s="183" t="s">
        <v>60</v>
      </c>
      <c r="D22" s="136"/>
      <c r="E22" s="136"/>
      <c r="F22" s="184" t="s">
        <v>61</v>
      </c>
      <c r="G22" s="185" t="s">
        <v>62</v>
      </c>
      <c r="H22" s="136"/>
      <c r="I22" s="186" t="s">
        <v>63</v>
      </c>
      <c r="J22" s="186" t="s">
        <v>64</v>
      </c>
      <c r="K22" s="187" t="s">
        <v>65</v>
      </c>
      <c r="L22" s="187"/>
      <c r="M22" s="187"/>
      <c r="N22" s="187"/>
      <c r="O22" s="187"/>
      <c r="P22" s="188" t="s">
        <v>66</v>
      </c>
      <c r="Q22" s="189" t="s">
        <v>67</v>
      </c>
      <c r="R22" s="190" t="s">
        <v>68</v>
      </c>
      <c r="S22" s="191" t="s">
        <v>69</v>
      </c>
      <c r="T22" s="192" t="s">
        <v>70</v>
      </c>
      <c r="U22" s="190" t="s">
        <v>71</v>
      </c>
      <c r="X22" s="8" t="s">
        <v>72</v>
      </c>
      <c r="Y22" s="8" t="s">
        <v>73</v>
      </c>
      <c r="Z22" s="193" t="s">
        <v>74</v>
      </c>
      <c r="AA22" s="193" t="s">
        <v>75</v>
      </c>
    </row>
    <row r="23" customFormat="false" ht="12.75" hidden="false" customHeight="false" outlineLevel="0" collapsed="false">
      <c r="A23" s="194" t="s">
        <v>76</v>
      </c>
      <c r="B23" s="195" t="n">
        <v>0.01</v>
      </c>
      <c r="C23" s="196"/>
      <c r="D23" s="197" t="str">
        <f aca="false">IF(ISERROR(VLOOKUP($A23,'[1]liste reference'!$A$7:$D$906,2,0)),IF(ISERROR(VLOOKUP($A23,'[1]liste reference'!$B$7:$D$906,1,0)),"",VLOOKUP($A23,'[1]liste reference'!$B$7:$D$906,1,0)),VLOOKUP($A23,'[1]liste reference'!$A$7:$D$906,2,0))</f>
        <v>Audouinella sp.</v>
      </c>
      <c r="E23" s="197" t="e">
        <f aca="false">IF(D23="",0,VLOOKUP(D23,D$22:D22,1,0))</f>
        <v>#N/A</v>
      </c>
      <c r="F23" s="198" t="n">
        <f aca="false">($B23*$B$7+$C23*$C$7)/100</f>
        <v>0.004</v>
      </c>
      <c r="G23" s="199" t="str">
        <f aca="false">IF(A23="","",IF(ISERROR(VLOOKUP($A23,'[1]liste reference'!$A$7:$P$906,13,0)),IF(ISERROR(VLOOKUP($A23,'[1]liste reference'!$B$7:$P$906,12,0)),"    -",VLOOKUP($A23,'[1]liste reference'!$B$7:$P$906,12,0)),VLOOKUP($A23,'[1]liste reference'!$A$7:$P$906,13,0)))</f>
        <v>ALG</v>
      </c>
      <c r="H23" s="200" t="n">
        <f aca="false">IF(A23="","x",IF(ISERROR(VLOOKUP($A23,'[1]liste reference'!$A$7:$P$906,14,0)),IF(ISERROR(VLOOKUP($A23,'[1]liste reference'!$B$7:$P$906,13,0)),"x",VLOOKUP($A23,'[1]liste reference'!$B$7:$P$906,13,0)),VLOOKUP($A23,'[1]liste reference'!$A$7:$P$906,14,0)))</f>
        <v>2</v>
      </c>
      <c r="I23" s="201" t="n">
        <f aca="false">IF(ISNUMBER(H23),IF(ISERROR(VLOOKUP($A23,'[1]liste reference'!$A$7:$P$906,3,0)),IF(ISERROR(VLOOKUP($A23,'[1]liste reference'!$B$7:$P$906,2,0)),"",VLOOKUP($A23,'[1]liste reference'!$B$7:$P$906,2,0)),VLOOKUP($A23,'[1]liste reference'!$A$7:$P$906,3,0)),"")</f>
        <v>13</v>
      </c>
      <c r="J23" s="202" t="n">
        <f aca="false">IF(ISNUMBER(H23),IF(ISERROR(VLOOKUP($A23,'[1]liste reference'!$A$7:$P$906,4,0)),IF(ISERROR(VLOOKUP($A23,'[1]liste reference'!$B$7:$P$906,3,0)),"",VLOOKUP($A23,'[1]liste reference'!$B$7:$P$906,3,0)),VLOOKUP($A23,'[1]liste reference'!$A$7:$P$906,4,0)),"")</f>
        <v>2</v>
      </c>
      <c r="K23" s="203" t="str">
        <f aca="false">IF(A23="NEW.COD",AA23,IF(ISTEXT($E23),"DEJA SAISI !",IF(A23="","",IF(ISERROR(VLOOKUP($A23,'[1]liste reference'!$A$7:$D$906,2,0)),IF(ISERROR(VLOOKUP($A23,'[1]liste reference'!$B$7:$D$906,1,0)),"code non répertorié ou synonyme",VLOOKUP($A23,'[1]liste reference'!$B$7:$D$906,1,0)),VLOOKUP(A23,'[1]liste reference'!$A$7:$D$906,2,0)))))</f>
        <v>Audouinella sp.</v>
      </c>
      <c r="L23" s="204"/>
      <c r="M23" s="204"/>
      <c r="N23" s="204"/>
      <c r="O23" s="205"/>
      <c r="P23" s="206" t="n">
        <f aca="false">IF(ISTEXT(H23),"",(B23*$B$7/100)+(C23*$C$7/100))</f>
        <v>0.004</v>
      </c>
      <c r="Q23" s="207" t="n">
        <f aca="false">IF(OR(ISTEXT(H23),P23=0),"",IF(P23&lt;0.1,1,IF(P23&lt;1,2,IF(P23&lt;10,3,IF(P23&lt;50,4,IF(P23&gt;=50,5,""))))))</f>
        <v>1</v>
      </c>
      <c r="R23" s="207" t="n">
        <f aca="false">IF(ISERROR(Q23*I23),0,Q23*I23)</f>
        <v>13</v>
      </c>
      <c r="S23" s="207" t="n">
        <f aca="false">IF(ISERROR(Q23*I23*J23),0,Q23*I23*J23)</f>
        <v>26</v>
      </c>
      <c r="T23" s="207" t="n">
        <f aca="false">IF(ISERROR(Q23*J23),0,Q23*J23)</f>
        <v>2</v>
      </c>
      <c r="U23" s="208" t="str">
        <f aca="false">IF(AND(A23="",F23=0),"",IF(F23=0,"Il manque le(s) % de rec. !",""))</f>
        <v/>
      </c>
      <c r="V23" s="209"/>
      <c r="X23" s="207" t="str">
        <f aca="false">IF(A23="new.cod","NEW.COD",IF(AND((Y23=""),ISTEXT(A23)),A23,IF(Y23="","",INDEX('[1]liste reference'!$A$7:$A$906,Y23))))</f>
        <v>AUD.SPX</v>
      </c>
      <c r="Y23" s="8" t="n">
        <f aca="false">IF(ISERROR(MATCH(A23,'[1]liste reference'!$A$7:$A$906,0)),IF(ISERROR(MATCH(A23,'[1]liste reference'!$B$7:$B$906,0)),"",(MATCH(A23,'[1]liste reference'!$B$7:$B$906,0))),(MATCH(A23,'[1]liste reference'!$A$7:$A$906,0)))</f>
        <v>6</v>
      </c>
      <c r="Z23" s="210"/>
      <c r="AA23" s="211"/>
      <c r="BB23" s="8" t="n">
        <f aca="false">IF(A23="","",1)</f>
        <v>1</v>
      </c>
    </row>
    <row r="24" customFormat="false" ht="12.75" hidden="false" customHeight="false" outlineLevel="0" collapsed="false">
      <c r="A24" s="212" t="s">
        <v>15</v>
      </c>
      <c r="B24" s="213" t="n">
        <v>0.5</v>
      </c>
      <c r="C24" s="214" t="n">
        <v>0.05</v>
      </c>
      <c r="D24" s="215" t="str">
        <f aca="false">IF(ISERROR(VLOOKUP($A24,'[1]liste reference'!$A$7:$D$906,2,0)),IF(ISERROR(VLOOKUP($A24,'[1]liste reference'!$B$7:$D$906,1,0)),"",VLOOKUP($A24,'[1]liste reference'!$B$7:$D$906,1,0)),VLOOKUP($A24,'[1]liste reference'!$A$7:$D$906,2,0))</f>
        <v>Batrachospermum sp. </v>
      </c>
      <c r="E24" s="215" t="e">
        <f aca="false">IF(D24="",0,VLOOKUP(D24,D$22:D23,1,0))</f>
        <v>#N/A</v>
      </c>
      <c r="F24" s="216" t="n">
        <f aca="false">($B24*$B$7+$C24*$C$7)/100</f>
        <v>0.22</v>
      </c>
      <c r="G24" s="217" t="str">
        <f aca="false">IF(A24="","",IF(ISERROR(VLOOKUP($A24,'[1]liste reference'!$A$7:$P$906,13,0)),IF(ISERROR(VLOOKUP($A24,'[1]liste reference'!$B$7:$P$906,12,0)),"    -",VLOOKUP($A24,'[1]liste reference'!$B$7:$P$906,12,0)),VLOOKUP($A24,'[1]liste reference'!$A$7:$P$906,13,0)))</f>
        <v>ALG</v>
      </c>
      <c r="H24" s="200" t="n">
        <f aca="false">IF(A24="","x",IF(ISERROR(VLOOKUP($A24,'[1]liste reference'!$A$7:$P$906,14,0)),IF(ISERROR(VLOOKUP($A24,'[1]liste reference'!$B$7:$P$906,13,0)),"x",VLOOKUP($A24,'[1]liste reference'!$B$7:$P$906,13,0)),VLOOKUP($A24,'[1]liste reference'!$A$7:$P$906,14,0)))</f>
        <v>2</v>
      </c>
      <c r="I24" s="218" t="n">
        <f aca="false">IF(ISNUMBER(H24),IF(ISERROR(VLOOKUP($A24,'[1]liste reference'!$A$7:$P$906,3,0)),IF(ISERROR(VLOOKUP($A24,'[1]liste reference'!$B$7:$P$906,2,0)),"",VLOOKUP($A24,'[1]liste reference'!$B$7:$P$906,2,0)),VLOOKUP($A24,'[1]liste reference'!$A$7:$P$906,3,0)),"")</f>
        <v>16</v>
      </c>
      <c r="J24" s="202" t="n">
        <f aca="false">IF(ISNUMBER(H24),IF(ISERROR(VLOOKUP($A24,'[1]liste reference'!$A$7:$P$906,4,0)),IF(ISERROR(VLOOKUP($A24,'[1]liste reference'!$B$7:$P$906,3,0)),"",VLOOKUP($A24,'[1]liste reference'!$B$7:$P$906,3,0)),VLOOKUP($A24,'[1]liste reference'!$A$7:$P$906,4,0)),"")</f>
        <v>2</v>
      </c>
      <c r="K24" s="219" t="str">
        <f aca="false">IF(A24="NEW.COD",AA24,IF(ISTEXT($E24),"DEJA SAISI !",IF(A24="","",IF(ISERROR(VLOOKUP($A24,'[1]liste reference'!$A$7:$D$906,2,0)),IF(ISERROR(VLOOKUP($A24,'[1]liste reference'!$B$7:$D$906,1,0)),"code non répertorié ou synonyme",VLOOKUP($A24,'[1]liste reference'!$B$7:$D$906,1,0)),VLOOKUP(A24,'[1]liste reference'!$A$7:$D$906,2,0)))))</f>
        <v>Batrachospermum sp. </v>
      </c>
      <c r="L24" s="220"/>
      <c r="M24" s="220"/>
      <c r="N24" s="220"/>
      <c r="O24" s="205"/>
      <c r="P24" s="206" t="n">
        <f aca="false">IF(ISTEXT(H24),"",(B24*$B$7/100)+(C24*$C$7/100))</f>
        <v>0.22</v>
      </c>
      <c r="Q24" s="207" t="n">
        <f aca="false">IF(OR(ISTEXT(H24),P24=0),"",IF(P24&lt;0.1,1,IF(P24&lt;1,2,IF(P24&lt;10,3,IF(P24&lt;50,4,IF(P24&gt;=50,5,""))))))</f>
        <v>2</v>
      </c>
      <c r="R24" s="207" t="n">
        <f aca="false">IF(ISERROR(Q24*I24),0,Q24*I24)</f>
        <v>32</v>
      </c>
      <c r="S24" s="207" t="n">
        <f aca="false">IF(ISERROR(Q24*I24*J24),0,Q24*I24*J24)</f>
        <v>64</v>
      </c>
      <c r="T24" s="221" t="n">
        <f aca="false">IF(ISERROR(Q24*J24),0,Q24*J24)</f>
        <v>4</v>
      </c>
      <c r="U24" s="208" t="str">
        <f aca="false">IF(AND(A24="",F24=0),"",IF(F24=0,"Il manque le(s) % de rec. !",""))</f>
        <v/>
      </c>
      <c r="V24" s="209"/>
      <c r="X24" s="207" t="str">
        <f aca="false">IF(A24="new.cod","NEW.COD",IF(AND((Y24=""),ISTEXT(A24)),A24,IF(Y24="","",INDEX('[1]liste reference'!$A$7:$A$906,Y24))))</f>
        <v>BAT.SPX</v>
      </c>
      <c r="Y24" s="8" t="n">
        <f aca="false">IF(ISERROR(MATCH(A24,'[1]liste reference'!$A$7:$A$906,0)),IF(ISERROR(MATCH(A24,'[1]liste reference'!$B$7:$B$906,0)),"",(MATCH(A24,'[1]liste reference'!$B$7:$B$906,0))),(MATCH(A24,'[1]liste reference'!$A$7:$A$906,0)))</f>
        <v>8</v>
      </c>
      <c r="Z24" s="210"/>
      <c r="AA24" s="211"/>
      <c r="BB24" s="8" t="n">
        <f aca="false">IF(A24="","",1)</f>
        <v>1</v>
      </c>
    </row>
    <row r="25" customFormat="false" ht="12.75" hidden="false" customHeight="false" outlineLevel="0" collapsed="false">
      <c r="A25" s="212" t="s">
        <v>77</v>
      </c>
      <c r="B25" s="213" t="n">
        <v>0.05</v>
      </c>
      <c r="C25" s="214" t="n">
        <v>0.05</v>
      </c>
      <c r="D25" s="215" t="str">
        <f aca="false">IF(ISERROR(VLOOKUP($A25,'[1]liste reference'!$A$7:$D$906,2,0)),IF(ISERROR(VLOOKUP($A25,'[1]liste reference'!$B$7:$D$906,1,0)),"",VLOOKUP($A25,'[1]liste reference'!$B$7:$D$906,1,0)),VLOOKUP($A25,'[1]liste reference'!$A$7:$D$906,2,0))</f>
        <v>Cladophora sp. </v>
      </c>
      <c r="E25" s="215" t="e">
        <f aca="false">IF(D25="",0,VLOOKUP(D25,D$22:D24,1,0))</f>
        <v>#N/A</v>
      </c>
      <c r="F25" s="216" t="n">
        <f aca="false">($B25*$B$7+$C25*$C$7)/100</f>
        <v>0.04</v>
      </c>
      <c r="G25" s="217" t="str">
        <f aca="false">IF(A25="","",IF(ISERROR(VLOOKUP($A25,'[1]liste reference'!$A$7:$P$906,13,0)),IF(ISERROR(VLOOKUP($A25,'[1]liste reference'!$B$7:$P$906,12,0)),"    -",VLOOKUP($A25,'[1]liste reference'!$B$7:$P$906,12,0)),VLOOKUP($A25,'[1]liste reference'!$A$7:$P$906,13,0)))</f>
        <v>ALG</v>
      </c>
      <c r="H25" s="200" t="n">
        <f aca="false">IF(A25="","x",IF(ISERROR(VLOOKUP($A25,'[1]liste reference'!$A$7:$P$906,14,0)),IF(ISERROR(VLOOKUP($A25,'[1]liste reference'!$B$7:$P$906,13,0)),"x",VLOOKUP($A25,'[1]liste reference'!$B$7:$P$906,13,0)),VLOOKUP($A25,'[1]liste reference'!$A$7:$P$906,14,0)))</f>
        <v>2</v>
      </c>
      <c r="I25" s="218" t="n">
        <f aca="false">IF(ISNUMBER(H25),IF(ISERROR(VLOOKUP($A25,'[1]liste reference'!$A$7:$P$906,3,0)),IF(ISERROR(VLOOKUP($A25,'[1]liste reference'!$B$7:$P$906,2,0)),"",VLOOKUP($A25,'[1]liste reference'!$B$7:$P$906,2,0)),VLOOKUP($A25,'[1]liste reference'!$A$7:$P$906,3,0)),"")</f>
        <v>6</v>
      </c>
      <c r="J25" s="202" t="n">
        <f aca="false">IF(ISNUMBER(H25),IF(ISERROR(VLOOKUP($A25,'[1]liste reference'!$A$7:$P$906,4,0)),IF(ISERROR(VLOOKUP($A25,'[1]liste reference'!$B$7:$P$906,3,0)),"",VLOOKUP($A25,'[1]liste reference'!$B$7:$P$906,3,0)),VLOOKUP($A25,'[1]liste reference'!$A$7:$P$906,4,0)),"")</f>
        <v>1</v>
      </c>
      <c r="K25" s="219" t="str">
        <f aca="false">IF(A25="NEW.COD",AA25,IF(ISTEXT($E25),"DEJA SAISI !",IF(A25="","",IF(ISERROR(VLOOKUP($A25,'[1]liste reference'!$A$7:$D$906,2,0)),IF(ISERROR(VLOOKUP($A25,'[1]liste reference'!$B$7:$D$906,1,0)),"code non répertorié ou synonyme",VLOOKUP($A25,'[1]liste reference'!$B$7:$D$906,1,0)),VLOOKUP(A25,'[1]liste reference'!$A$7:$D$906,2,0)))))</f>
        <v>Cladophora sp. </v>
      </c>
      <c r="L25" s="220"/>
      <c r="M25" s="220"/>
      <c r="N25" s="220"/>
      <c r="O25" s="205"/>
      <c r="P25" s="206" t="n">
        <f aca="false">IF(ISTEXT(H25),"",(B25*$B$7/100)+(C25*$C$7/100))</f>
        <v>0.04</v>
      </c>
      <c r="Q25" s="207" t="n">
        <f aca="false">IF(OR(ISTEXT(H25),P25=0),"",IF(P25&lt;0.1,1,IF(P25&lt;1,2,IF(P25&lt;10,3,IF(P25&lt;50,4,IF(P25&gt;=50,5,""))))))</f>
        <v>1</v>
      </c>
      <c r="R25" s="207" t="n">
        <f aca="false">IF(ISERROR(Q25*I25),0,Q25*I25)</f>
        <v>6</v>
      </c>
      <c r="S25" s="207" t="n">
        <f aca="false">IF(ISERROR(Q25*I25*J25),0,Q25*I25*J25)</f>
        <v>6</v>
      </c>
      <c r="T25" s="221" t="n">
        <f aca="false">IF(ISERROR(Q25*J25),0,Q25*J25)</f>
        <v>1</v>
      </c>
      <c r="U25" s="208" t="str">
        <f aca="false">IF(AND(A25="",F25=0),"",IF(F25=0,"Il manque le(s) % de rec. !",""))</f>
        <v/>
      </c>
      <c r="V25" s="209"/>
      <c r="X25" s="207" t="str">
        <f aca="false">IF(A25="new.cod","NEW.COD",IF(AND((Y25=""),ISTEXT(A25)),A25,IF(Y25="","",INDEX('[1]liste reference'!$A$7:$A$906,Y25))))</f>
        <v>CLA.SPX</v>
      </c>
      <c r="Y25" s="8" t="n">
        <f aca="false">IF(ISERROR(MATCH(A25,'[1]liste reference'!$A$7:$A$906,0)),IF(ISERROR(MATCH(A25,'[1]liste reference'!$B$7:$B$906,0)),"",(MATCH(A25,'[1]liste reference'!$B$7:$B$906,0))),(MATCH(A25,'[1]liste reference'!$A$7:$A$906,0)))</f>
        <v>24</v>
      </c>
      <c r="Z25" s="210"/>
      <c r="AA25" s="211"/>
      <c r="BB25" s="8" t="n">
        <f aca="false">IF(A25="","",1)</f>
        <v>1</v>
      </c>
    </row>
    <row r="26" customFormat="false" ht="12.75" hidden="false" customHeight="false" outlineLevel="0" collapsed="false">
      <c r="A26" s="212" t="s">
        <v>78</v>
      </c>
      <c r="B26" s="213" t="n">
        <v>0.5</v>
      </c>
      <c r="C26" s="214" t="n">
        <v>0.05</v>
      </c>
      <c r="D26" s="215" t="str">
        <f aca="false">IF(ISERROR(VLOOKUP($A26,'[1]liste reference'!$A$7:$D$906,2,0)),IF(ISERROR(VLOOKUP($A26,'[1]liste reference'!$B$7:$D$906,1,0)),"",VLOOKUP($A26,'[1]liste reference'!$B$7:$D$906,1,0)),VLOOKUP($A26,'[1]liste reference'!$A$7:$D$906,2,0))</f>
        <v>Hildenbrandia rivularis</v>
      </c>
      <c r="E26" s="215" t="e">
        <f aca="false">IF(D26="",0,VLOOKUP(D26,D$22:D25,1,0))</f>
        <v>#N/A</v>
      </c>
      <c r="F26" s="216" t="n">
        <f aca="false">($B26*$B$7+$C26*$C$7)/100</f>
        <v>0.22</v>
      </c>
      <c r="G26" s="217" t="str">
        <f aca="false">IF(A26="","",IF(ISERROR(VLOOKUP($A26,'[1]liste reference'!$A$7:$P$906,13,0)),IF(ISERROR(VLOOKUP($A26,'[1]liste reference'!$B$7:$P$906,12,0)),"    -",VLOOKUP($A26,'[1]liste reference'!$B$7:$P$906,12,0)),VLOOKUP($A26,'[1]liste reference'!$A$7:$P$906,13,0)))</f>
        <v>ALG</v>
      </c>
      <c r="H26" s="200" t="n">
        <f aca="false">IF(A26="","x",IF(ISERROR(VLOOKUP($A26,'[1]liste reference'!$A$7:$P$906,14,0)),IF(ISERROR(VLOOKUP($A26,'[1]liste reference'!$B$7:$P$906,13,0)),"x",VLOOKUP($A26,'[1]liste reference'!$B$7:$P$906,13,0)),VLOOKUP($A26,'[1]liste reference'!$A$7:$P$906,14,0)))</f>
        <v>2</v>
      </c>
      <c r="I26" s="218" t="n">
        <f aca="false">IF(ISNUMBER(H26),IF(ISERROR(VLOOKUP($A26,'[1]liste reference'!$A$7:$P$906,3,0)),IF(ISERROR(VLOOKUP($A26,'[1]liste reference'!$B$7:$P$906,2,0)),"",VLOOKUP($A26,'[1]liste reference'!$B$7:$P$906,2,0)),VLOOKUP($A26,'[1]liste reference'!$A$7:$P$906,3,0)),"")</f>
        <v>15</v>
      </c>
      <c r="J26" s="202" t="n">
        <f aca="false">IF(ISNUMBER(H26),IF(ISERROR(VLOOKUP($A26,'[1]liste reference'!$A$7:$P$906,4,0)),IF(ISERROR(VLOOKUP($A26,'[1]liste reference'!$B$7:$P$906,3,0)),"",VLOOKUP($A26,'[1]liste reference'!$B$7:$P$906,3,0)),VLOOKUP($A26,'[1]liste reference'!$A$7:$P$906,4,0)),"")</f>
        <v>2</v>
      </c>
      <c r="K26" s="219" t="str">
        <f aca="false">IF(A26="NEW.COD",AA26,IF(ISTEXT($E26),"DEJA SAISI !",IF(A26="","",IF(ISERROR(VLOOKUP($A26,'[1]liste reference'!$A$7:$D$906,2,0)),IF(ISERROR(VLOOKUP($A26,'[1]liste reference'!$B$7:$D$906,1,0)),"code non répertorié ou synonyme",VLOOKUP($A26,'[1]liste reference'!$B$7:$D$906,1,0)),VLOOKUP(A26,'[1]liste reference'!$A$7:$D$906,2,0)))))</f>
        <v>Hildenbrandia rivularis</v>
      </c>
      <c r="L26" s="220"/>
      <c r="M26" s="220"/>
      <c r="N26" s="220"/>
      <c r="O26" s="205"/>
      <c r="P26" s="206" t="n">
        <f aca="false">IF(ISTEXT(H26),"",(B26*$B$7/100)+(C26*$C$7/100))</f>
        <v>0.22</v>
      </c>
      <c r="Q26" s="207" t="n">
        <f aca="false">IF(OR(ISTEXT(H26),P26=0),"",IF(P26&lt;0.1,1,IF(P26&lt;1,2,IF(P26&lt;10,3,IF(P26&lt;50,4,IF(P26&gt;=50,5,""))))))</f>
        <v>2</v>
      </c>
      <c r="R26" s="207" t="n">
        <f aca="false">IF(ISERROR(Q26*I26),0,Q26*I26)</f>
        <v>30</v>
      </c>
      <c r="S26" s="207" t="n">
        <f aca="false">IF(ISERROR(Q26*I26*J26),0,Q26*I26*J26)</f>
        <v>60</v>
      </c>
      <c r="T26" s="221" t="n">
        <f aca="false">IF(ISERROR(Q26*J26),0,Q26*J26)</f>
        <v>4</v>
      </c>
      <c r="U26" s="208" t="str">
        <f aca="false">IF(AND(A26="",F26=0),"",IF(F26=0,"Il manque le(s) % de rec. !",""))</f>
        <v/>
      </c>
      <c r="V26" s="209"/>
      <c r="X26" s="207" t="str">
        <f aca="false">IF(A26="new.cod","NEW.COD",IF(AND((Y26=""),ISTEXT(A26)),A26,IF(Y26="","",INDEX('[1]liste reference'!$A$7:$A$906,Y26))))</f>
        <v>HIL.SPX</v>
      </c>
      <c r="Y26" s="8" t="n">
        <f aca="false">IF(ISERROR(MATCH(A26,'[1]liste reference'!$A$7:$A$906,0)),IF(ISERROR(MATCH(A26,'[1]liste reference'!$B$7:$B$906,0)),"",(MATCH(A26,'[1]liste reference'!$B$7:$B$906,0))),(MATCH(A26,'[1]liste reference'!$A$7:$A$906,0)))</f>
        <v>31</v>
      </c>
      <c r="Z26" s="210"/>
      <c r="AA26" s="211"/>
      <c r="BB26" s="8" t="n">
        <f aca="false">IF(A26="","",1)</f>
        <v>1</v>
      </c>
    </row>
    <row r="27" customFormat="false" ht="12.75" hidden="false" customHeight="false" outlineLevel="0" collapsed="false">
      <c r="A27" s="212" t="s">
        <v>79</v>
      </c>
      <c r="B27" s="213"/>
      <c r="C27" s="214" t="n">
        <v>0.5</v>
      </c>
      <c r="D27" s="215" t="str">
        <f aca="false">IF(ISERROR(VLOOKUP($A27,'[1]liste reference'!$A$7:$D$906,2,0)),IF(ISERROR(VLOOKUP($A27,'[1]liste reference'!$B$7:$D$906,1,0)),"",VLOOKUP($A27,'[1]liste reference'!$B$7:$D$906,1,0)),VLOOKUP($A27,'[1]liste reference'!$A$7:$D$906,2,0))</f>
        <v>Melosira sp.</v>
      </c>
      <c r="E27" s="215" t="e">
        <f aca="false">IF(D27="",0,VLOOKUP(D27,D$22:D26,1,0))</f>
        <v>#N/A</v>
      </c>
      <c r="F27" s="216" t="n">
        <f aca="false">($B27*$B$7+$C27*$C$7)/100</f>
        <v>0.2</v>
      </c>
      <c r="G27" s="217" t="str">
        <f aca="false">IF(A27="","",IF(ISERROR(VLOOKUP($A27,'[1]liste reference'!$A$7:$P$906,13,0)),IF(ISERROR(VLOOKUP($A27,'[1]liste reference'!$B$7:$P$906,12,0)),"    -",VLOOKUP($A27,'[1]liste reference'!$B$7:$P$906,12,0)),VLOOKUP($A27,'[1]liste reference'!$A$7:$P$906,13,0)))</f>
        <v>ALG</v>
      </c>
      <c r="H27" s="200" t="n">
        <f aca="false">IF(A27="","x",IF(ISERROR(VLOOKUP($A27,'[1]liste reference'!$A$7:$P$906,14,0)),IF(ISERROR(VLOOKUP($A27,'[1]liste reference'!$B$7:$P$906,13,0)),"x",VLOOKUP($A27,'[1]liste reference'!$B$7:$P$906,13,0)),VLOOKUP($A27,'[1]liste reference'!$A$7:$P$906,14,0)))</f>
        <v>2</v>
      </c>
      <c r="I27" s="218" t="n">
        <f aca="false">IF(ISNUMBER(H27),IF(ISERROR(VLOOKUP($A27,'[1]liste reference'!$A$7:$P$906,3,0)),IF(ISERROR(VLOOKUP($A27,'[1]liste reference'!$B$7:$P$906,2,0)),"",VLOOKUP($A27,'[1]liste reference'!$B$7:$P$906,2,0)),VLOOKUP($A27,'[1]liste reference'!$A$7:$P$906,3,0)),"")</f>
        <v>10</v>
      </c>
      <c r="J27" s="202" t="n">
        <f aca="false">IF(ISNUMBER(H27),IF(ISERROR(VLOOKUP($A27,'[1]liste reference'!$A$7:$P$906,4,0)),IF(ISERROR(VLOOKUP($A27,'[1]liste reference'!$B$7:$P$906,3,0)),"",VLOOKUP($A27,'[1]liste reference'!$B$7:$P$906,3,0)),VLOOKUP($A27,'[1]liste reference'!$A$7:$P$906,4,0)),"")</f>
        <v>1</v>
      </c>
      <c r="K27" s="219" t="str">
        <f aca="false">IF(A27="NEW.COD",AA27,IF(ISTEXT($E27),"DEJA SAISI !",IF(A27="","",IF(ISERROR(VLOOKUP($A27,'[1]liste reference'!$A$7:$D$906,2,0)),IF(ISERROR(VLOOKUP($A27,'[1]liste reference'!$B$7:$D$906,1,0)),"code non répertorié ou synonyme",VLOOKUP($A27,'[1]liste reference'!$B$7:$D$906,1,0)),VLOOKUP(A27,'[1]liste reference'!$A$7:$D$906,2,0)))))</f>
        <v>Melosira sp.</v>
      </c>
      <c r="L27" s="220"/>
      <c r="M27" s="220"/>
      <c r="N27" s="220"/>
      <c r="O27" s="205"/>
      <c r="P27" s="206" t="n">
        <f aca="false">IF(ISTEXT(H27),"",(B27*$B$7/100)+(C27*$C$7/100))</f>
        <v>0.2</v>
      </c>
      <c r="Q27" s="207" t="n">
        <f aca="false">IF(OR(ISTEXT(H27),P27=0),"",IF(P27&lt;0.1,1,IF(P27&lt;1,2,IF(P27&lt;10,3,IF(P27&lt;50,4,IF(P27&gt;=50,5,""))))))</f>
        <v>2</v>
      </c>
      <c r="R27" s="207" t="n">
        <f aca="false">IF(ISERROR(Q27*I27),0,Q27*I27)</f>
        <v>20</v>
      </c>
      <c r="S27" s="207" t="n">
        <f aca="false">IF(ISERROR(Q27*I27*J27),0,Q27*I27*J27)</f>
        <v>20</v>
      </c>
      <c r="T27" s="221" t="n">
        <f aca="false">IF(ISERROR(Q27*J27),0,Q27*J27)</f>
        <v>2</v>
      </c>
      <c r="U27" s="208" t="str">
        <f aca="false">IF(AND(A27="",F27=0),"",IF(F27=0,"Il manque le(s) % de rec. !",""))</f>
        <v/>
      </c>
      <c r="V27" s="209"/>
      <c r="W27" s="209"/>
      <c r="X27" s="207" t="str">
        <f aca="false">IF(A27="new.cod","NEW.COD",IF(AND((Y27=""),ISTEXT(A27)),A27,IF(Y27="","",INDEX('[1]liste reference'!$A$7:$A$906,Y27))))</f>
        <v>MEL.SPX</v>
      </c>
      <c r="Y27" s="8" t="n">
        <f aca="false">IF(ISERROR(MATCH(A27,'[1]liste reference'!$A$7:$A$906,0)),IF(ISERROR(MATCH(A27,'[1]liste reference'!$B$7:$B$906,0)),"",(MATCH(A27,'[1]liste reference'!$B$7:$B$906,0))),(MATCH(A27,'[1]liste reference'!$A$7:$A$906,0)))</f>
        <v>37</v>
      </c>
      <c r="Z27" s="210"/>
      <c r="AA27" s="211"/>
      <c r="BB27" s="8" t="n">
        <f aca="false">IF(A27="","",1)</f>
        <v>1</v>
      </c>
    </row>
    <row r="28" customFormat="false" ht="12.75" hidden="false" customHeight="false" outlineLevel="0" collapsed="false">
      <c r="A28" s="212" t="s">
        <v>80</v>
      </c>
      <c r="B28" s="213"/>
      <c r="C28" s="214" t="n">
        <v>0.05</v>
      </c>
      <c r="D28" s="215" t="str">
        <f aca="false">IF(ISERROR(VLOOKUP($A28,'[1]liste reference'!$A$7:$D$906,2,0)),IF(ISERROR(VLOOKUP($A28,'[1]liste reference'!$B$7:$D$906,1,0)),"",VLOOKUP($A28,'[1]liste reference'!$B$7:$D$906,1,0)),VLOOKUP($A28,'[1]liste reference'!$A$7:$D$906,2,0))</f>
        <v>Phormidium sp.</v>
      </c>
      <c r="E28" s="215" t="e">
        <f aca="false">IF(D28="",0,VLOOKUP(D28,D$22:D27,1,0))</f>
        <v>#N/A</v>
      </c>
      <c r="F28" s="216" t="n">
        <f aca="false">($B28*$B$7+$C28*$C$7)/100</f>
        <v>0.02</v>
      </c>
      <c r="G28" s="217" t="str">
        <f aca="false">IF(A28="","",IF(ISERROR(VLOOKUP($A28,'[1]liste reference'!$A$7:$P$906,13,0)),IF(ISERROR(VLOOKUP($A28,'[1]liste reference'!$B$7:$P$906,12,0)),"    -",VLOOKUP($A28,'[1]liste reference'!$B$7:$P$906,12,0)),VLOOKUP($A28,'[1]liste reference'!$A$7:$P$906,13,0)))</f>
        <v>ALG</v>
      </c>
      <c r="H28" s="200" t="n">
        <f aca="false">IF(A28="","x",IF(ISERROR(VLOOKUP($A28,'[1]liste reference'!$A$7:$P$906,14,0)),IF(ISERROR(VLOOKUP($A28,'[1]liste reference'!$B$7:$P$906,13,0)),"x",VLOOKUP($A28,'[1]liste reference'!$B$7:$P$906,13,0)),VLOOKUP($A28,'[1]liste reference'!$A$7:$P$906,14,0)))</f>
        <v>2</v>
      </c>
      <c r="I28" s="218" t="n">
        <f aca="false">IF(ISNUMBER(H28),IF(ISERROR(VLOOKUP($A28,'[1]liste reference'!$A$7:$P$906,3,0)),IF(ISERROR(VLOOKUP($A28,'[1]liste reference'!$B$7:$P$906,2,0)),"",VLOOKUP($A28,'[1]liste reference'!$B$7:$P$906,2,0)),VLOOKUP($A28,'[1]liste reference'!$A$7:$P$906,3,0)),"")</f>
        <v>13</v>
      </c>
      <c r="J28" s="202" t="n">
        <f aca="false">IF(ISNUMBER(H28),IF(ISERROR(VLOOKUP($A28,'[1]liste reference'!$A$7:$P$906,4,0)),IF(ISERROR(VLOOKUP($A28,'[1]liste reference'!$B$7:$P$906,3,0)),"",VLOOKUP($A28,'[1]liste reference'!$B$7:$P$906,3,0)),VLOOKUP($A28,'[1]liste reference'!$A$7:$P$906,4,0)),"")</f>
        <v>2</v>
      </c>
      <c r="K28" s="219" t="str">
        <f aca="false">IF(A28="NEW.COD",AA28,IF(ISTEXT($E28),"DEJA SAISI !",IF(A28="","",IF(ISERROR(VLOOKUP($A28,'[1]liste reference'!$A$7:$D$906,2,0)),IF(ISERROR(VLOOKUP($A28,'[1]liste reference'!$B$7:$D$906,1,0)),"code non répertorié ou synonyme",VLOOKUP($A28,'[1]liste reference'!$B$7:$D$906,1,0)),VLOOKUP(A28,'[1]liste reference'!$A$7:$D$906,2,0)))))</f>
        <v>Phormidium sp.</v>
      </c>
      <c r="L28" s="220"/>
      <c r="M28" s="220"/>
      <c r="N28" s="220"/>
      <c r="O28" s="205"/>
      <c r="P28" s="206" t="n">
        <f aca="false">IF(ISTEXT(H28),"",(B28*$B$7/100)+(C28*$C$7/100))</f>
        <v>0.02</v>
      </c>
      <c r="Q28" s="207" t="n">
        <f aca="false">IF(OR(ISTEXT(H28),P28=0),"",IF(P28&lt;0.1,1,IF(P28&lt;1,2,IF(P28&lt;10,3,IF(P28&lt;50,4,IF(P28&gt;=50,5,""))))))</f>
        <v>1</v>
      </c>
      <c r="R28" s="207" t="n">
        <f aca="false">IF(ISERROR(Q28*I28),0,Q28*I28)</f>
        <v>13</v>
      </c>
      <c r="S28" s="207" t="n">
        <f aca="false">IF(ISERROR(Q28*I28*J28),0,Q28*I28*J28)</f>
        <v>26</v>
      </c>
      <c r="T28" s="221" t="n">
        <f aca="false">IF(ISERROR(Q28*J28),0,Q28*J28)</f>
        <v>2</v>
      </c>
      <c r="U28" s="208" t="str">
        <f aca="false">IF(AND(A28="",F28=0),"",IF(F28=0,"Il manque le(s) % de rec. !",""))</f>
        <v/>
      </c>
      <c r="V28" s="222"/>
      <c r="X28" s="207" t="str">
        <f aca="false">IF(A28="new.cod","NEW.COD",IF(AND((Y28=""),ISTEXT(A28)),A28,IF(Y28="","",INDEX('[1]liste reference'!$A$7:$A$906,Y28))))</f>
        <v>PHO.SPX</v>
      </c>
      <c r="Y28" s="8" t="n">
        <f aca="false">IF(ISERROR(MATCH(A28,'[1]liste reference'!$A$7:$A$906,0)),IF(ISERROR(MATCH(A28,'[1]liste reference'!$B$7:$B$906,0)),"",(MATCH(A28,'[1]liste reference'!$B$7:$B$906,0))),(MATCH(A28,'[1]liste reference'!$A$7:$A$906,0)))</f>
        <v>58</v>
      </c>
      <c r="Z28" s="210"/>
      <c r="AA28" s="211"/>
      <c r="BB28" s="8" t="n">
        <f aca="false">IF(A28="","",1)</f>
        <v>1</v>
      </c>
    </row>
    <row r="29" customFormat="false" ht="12.75" hidden="false" customHeight="false" outlineLevel="0" collapsed="false">
      <c r="A29" s="212" t="s">
        <v>81</v>
      </c>
      <c r="B29" s="213" t="n">
        <v>0.05</v>
      </c>
      <c r="C29" s="214"/>
      <c r="D29" s="215" t="str">
        <f aca="false">IF(ISERROR(VLOOKUP($A29,'[1]liste reference'!$A$7:$D$906,2,0)),IF(ISERROR(VLOOKUP($A29,'[1]liste reference'!$B$7:$D$906,1,0)),"",VLOOKUP($A29,'[1]liste reference'!$B$7:$D$906,1,0)),VLOOKUP($A29,'[1]liste reference'!$A$7:$D$906,2,0))</f>
        <v>Vaucheria sp.</v>
      </c>
      <c r="E29" s="215" t="e">
        <f aca="false">IF(D29="",0,VLOOKUP(D29,D$21:D28,1,0))</f>
        <v>#N/A</v>
      </c>
      <c r="F29" s="216" t="n">
        <f aca="false">($B29*$B$7+$C29*$C$7)/100</f>
        <v>0.02</v>
      </c>
      <c r="G29" s="217" t="str">
        <f aca="false">IF(A29="","",IF(ISERROR(VLOOKUP($A29,'[1]liste reference'!$A$7:$P$906,13,0)),IF(ISERROR(VLOOKUP($A29,'[1]liste reference'!$B$7:$P$906,12,0)),"    -",VLOOKUP($A29,'[1]liste reference'!$B$7:$P$906,12,0)),VLOOKUP($A29,'[1]liste reference'!$A$7:$P$906,13,0)))</f>
        <v>ALG</v>
      </c>
      <c r="H29" s="200" t="n">
        <f aca="false">IF(A29="","x",IF(ISERROR(VLOOKUP($A29,'[1]liste reference'!$A$7:$P$906,14,0)),IF(ISERROR(VLOOKUP($A29,'[1]liste reference'!$B$7:$P$906,13,0)),"x",VLOOKUP($A29,'[1]liste reference'!$B$7:$P$906,13,0)),VLOOKUP($A29,'[1]liste reference'!$A$7:$P$906,14,0)))</f>
        <v>2</v>
      </c>
      <c r="I29" s="218" t="n">
        <f aca="false">IF(ISNUMBER(H29),IF(ISERROR(VLOOKUP($A29,'[1]liste reference'!$A$7:$P$906,3,0)),IF(ISERROR(VLOOKUP($A29,'[1]liste reference'!$B$7:$P$906,2,0)),"",VLOOKUP($A29,'[1]liste reference'!$B$7:$P$906,2,0)),VLOOKUP($A29,'[1]liste reference'!$A$7:$P$906,3,0)),"")</f>
        <v>4</v>
      </c>
      <c r="J29" s="202" t="n">
        <f aca="false">IF(ISNUMBER(H29),IF(ISERROR(VLOOKUP($A29,'[1]liste reference'!$A$7:$P$906,4,0)),IF(ISERROR(VLOOKUP($A29,'[1]liste reference'!$B$7:$P$906,3,0)),"",VLOOKUP($A29,'[1]liste reference'!$B$7:$P$906,3,0)),VLOOKUP($A29,'[1]liste reference'!$A$7:$P$906,4,0)),"")</f>
        <v>1</v>
      </c>
      <c r="K29" s="219" t="str">
        <f aca="false">IF(A29="NEW.COD",AA29,IF(ISTEXT($E29),"DEJA SAISI !",IF(A29="","",IF(ISERROR(VLOOKUP($A29,'[1]liste reference'!$A$7:$D$906,2,0)),IF(ISERROR(VLOOKUP($A29,'[1]liste reference'!$B$7:$D$906,1,0)),"code non répertorié ou synonyme",VLOOKUP($A29,'[1]liste reference'!$B$7:$D$906,1,0)),VLOOKUP(A29,'[1]liste reference'!$A$7:$D$906,2,0)))))</f>
        <v>Vaucheria sp.</v>
      </c>
      <c r="L29" s="220"/>
      <c r="M29" s="220"/>
      <c r="N29" s="220"/>
      <c r="O29" s="205"/>
      <c r="P29" s="206" t="n">
        <f aca="false">IF(ISTEXT(H29),"",(B29*$B$7/100)+(C29*$C$7/100))</f>
        <v>0.02</v>
      </c>
      <c r="Q29" s="207" t="n">
        <f aca="false">IF(OR(ISTEXT(H29),P29=0),"",IF(P29&lt;0.1,1,IF(P29&lt;1,2,IF(P29&lt;10,3,IF(P29&lt;50,4,IF(P29&gt;=50,5,""))))))</f>
        <v>1</v>
      </c>
      <c r="R29" s="207" t="n">
        <f aca="false">IF(ISERROR(Q29*I29),0,Q29*I29)</f>
        <v>4</v>
      </c>
      <c r="S29" s="207" t="n">
        <f aca="false">IF(ISERROR(Q29*I29*J29),0,Q29*I29*J29)</f>
        <v>4</v>
      </c>
      <c r="T29" s="221" t="n">
        <f aca="false">IF(ISERROR(Q29*J29),0,Q29*J29)</f>
        <v>1</v>
      </c>
      <c r="U29" s="208" t="str">
        <f aca="false">IF(AND(A29="",F29=0),"",IF(F29=0,"Il manque le(s) % de rec. !",""))</f>
        <v/>
      </c>
      <c r="V29" s="209"/>
      <c r="W29" s="223"/>
      <c r="X29" s="207" t="str">
        <f aca="false">IF(A29="new.cod","NEW.COD",IF(AND((Y29=""),ISTEXT(A29)),A29,IF(Y29="","",INDEX('[1]liste reference'!$A$7:$A$906,Y29))))</f>
        <v>VAU.SPX</v>
      </c>
      <c r="Y29" s="8" t="n">
        <f aca="false">IF(ISERROR(MATCH(A29,'[1]liste reference'!$A$7:$A$906,0)),IF(ISERROR(MATCH(A29,'[1]liste reference'!$B$7:$B$906,0)),"",(MATCH(A29,'[1]liste reference'!$B$7:$B$906,0))),(MATCH(A29,'[1]liste reference'!$A$7:$A$906,0)))</f>
        <v>83</v>
      </c>
      <c r="Z29" s="210"/>
      <c r="AA29" s="211"/>
      <c r="BB29" s="8" t="n">
        <f aca="false">IF(A29="","",1)</f>
        <v>1</v>
      </c>
    </row>
    <row r="30" customFormat="false" ht="12.75" hidden="false" customHeight="false" outlineLevel="0" collapsed="false">
      <c r="A30" s="212" t="s">
        <v>82</v>
      </c>
      <c r="B30" s="213" t="n">
        <v>0.05</v>
      </c>
      <c r="C30" s="214"/>
      <c r="D30" s="215" t="str">
        <f aca="false">IF(ISERROR(VLOOKUP($A30,'[1]liste reference'!$A$7:$D$906,2,0)),IF(ISERROR(VLOOKUP($A30,'[1]liste reference'!$B$7:$D$906,1,0)),"",VLOOKUP($A30,'[1]liste reference'!$B$7:$D$906,1,0)),VLOOKUP($A30,'[1]liste reference'!$A$7:$D$906,2,0))</f>
        <v>Amblystegium fluviatile (Hygroamblystegium fluviatile)</v>
      </c>
      <c r="E30" s="215" t="e">
        <f aca="false">IF(D30="",0,VLOOKUP(D30,D$22:D29,1,0))</f>
        <v>#N/A</v>
      </c>
      <c r="F30" s="216" t="n">
        <f aca="false">($B30*$B$7+$C30*$C$7)/100</f>
        <v>0.02</v>
      </c>
      <c r="G30" s="217" t="str">
        <f aca="false">IF(A30="","",IF(ISERROR(VLOOKUP($A30,'[1]liste reference'!$A$7:$P$906,13,0)),IF(ISERROR(VLOOKUP($A30,'[1]liste reference'!$B$7:$P$906,12,0)),"    -",VLOOKUP($A30,'[1]liste reference'!$B$7:$P$906,12,0)),VLOOKUP($A30,'[1]liste reference'!$A$7:$P$906,13,0)))</f>
        <v>BRm</v>
      </c>
      <c r="H30" s="200" t="n">
        <f aca="false">IF(A30="","x",IF(ISERROR(VLOOKUP($A30,'[1]liste reference'!$A$7:$P$906,14,0)),IF(ISERROR(VLOOKUP($A30,'[1]liste reference'!$B$7:$P$906,13,0)),"x",VLOOKUP($A30,'[1]liste reference'!$B$7:$P$906,13,0)),VLOOKUP($A30,'[1]liste reference'!$A$7:$P$906,14,0)))</f>
        <v>5</v>
      </c>
      <c r="I30" s="218" t="n">
        <f aca="false">IF(ISNUMBER(H30),IF(ISERROR(VLOOKUP($A30,'[1]liste reference'!$A$7:$P$906,3,0)),IF(ISERROR(VLOOKUP($A30,'[1]liste reference'!$B$7:$P$906,2,0)),"",VLOOKUP($A30,'[1]liste reference'!$B$7:$P$906,2,0)),VLOOKUP($A30,'[1]liste reference'!$A$7:$P$906,3,0)),"")</f>
        <v>11</v>
      </c>
      <c r="J30" s="202" t="n">
        <f aca="false">IF(ISNUMBER(H30),IF(ISERROR(VLOOKUP($A30,'[1]liste reference'!$A$7:$P$906,4,0)),IF(ISERROR(VLOOKUP($A30,'[1]liste reference'!$B$7:$P$906,3,0)),"",VLOOKUP($A30,'[1]liste reference'!$B$7:$P$906,3,0)),VLOOKUP($A30,'[1]liste reference'!$A$7:$P$906,4,0)),"")</f>
        <v>2</v>
      </c>
      <c r="K30" s="219" t="str">
        <f aca="false">IF(A30="NEW.COD",AA30,IF(ISTEXT($E30),"DEJA SAISI !",IF(A30="","",IF(ISERROR(VLOOKUP($A30,'[1]liste reference'!$A$7:$D$906,2,0)),IF(ISERROR(VLOOKUP($A30,'[1]liste reference'!$B$7:$D$906,1,0)),"code non répertorié ou synonyme",VLOOKUP($A30,'[1]liste reference'!$B$7:$D$906,1,0)),VLOOKUP(A30,'[1]liste reference'!$A$7:$D$906,2,0)))))</f>
        <v>Amblystegium fluviatile (Hygroamblystegium fluviatile)</v>
      </c>
      <c r="L30" s="220"/>
      <c r="M30" s="220"/>
      <c r="N30" s="220"/>
      <c r="O30" s="205"/>
      <c r="P30" s="206" t="n">
        <f aca="false">IF(ISTEXT(H30),"",(B30*$B$7/100)+(C30*$C$7/100))</f>
        <v>0.02</v>
      </c>
      <c r="Q30" s="207" t="n">
        <f aca="false">IF(OR(ISTEXT(H30),P30=0),"",IF(P30&lt;0.1,1,IF(P30&lt;1,2,IF(P30&lt;10,3,IF(P30&lt;50,4,IF(P30&gt;=50,5,""))))))</f>
        <v>1</v>
      </c>
      <c r="R30" s="207" t="n">
        <f aca="false">IF(ISERROR(Q30*I30),0,Q30*I30)</f>
        <v>11</v>
      </c>
      <c r="S30" s="207" t="n">
        <f aca="false">IF(ISERROR(Q30*I30*J30),0,Q30*I30*J30)</f>
        <v>22</v>
      </c>
      <c r="T30" s="221" t="n">
        <f aca="false">IF(ISERROR(Q30*J30),0,Q30*J30)</f>
        <v>2</v>
      </c>
      <c r="U30" s="208" t="str">
        <f aca="false">IF(AND(A30="",F30=0),"",IF(F30=0,"Il manque le(s) % de rec. !",""))</f>
        <v/>
      </c>
      <c r="V30" s="209"/>
      <c r="X30" s="207" t="str">
        <f aca="false">IF(A30="new.cod","NEW.COD",IF(AND((Y30=""),ISTEXT(A30)),A30,IF(Y30="","",INDEX('[1]liste reference'!$A$7:$A$906,Y30))))</f>
        <v>AMB.FLU</v>
      </c>
      <c r="Y30" s="8" t="n">
        <f aca="false">IF(ISERROR(MATCH(A30,'[1]liste reference'!$A$7:$A$906,0)),IF(ISERROR(MATCH(A30,'[1]liste reference'!$B$7:$B$906,0)),"",(MATCH(A30,'[1]liste reference'!$B$7:$B$906,0))),(MATCH(A30,'[1]liste reference'!$A$7:$A$906,0)))</f>
        <v>148</v>
      </c>
      <c r="Z30" s="210"/>
      <c r="AA30" s="211"/>
      <c r="BB30" s="8" t="n">
        <f aca="false">IF(A30="","",1)</f>
        <v>1</v>
      </c>
    </row>
    <row r="31" customFormat="false" ht="12.75" hidden="false" customHeight="false" outlineLevel="0" collapsed="false">
      <c r="A31" s="212" t="s">
        <v>83</v>
      </c>
      <c r="B31" s="213" t="n">
        <v>50</v>
      </c>
      <c r="C31" s="214" t="n">
        <v>0.5</v>
      </c>
      <c r="D31" s="215" t="str">
        <f aca="false">IF(ISERROR(VLOOKUP($A31,'[1]liste reference'!$A$7:$D$906,2,0)),IF(ISERROR(VLOOKUP($A31,'[1]liste reference'!$B$7:$D$906,1,0)),"",VLOOKUP($A31,'[1]liste reference'!$B$7:$D$906,1,0)),VLOOKUP($A31,'[1]liste reference'!$A$7:$D$906,2,0))</f>
        <v>Amblystegium riparium (Leptodictyum riparium)</v>
      </c>
      <c r="E31" s="215" t="e">
        <f aca="false">IF(D31="",0,VLOOKUP(D31,D$22:D30,1,0))</f>
        <v>#N/A</v>
      </c>
      <c r="F31" s="216" t="n">
        <f aca="false">($B31*$B$7+$C31*$C$7)/100</f>
        <v>20.2</v>
      </c>
      <c r="G31" s="217" t="str">
        <f aca="false">IF(A31="","",IF(ISERROR(VLOOKUP($A31,'[1]liste reference'!$A$7:$P$906,13,0)),IF(ISERROR(VLOOKUP($A31,'[1]liste reference'!$B$7:$P$906,12,0)),"    -",VLOOKUP($A31,'[1]liste reference'!$B$7:$P$906,12,0)),VLOOKUP($A31,'[1]liste reference'!$A$7:$P$906,13,0)))</f>
        <v>BRm</v>
      </c>
      <c r="H31" s="200" t="n">
        <f aca="false">IF(A31="","x",IF(ISERROR(VLOOKUP($A31,'[1]liste reference'!$A$7:$P$906,14,0)),IF(ISERROR(VLOOKUP($A31,'[1]liste reference'!$B$7:$P$906,13,0)),"x",VLOOKUP($A31,'[1]liste reference'!$B$7:$P$906,13,0)),VLOOKUP($A31,'[1]liste reference'!$A$7:$P$906,14,0)))</f>
        <v>5</v>
      </c>
      <c r="I31" s="218" t="n">
        <f aca="false">IF(ISNUMBER(H31),IF(ISERROR(VLOOKUP($A31,'[1]liste reference'!$A$7:$P$906,3,0)),IF(ISERROR(VLOOKUP($A31,'[1]liste reference'!$B$7:$P$906,2,0)),"",VLOOKUP($A31,'[1]liste reference'!$B$7:$P$906,2,0)),VLOOKUP($A31,'[1]liste reference'!$A$7:$P$906,3,0)),"")</f>
        <v>5</v>
      </c>
      <c r="J31" s="202" t="n">
        <f aca="false">IF(ISNUMBER(H31),IF(ISERROR(VLOOKUP($A31,'[1]liste reference'!$A$7:$P$906,4,0)),IF(ISERROR(VLOOKUP($A31,'[1]liste reference'!$B$7:$P$906,3,0)),"",VLOOKUP($A31,'[1]liste reference'!$B$7:$P$906,3,0)),VLOOKUP($A31,'[1]liste reference'!$A$7:$P$906,4,0)),"")</f>
        <v>2</v>
      </c>
      <c r="K31" s="219" t="str">
        <f aca="false">IF(A31="NEW.COD",AA31,IF(ISTEXT($E31),"DEJA SAISI !",IF(A31="","",IF(ISERROR(VLOOKUP($A31,'[1]liste reference'!$A$7:$D$906,2,0)),IF(ISERROR(VLOOKUP($A31,'[1]liste reference'!$B$7:$D$906,1,0)),"code non répertorié ou synonyme",VLOOKUP($A31,'[1]liste reference'!$B$7:$D$906,1,0)),VLOOKUP(A31,'[1]liste reference'!$A$7:$D$906,2,0)))))</f>
        <v>Amblystegium riparium (Leptodictyum riparium)</v>
      </c>
      <c r="L31" s="220"/>
      <c r="M31" s="220"/>
      <c r="N31" s="220"/>
      <c r="O31" s="205"/>
      <c r="P31" s="206" t="n">
        <f aca="false">IF(ISTEXT(H31),"",(B31*$B$7/100)+(C31*$C$7/100))</f>
        <v>20.2</v>
      </c>
      <c r="Q31" s="207" t="n">
        <f aca="false">IF(OR(ISTEXT(H31),P31=0),"",IF(P31&lt;0.1,1,IF(P31&lt;1,2,IF(P31&lt;10,3,IF(P31&lt;50,4,IF(P31&gt;=50,5,""))))))</f>
        <v>4</v>
      </c>
      <c r="R31" s="207" t="n">
        <f aca="false">IF(ISERROR(Q31*I31),0,Q31*I31)</f>
        <v>20</v>
      </c>
      <c r="S31" s="207" t="n">
        <f aca="false">IF(ISERROR(Q31*I31*J31),0,Q31*I31*J31)</f>
        <v>40</v>
      </c>
      <c r="T31" s="221" t="n">
        <f aca="false">IF(ISERROR(Q31*J31),0,Q31*J31)</f>
        <v>8</v>
      </c>
      <c r="U31" s="208" t="str">
        <f aca="false">IF(AND(A31="",F31=0),"",IF(F31=0,"Il manque le(s) % de rec. !",""))</f>
        <v/>
      </c>
      <c r="V31" s="209"/>
      <c r="X31" s="207" t="str">
        <f aca="false">IF(A31="new.cod","NEW.COD",IF(AND((Y31=""),ISTEXT(A31)),A31,IF(Y31="","",INDEX('[1]liste reference'!$A$7:$A$906,Y31))))</f>
        <v>AMB.RIP</v>
      </c>
      <c r="Y31" s="8" t="n">
        <f aca="false">IF(ISERROR(MATCH(A31,'[1]liste reference'!$A$7:$A$906,0)),IF(ISERROR(MATCH(A31,'[1]liste reference'!$B$7:$B$906,0)),"",(MATCH(A31,'[1]liste reference'!$B$7:$B$906,0))),(MATCH(A31,'[1]liste reference'!$A$7:$A$906,0)))</f>
        <v>149</v>
      </c>
      <c r="Z31" s="210"/>
      <c r="AA31" s="211"/>
      <c r="BB31" s="8" t="n">
        <f aca="false">IF(A31="","",1)</f>
        <v>1</v>
      </c>
    </row>
    <row r="32" customFormat="false" ht="12.75" hidden="false" customHeight="false" outlineLevel="0" collapsed="false">
      <c r="A32" s="212" t="s">
        <v>84</v>
      </c>
      <c r="B32" s="213" t="n">
        <v>0.05</v>
      </c>
      <c r="C32" s="214"/>
      <c r="D32" s="215" t="str">
        <f aca="false">IF(ISERROR(VLOOKUP($A32,'[1]liste reference'!$A$7:$D$906,2,0)),IF(ISERROR(VLOOKUP($A32,'[1]liste reference'!$B$7:$D$906,1,0)),"",VLOOKUP($A32,'[1]liste reference'!$B$7:$D$906,1,0)),VLOOKUP($A32,'[1]liste reference'!$A$7:$D$906,2,0))</f>
        <v>Fissidens crassipes</v>
      </c>
      <c r="E32" s="215" t="e">
        <f aca="false">IF(D32="",0,VLOOKUP(D32,D$22:D31,1,0))</f>
        <v>#N/A</v>
      </c>
      <c r="F32" s="216" t="n">
        <f aca="false">($B32*$B$7+$C32*$C$7)/100</f>
        <v>0.02</v>
      </c>
      <c r="G32" s="217" t="str">
        <f aca="false">IF(A32="","",IF(ISERROR(VLOOKUP($A32,'[1]liste reference'!$A$7:$P$906,13,0)),IF(ISERROR(VLOOKUP($A32,'[1]liste reference'!$B$7:$P$906,12,0)),"    -",VLOOKUP($A32,'[1]liste reference'!$B$7:$P$906,12,0)),VLOOKUP($A32,'[1]liste reference'!$A$7:$P$906,13,0)))</f>
        <v>BRm</v>
      </c>
      <c r="H32" s="200" t="n">
        <f aca="false">IF(A32="","x",IF(ISERROR(VLOOKUP($A32,'[1]liste reference'!$A$7:$P$906,14,0)),IF(ISERROR(VLOOKUP($A32,'[1]liste reference'!$B$7:$P$906,13,0)),"x",VLOOKUP($A32,'[1]liste reference'!$B$7:$P$906,13,0)),VLOOKUP($A32,'[1]liste reference'!$A$7:$P$906,14,0)))</f>
        <v>5</v>
      </c>
      <c r="I32" s="218" t="n">
        <f aca="false">IF(ISNUMBER(H32),IF(ISERROR(VLOOKUP($A32,'[1]liste reference'!$A$7:$P$906,3,0)),IF(ISERROR(VLOOKUP($A32,'[1]liste reference'!$B$7:$P$906,2,0)),"",VLOOKUP($A32,'[1]liste reference'!$B$7:$P$906,2,0)),VLOOKUP($A32,'[1]liste reference'!$A$7:$P$906,3,0)),"")</f>
        <v>12</v>
      </c>
      <c r="J32" s="202" t="n">
        <f aca="false">IF(ISNUMBER(H32),IF(ISERROR(VLOOKUP($A32,'[1]liste reference'!$A$7:$P$906,4,0)),IF(ISERROR(VLOOKUP($A32,'[1]liste reference'!$B$7:$P$906,3,0)),"",VLOOKUP($A32,'[1]liste reference'!$B$7:$P$906,3,0)),VLOOKUP($A32,'[1]liste reference'!$A$7:$P$906,4,0)),"")</f>
        <v>2</v>
      </c>
      <c r="K32" s="219" t="str">
        <f aca="false">IF(A32="NEW.COD",AA32,IF(ISTEXT($E32),"DEJA SAISI !",IF(A32="","",IF(ISERROR(VLOOKUP($A32,'[1]liste reference'!$A$7:$D$906,2,0)),IF(ISERROR(VLOOKUP($A32,'[1]liste reference'!$B$7:$D$906,1,0)),"code non répertorié ou synonyme",VLOOKUP($A32,'[1]liste reference'!$B$7:$D$906,1,0)),VLOOKUP(A32,'[1]liste reference'!$A$7:$D$906,2,0)))))</f>
        <v>Fissidens crassipes</v>
      </c>
      <c r="L32" s="220"/>
      <c r="M32" s="220"/>
      <c r="N32" s="220"/>
      <c r="O32" s="205"/>
      <c r="P32" s="206" t="n">
        <f aca="false">IF(ISTEXT(H32),"",(B32*$B$7/100)+(C32*$C$7/100))</f>
        <v>0.02</v>
      </c>
      <c r="Q32" s="207" t="n">
        <f aca="false">IF(OR(ISTEXT(H32),P32=0),"",IF(P32&lt;0.1,1,IF(P32&lt;1,2,IF(P32&lt;10,3,IF(P32&lt;50,4,IF(P32&gt;=50,5,""))))))</f>
        <v>1</v>
      </c>
      <c r="R32" s="207" t="n">
        <f aca="false">IF(ISERROR(Q32*I32),0,Q32*I32)</f>
        <v>12</v>
      </c>
      <c r="S32" s="207" t="n">
        <f aca="false">IF(ISERROR(Q32*I32*J32),0,Q32*I32*J32)</f>
        <v>24</v>
      </c>
      <c r="T32" s="221" t="n">
        <f aca="false">IF(ISERROR(Q32*J32),0,Q32*J32)</f>
        <v>2</v>
      </c>
      <c r="U32" s="208" t="str">
        <f aca="false">IF(AND(A32="",F32=0),"",IF(F32=0,"Il manque le(s) % de rec. !",""))</f>
        <v/>
      </c>
      <c r="V32" s="209"/>
      <c r="X32" s="207" t="str">
        <f aca="false">IF(A32="new.cod","NEW.COD",IF(AND((Y32=""),ISTEXT(A32)),A32,IF(Y32="","",INDEX('[1]liste reference'!$A$7:$A$906,Y32))))</f>
        <v>FIS.CRA</v>
      </c>
      <c r="Y32" s="8" t="n">
        <f aca="false">IF(ISERROR(MATCH(A32,'[1]liste reference'!$A$7:$A$906,0)),IF(ISERROR(MATCH(A32,'[1]liste reference'!$B$7:$B$906,0)),"",(MATCH(A32,'[1]liste reference'!$B$7:$B$906,0))),(MATCH(A32,'[1]liste reference'!$A$7:$A$906,0)))</f>
        <v>198</v>
      </c>
      <c r="Z32" s="210"/>
      <c r="AA32" s="211"/>
      <c r="BB32" s="8" t="n">
        <f aca="false">IF(A32="","",1)</f>
        <v>1</v>
      </c>
    </row>
    <row r="33" customFormat="false" ht="12.75" hidden="false" customHeight="false" outlineLevel="0" collapsed="false">
      <c r="A33" s="212" t="s">
        <v>85</v>
      </c>
      <c r="B33" s="213" t="n">
        <v>7.5</v>
      </c>
      <c r="C33" s="214" t="n">
        <v>0.5</v>
      </c>
      <c r="D33" s="215" t="str">
        <f aca="false">IF(ISERROR(VLOOKUP($A33,'[1]liste reference'!$A$7:$D$906,2,0)),IF(ISERROR(VLOOKUP($A33,'[1]liste reference'!$B$7:$D$906,1,0)),"",VLOOKUP($A33,'[1]liste reference'!$B$7:$D$906,1,0)),VLOOKUP($A33,'[1]liste reference'!$A$7:$D$906,2,0))</f>
        <v>Fontinalis antipyretica</v>
      </c>
      <c r="E33" s="215" t="e">
        <f aca="false">IF(D33="",0,VLOOKUP(D33,D$22:D32,1,0))</f>
        <v>#N/A</v>
      </c>
      <c r="F33" s="216" t="n">
        <f aca="false">($B33*$B$7+$C33*$C$7)/100</f>
        <v>3.2</v>
      </c>
      <c r="G33" s="217" t="str">
        <f aca="false">IF(A33="","",IF(ISERROR(VLOOKUP($A33,'[1]liste reference'!$A$7:$P$906,13,0)),IF(ISERROR(VLOOKUP($A33,'[1]liste reference'!$B$7:$P$906,12,0)),"    -",VLOOKUP($A33,'[1]liste reference'!$B$7:$P$906,12,0)),VLOOKUP($A33,'[1]liste reference'!$A$7:$P$906,13,0)))</f>
        <v>BRm</v>
      </c>
      <c r="H33" s="200" t="n">
        <f aca="false">IF(A33="","x",IF(ISERROR(VLOOKUP($A33,'[1]liste reference'!$A$7:$P$906,14,0)),IF(ISERROR(VLOOKUP($A33,'[1]liste reference'!$B$7:$P$906,13,0)),"x",VLOOKUP($A33,'[1]liste reference'!$B$7:$P$906,13,0)),VLOOKUP($A33,'[1]liste reference'!$A$7:$P$906,14,0)))</f>
        <v>5</v>
      </c>
      <c r="I33" s="218" t="n">
        <f aca="false">IF(ISNUMBER(H33),IF(ISERROR(VLOOKUP($A33,'[1]liste reference'!$A$7:$P$906,3,0)),IF(ISERROR(VLOOKUP($A33,'[1]liste reference'!$B$7:$P$906,2,0)),"",VLOOKUP($A33,'[1]liste reference'!$B$7:$P$906,2,0)),VLOOKUP($A33,'[1]liste reference'!$A$7:$P$906,3,0)),"")</f>
        <v>10</v>
      </c>
      <c r="J33" s="202" t="n">
        <f aca="false">IF(ISNUMBER(H33),IF(ISERROR(VLOOKUP($A33,'[1]liste reference'!$A$7:$P$906,4,0)),IF(ISERROR(VLOOKUP($A33,'[1]liste reference'!$B$7:$P$906,3,0)),"",VLOOKUP($A33,'[1]liste reference'!$B$7:$P$906,3,0)),VLOOKUP($A33,'[1]liste reference'!$A$7:$P$906,4,0)),"")</f>
        <v>1</v>
      </c>
      <c r="K33" s="219" t="str">
        <f aca="false">IF(A33="NEW.COD",AA33,IF(ISTEXT($E33),"DEJA SAISI !",IF(A33="","",IF(ISERROR(VLOOKUP($A33,'[1]liste reference'!$A$7:$D$906,2,0)),IF(ISERROR(VLOOKUP($A33,'[1]liste reference'!$B$7:$D$906,1,0)),"code non répertorié ou synonyme",VLOOKUP($A33,'[1]liste reference'!$B$7:$D$906,1,0)),VLOOKUP(A33,'[1]liste reference'!$A$7:$D$906,2,0)))))</f>
        <v>Fontinalis antipyretica</v>
      </c>
      <c r="L33" s="220"/>
      <c r="M33" s="220"/>
      <c r="N33" s="220"/>
      <c r="O33" s="205"/>
      <c r="P33" s="206" t="n">
        <f aca="false">IF(ISTEXT(H33),"",(B33*$B$7/100)+(C33*$C$7/100))</f>
        <v>3.2</v>
      </c>
      <c r="Q33" s="207" t="n">
        <f aca="false">IF(OR(ISTEXT(H33),P33=0),"",IF(P33&lt;0.1,1,IF(P33&lt;1,2,IF(P33&lt;10,3,IF(P33&lt;50,4,IF(P33&gt;=50,5,""))))))</f>
        <v>3</v>
      </c>
      <c r="R33" s="207" t="n">
        <f aca="false">IF(ISERROR(Q33*I33),0,Q33*I33)</f>
        <v>30</v>
      </c>
      <c r="S33" s="207" t="n">
        <f aca="false">IF(ISERROR(Q33*I33*J33),0,Q33*I33*J33)</f>
        <v>30</v>
      </c>
      <c r="T33" s="221" t="n">
        <f aca="false">IF(ISERROR(Q33*J33),0,Q33*J33)</f>
        <v>3</v>
      </c>
      <c r="U33" s="208" t="str">
        <f aca="false">IF(AND(A33="",F33=0),"",IF(F33=0,"Il manque le(s) % de rec. !",""))</f>
        <v/>
      </c>
      <c r="V33" s="209"/>
      <c r="X33" s="207" t="str">
        <f aca="false">IF(A33="new.cod","NEW.COD",IF(AND((Y33=""),ISTEXT(A33)),A33,IF(Y33="","",INDEX('[1]liste reference'!$A$7:$A$906,Y33))))</f>
        <v>FON.ANT</v>
      </c>
      <c r="Y33" s="8" t="n">
        <f aca="false">IF(ISERROR(MATCH(A33,'[1]liste reference'!$A$7:$A$906,0)),IF(ISERROR(MATCH(A33,'[1]liste reference'!$B$7:$B$906,0)),"",(MATCH(A33,'[1]liste reference'!$B$7:$B$906,0))),(MATCH(A33,'[1]liste reference'!$A$7:$A$906,0)))</f>
        <v>211</v>
      </c>
      <c r="Z33" s="210"/>
      <c r="AA33" s="211"/>
      <c r="BB33" s="8" t="n">
        <f aca="false">IF(A33="","",1)</f>
        <v>1</v>
      </c>
    </row>
    <row r="34" customFormat="false" ht="12.75" hidden="false" customHeight="false" outlineLevel="0" collapsed="false">
      <c r="A34" s="212" t="s">
        <v>86</v>
      </c>
      <c r="B34" s="213" t="n">
        <v>0.05</v>
      </c>
      <c r="C34" s="214"/>
      <c r="D34" s="215" t="str">
        <f aca="false">IF(ISERROR(VLOOKUP($A34,'[1]liste reference'!$A$7:$D$906,2,0)),IF(ISERROR(VLOOKUP($A34,'[1]liste reference'!$B$7:$D$906,1,0)),"",VLOOKUP($A34,'[1]liste reference'!$B$7:$D$906,1,0)),VLOOKUP($A34,'[1]liste reference'!$A$7:$D$906,2,0))</f>
        <v>Octodiceras fontanum</v>
      </c>
      <c r="E34" s="215" t="e">
        <f aca="false">IF(D34="",0,VLOOKUP(D34,D$22:D33,1,0))</f>
        <v>#N/A</v>
      </c>
      <c r="F34" s="224" t="n">
        <f aca="false">($B34*$B$7+$C34*$C$7)/100</f>
        <v>0.02</v>
      </c>
      <c r="G34" s="217" t="str">
        <f aca="false">IF(A34="","",IF(ISERROR(VLOOKUP($A34,'[1]liste reference'!$A$7:$P$906,13,0)),IF(ISERROR(VLOOKUP($A34,'[1]liste reference'!$B$7:$P$906,12,0)),"    -",VLOOKUP($A34,'[1]liste reference'!$B$7:$P$906,12,0)),VLOOKUP($A34,'[1]liste reference'!$A$7:$P$906,13,0)))</f>
        <v>BRm</v>
      </c>
      <c r="H34" s="200" t="n">
        <f aca="false">IF(A34="","x",IF(ISERROR(VLOOKUP($A34,'[1]liste reference'!$A$7:$P$906,14,0)),IF(ISERROR(VLOOKUP($A34,'[1]liste reference'!$B$7:$P$906,13,0)),"x",VLOOKUP($A34,'[1]liste reference'!$B$7:$P$906,13,0)),VLOOKUP($A34,'[1]liste reference'!$A$7:$P$906,14,0)))</f>
        <v>5</v>
      </c>
      <c r="I34" s="218" t="n">
        <f aca="false">IF(ISNUMBER(H34),IF(ISERROR(VLOOKUP($A34,'[1]liste reference'!$A$7:$P$906,3,0)),IF(ISERROR(VLOOKUP($A34,'[1]liste reference'!$B$7:$P$906,2,0)),"",VLOOKUP($A34,'[1]liste reference'!$B$7:$P$906,2,0)),VLOOKUP($A34,'[1]liste reference'!$A$7:$P$906,3,0)),"")</f>
        <v>7</v>
      </c>
      <c r="J34" s="202" t="n">
        <f aca="false">IF(ISNUMBER(H34),IF(ISERROR(VLOOKUP($A34,'[1]liste reference'!$A$7:$P$906,4,0)),IF(ISERROR(VLOOKUP($A34,'[1]liste reference'!$B$7:$P$906,3,0)),"",VLOOKUP($A34,'[1]liste reference'!$B$7:$P$906,3,0)),VLOOKUP($A34,'[1]liste reference'!$A$7:$P$906,4,0)),"")</f>
        <v>3</v>
      </c>
      <c r="K34" s="219" t="str">
        <f aca="false">IF(A34="NEW.COD",AA34,IF(ISTEXT($E34),"DEJA SAISI !",IF(A34="","",IF(ISERROR(VLOOKUP($A34,'[1]liste reference'!$A$7:$D$906,2,0)),IF(ISERROR(VLOOKUP($A34,'[1]liste reference'!$B$7:$D$906,1,0)),"code non répertorié ou synonyme",VLOOKUP($A34,'[1]liste reference'!$B$7:$D$906,1,0)),VLOOKUP(A34,'[1]liste reference'!$A$7:$D$906,2,0)))))</f>
        <v>Octodiceras fontanum</v>
      </c>
      <c r="L34" s="220"/>
      <c r="M34" s="220"/>
      <c r="N34" s="220"/>
      <c r="O34" s="205"/>
      <c r="P34" s="206" t="n">
        <f aca="false">IF(ISTEXT(H34),"",(B34*$B$7/100)+(C34*$C$7/100))</f>
        <v>0.02</v>
      </c>
      <c r="Q34" s="207" t="n">
        <f aca="false">IF(OR(ISTEXT(H34),P34=0),"",IF(P34&lt;0.1,1,IF(P34&lt;1,2,IF(P34&lt;10,3,IF(P34&lt;50,4,IF(P34&gt;=50,5,""))))))</f>
        <v>1</v>
      </c>
      <c r="R34" s="207" t="n">
        <f aca="false">IF(ISERROR(Q34*I34),0,Q34*I34)</f>
        <v>7</v>
      </c>
      <c r="S34" s="207" t="n">
        <f aca="false">IF(ISERROR(Q34*I34*J34),0,Q34*I34*J34)</f>
        <v>21</v>
      </c>
      <c r="T34" s="221" t="n">
        <f aca="false">IF(ISERROR(Q34*J34),0,Q34*J34)</f>
        <v>3</v>
      </c>
      <c r="U34" s="208" t="str">
        <f aca="false">IF(AND(A34="",F34=0),"",IF(F34=0,"Il manque le(s) % de rec. !",""))</f>
        <v/>
      </c>
      <c r="V34" s="209"/>
      <c r="W34" s="209"/>
      <c r="X34" s="207" t="str">
        <f aca="false">IF(A34="new.cod","NEW.COD",IF(AND((Y34=""),ISTEXT(A34)),A34,IF(Y34="","",INDEX('[1]liste reference'!$A$7:$A$906,Y34))))</f>
        <v>OCT.FON</v>
      </c>
      <c r="Y34" s="8" t="n">
        <f aca="false">IF(ISERROR(MATCH(A34,'[1]liste reference'!$A$7:$A$906,0)),IF(ISERROR(MATCH(A34,'[1]liste reference'!$B$7:$B$906,0)),"",(MATCH(A34,'[1]liste reference'!$B$7:$B$906,0))),(MATCH(A34,'[1]liste reference'!$A$7:$A$906,0)))</f>
        <v>229</v>
      </c>
      <c r="Z34" s="210"/>
      <c r="AA34" s="211"/>
      <c r="BB34" s="8" t="n">
        <f aca="false">IF(A34="","",1)</f>
        <v>1</v>
      </c>
    </row>
    <row r="35" customFormat="false" ht="12.75" hidden="false" customHeight="false" outlineLevel="0" collapsed="false">
      <c r="A35" s="212" t="s">
        <v>87</v>
      </c>
      <c r="B35" s="213" t="n">
        <v>0.05</v>
      </c>
      <c r="C35" s="214"/>
      <c r="D35" s="215" t="str">
        <f aca="false">IF(ISERROR(VLOOKUP($A35,'[1]liste reference'!$A$7:$D$906,2,0)),IF(ISERROR(VLOOKUP($A35,'[1]liste reference'!$B$7:$D$906,1,0)),"",VLOOKUP($A35,'[1]liste reference'!$B$7:$D$906,1,0)),VLOOKUP($A35,'[1]liste reference'!$A$7:$D$906,2,0))</f>
        <v>Rhynchostegium riparioides (Platyhypnidium rusciforme)</v>
      </c>
      <c r="E35" s="215" t="e">
        <f aca="false">IF(D35="",0,VLOOKUP(D35,D$22:D34,1,0))</f>
        <v>#N/A</v>
      </c>
      <c r="F35" s="224" t="n">
        <f aca="false">($B35*$B$7+$C35*$C$7)/100</f>
        <v>0.02</v>
      </c>
      <c r="G35" s="217" t="str">
        <f aca="false">IF(A35="","",IF(ISERROR(VLOOKUP($A35,'[1]liste reference'!$A$7:$P$906,13,0)),IF(ISERROR(VLOOKUP($A35,'[1]liste reference'!$B$7:$P$906,12,0)),"    -",VLOOKUP($A35,'[1]liste reference'!$B$7:$P$906,12,0)),VLOOKUP($A35,'[1]liste reference'!$A$7:$P$906,13,0)))</f>
        <v>BRm</v>
      </c>
      <c r="H35" s="200" t="n">
        <f aca="false">IF(A35="","x",IF(ISERROR(VLOOKUP($A35,'[1]liste reference'!$A$7:$P$906,14,0)),IF(ISERROR(VLOOKUP($A35,'[1]liste reference'!$B$7:$P$906,13,0)),"x",VLOOKUP($A35,'[1]liste reference'!$B$7:$P$906,13,0)),VLOOKUP($A35,'[1]liste reference'!$A$7:$P$906,14,0)))</f>
        <v>5</v>
      </c>
      <c r="I35" s="218" t="n">
        <f aca="false">IF(ISNUMBER(H35),IF(ISERROR(VLOOKUP($A35,'[1]liste reference'!$A$7:$P$906,3,0)),IF(ISERROR(VLOOKUP($A35,'[1]liste reference'!$B$7:$P$906,2,0)),"",VLOOKUP($A35,'[1]liste reference'!$B$7:$P$906,2,0)),VLOOKUP($A35,'[1]liste reference'!$A$7:$P$906,3,0)),"")</f>
        <v>12</v>
      </c>
      <c r="J35" s="202" t="n">
        <f aca="false">IF(ISNUMBER(H35),IF(ISERROR(VLOOKUP($A35,'[1]liste reference'!$A$7:$P$906,4,0)),IF(ISERROR(VLOOKUP($A35,'[1]liste reference'!$B$7:$P$906,3,0)),"",VLOOKUP($A35,'[1]liste reference'!$B$7:$P$906,3,0)),VLOOKUP($A35,'[1]liste reference'!$A$7:$P$906,4,0)),"")</f>
        <v>1</v>
      </c>
      <c r="K35" s="219" t="str">
        <f aca="false">IF(A35="NEW.COD",AA35,IF(ISTEXT($E35),"DEJA SAISI !",IF(A35="","",IF(ISERROR(VLOOKUP($A35,'[1]liste reference'!$A$7:$D$906,2,0)),IF(ISERROR(VLOOKUP($A35,'[1]liste reference'!$B$7:$D$906,1,0)),"code non répertorié ou synonyme",VLOOKUP($A35,'[1]liste reference'!$B$7:$D$906,1,0)),VLOOKUP(A35,'[1]liste reference'!$A$7:$D$906,2,0)))))</f>
        <v>Rhynchostegium riparioides (Platyhypnidium rusciforme)</v>
      </c>
      <c r="L35" s="220"/>
      <c r="M35" s="220"/>
      <c r="N35" s="220"/>
      <c r="O35" s="205"/>
      <c r="P35" s="206" t="n">
        <f aca="false">IF(ISTEXT(H35),"",(B35*$B$7/100)+(C35*$C$7/100))</f>
        <v>0.02</v>
      </c>
      <c r="Q35" s="207" t="n">
        <f aca="false">IF(OR(ISTEXT(H35),P35=0),"",IF(P35&lt;0.1,1,IF(P35&lt;1,2,IF(P35&lt;10,3,IF(P35&lt;50,4,IF(P35&gt;=50,5,""))))))</f>
        <v>1</v>
      </c>
      <c r="R35" s="207" t="n">
        <f aca="false">IF(ISERROR(Q35*I35),0,Q35*I35)</f>
        <v>12</v>
      </c>
      <c r="S35" s="207" t="n">
        <f aca="false">IF(ISERROR(Q35*I35*J35),0,Q35*I35*J35)</f>
        <v>12</v>
      </c>
      <c r="T35" s="221" t="n">
        <f aca="false">IF(ISERROR(Q35*J35),0,Q35*J35)</f>
        <v>1</v>
      </c>
      <c r="U35" s="208" t="str">
        <f aca="false">IF(AND(A35="",F35=0),"",IF(F35=0,"Il manque le(s) % de rec. !",""))</f>
        <v/>
      </c>
      <c r="V35" s="209"/>
      <c r="X35" s="207" t="str">
        <f aca="false">IF(A35="new.cod","NEW.COD",IF(AND((Y35=""),ISTEXT(A35)),A35,IF(Y35="","",INDEX('[1]liste reference'!$A$7:$A$906,Y35))))</f>
        <v>RHY.RIP</v>
      </c>
      <c r="Y35" s="8" t="n">
        <f aca="false">IF(ISERROR(MATCH(A35,'[1]liste reference'!$A$7:$A$906,0)),IF(ISERROR(MATCH(A35,'[1]liste reference'!$B$7:$B$906,0)),"",(MATCH(A35,'[1]liste reference'!$B$7:$B$906,0))),(MATCH(A35,'[1]liste reference'!$A$7:$A$906,0)))</f>
        <v>253</v>
      </c>
      <c r="Z35" s="210"/>
      <c r="AA35" s="211"/>
      <c r="BB35" s="8" t="n">
        <f aca="false">IF(A35="","",1)</f>
        <v>1</v>
      </c>
    </row>
    <row r="36" customFormat="false" ht="12.75" hidden="false" customHeight="false" outlineLevel="0" collapsed="false">
      <c r="A36" s="212" t="s">
        <v>88</v>
      </c>
      <c r="B36" s="213" t="n">
        <v>1</v>
      </c>
      <c r="C36" s="214"/>
      <c r="D36" s="215" t="str">
        <f aca="false">IF(ISERROR(VLOOKUP($A36,'[1]liste reference'!$A$7:$D$906,2,0)),IF(ISERROR(VLOOKUP($A36,'[1]liste reference'!$B$7:$D$906,1,0)),"",VLOOKUP($A36,'[1]liste reference'!$B$7:$D$906,1,0)),VLOOKUP($A36,'[1]liste reference'!$A$7:$D$906,2,0))</f>
        <v>Callitiriche sp.        </v>
      </c>
      <c r="E36" s="215" t="e">
        <f aca="false">IF(D36="",0,VLOOKUP(D36,D$22:D35,1,0))</f>
        <v>#N/A</v>
      </c>
      <c r="F36" s="224" t="n">
        <f aca="false">($B36*$B$7+$C36*$C$7)/100</f>
        <v>0.4</v>
      </c>
      <c r="G36" s="217" t="str">
        <f aca="false">IF(A36="","",IF(ISERROR(VLOOKUP($A36,'[1]liste reference'!$A$7:$P$906,13,0)),IF(ISERROR(VLOOKUP($A36,'[1]liste reference'!$B$7:$P$906,12,0)),"    -",VLOOKUP($A36,'[1]liste reference'!$B$7:$P$906,12,0)),VLOOKUP($A36,'[1]liste reference'!$A$7:$P$906,13,0)))</f>
        <v>PHy</v>
      </c>
      <c r="H36" s="200" t="n">
        <f aca="false">IF(A36="","x",IF(ISERROR(VLOOKUP($A36,'[1]liste reference'!$A$7:$P$906,14,0)),IF(ISERROR(VLOOKUP($A36,'[1]liste reference'!$B$7:$P$906,13,0)),"x",VLOOKUP($A36,'[1]liste reference'!$B$7:$P$906,13,0)),VLOOKUP($A36,'[1]liste reference'!$A$7:$P$906,14,0)))</f>
        <v>7</v>
      </c>
      <c r="I36" s="218" t="str">
        <f aca="false">IF(ISNUMBER(H36),IF(ISERROR(VLOOKUP($A36,'[1]liste reference'!$A$7:$P$906,3,0)),IF(ISERROR(VLOOKUP($A36,'[1]liste reference'!$B$7:$P$906,2,0)),"",VLOOKUP($A36,'[1]liste reference'!$B$7:$P$906,2,0)),VLOOKUP($A36,'[1]liste reference'!$A$7:$P$906,3,0)),"")</f>
        <v/>
      </c>
      <c r="J36" s="202" t="str">
        <f aca="false">IF(ISNUMBER(H36),IF(ISERROR(VLOOKUP($A36,'[1]liste reference'!$A$7:$P$906,4,0)),IF(ISERROR(VLOOKUP($A36,'[1]liste reference'!$B$7:$P$906,3,0)),"",VLOOKUP($A36,'[1]liste reference'!$B$7:$P$906,3,0)),VLOOKUP($A36,'[1]liste reference'!$A$7:$P$906,4,0)),"")</f>
        <v/>
      </c>
      <c r="K36" s="219" t="str">
        <f aca="false">IF(A36="NEW.COD",AA36,IF(ISTEXT($E36),"DEJA SAISI !",IF(A36="","",IF(ISERROR(VLOOKUP($A36,'[1]liste reference'!$A$7:$D$906,2,0)),IF(ISERROR(VLOOKUP($A36,'[1]liste reference'!$B$7:$D$906,1,0)),"code non répertorié ou synonyme",VLOOKUP($A36,'[1]liste reference'!$B$7:$D$906,1,0)),VLOOKUP(A36,'[1]liste reference'!$A$7:$D$906,2,0)))))</f>
        <v>Callitiriche sp.        </v>
      </c>
      <c r="L36" s="220"/>
      <c r="M36" s="220"/>
      <c r="N36" s="220"/>
      <c r="O36" s="205"/>
      <c r="P36" s="206" t="n">
        <f aca="false">IF(ISTEXT(H36),"",(B36*$B$7/100)+(C36*$C$7/100))</f>
        <v>0.4</v>
      </c>
      <c r="Q36" s="207" t="n">
        <f aca="false">IF(OR(ISTEXT(H36),P36=0),"",IF(P36&lt;0.1,1,IF(P36&lt;1,2,IF(P36&lt;10,3,IF(P36&lt;50,4,IF(P36&gt;=50,5,""))))))</f>
        <v>2</v>
      </c>
      <c r="R36" s="207" t="n">
        <f aca="false">IF(ISERROR(Q36*I36),0,Q36*I36)</f>
        <v>0</v>
      </c>
      <c r="S36" s="207" t="n">
        <f aca="false">IF(ISERROR(Q36*I36*J36),0,Q36*I36*J36)</f>
        <v>0</v>
      </c>
      <c r="T36" s="221" t="n">
        <f aca="false">IF(ISERROR(Q36*J36),0,Q36*J36)</f>
        <v>0</v>
      </c>
      <c r="U36" s="208" t="str">
        <f aca="false">IF(AND(A36="",F36=0),"",IF(F36=0,"Il manque le(s) % de rec. !",""))</f>
        <v/>
      </c>
      <c r="V36" s="209"/>
      <c r="X36" s="207" t="str">
        <f aca="false">IF(A36="new.cod","NEW.COD",IF(AND((Y36=""),ISTEXT(A36)),A36,IF(Y36="","",INDEX('[1]liste reference'!$A$7:$A$906,Y36))))</f>
        <v>CAL.SPX</v>
      </c>
      <c r="Y36" s="8" t="n">
        <f aca="false">IF(ISERROR(MATCH(A36,'[1]liste reference'!$A$7:$A$906,0)),IF(ISERROR(MATCH(A36,'[1]liste reference'!$B$7:$B$906,0)),"",(MATCH(A36,'[1]liste reference'!$B$7:$B$906,0))),(MATCH(A36,'[1]liste reference'!$A$7:$A$906,0)))</f>
        <v>314</v>
      </c>
      <c r="Z36" s="210"/>
      <c r="AA36" s="211"/>
      <c r="BB36" s="8" t="n">
        <f aca="false">IF(A36="","",1)</f>
        <v>1</v>
      </c>
    </row>
    <row r="37" customFormat="false" ht="12.75" hidden="false" customHeight="false" outlineLevel="0" collapsed="false">
      <c r="A37" s="212" t="s">
        <v>89</v>
      </c>
      <c r="B37" s="213"/>
      <c r="C37" s="214" t="n">
        <v>0.2</v>
      </c>
      <c r="D37" s="215" t="str">
        <f aca="false">IF(ISERROR(VLOOKUP($A37,'[1]liste reference'!$A$7:$D$906,2,0)),IF(ISERROR(VLOOKUP($A37,'[1]liste reference'!$B$7:$D$906,1,0)),"",VLOOKUP($A37,'[1]liste reference'!$B$7:$D$906,1,0)),VLOOKUP($A37,'[1]liste reference'!$A$7:$D$906,2,0))</f>
        <v>Nuphar lutea</v>
      </c>
      <c r="E37" s="215" t="e">
        <f aca="false">IF(D37="",0,VLOOKUP(D37,D$22:D36,1,0))</f>
        <v>#N/A</v>
      </c>
      <c r="F37" s="224" t="n">
        <f aca="false">($B37*$B$7+$C37*$C$7)/100</f>
        <v>0.08</v>
      </c>
      <c r="G37" s="217" t="str">
        <f aca="false">IF(A37="","",IF(ISERROR(VLOOKUP($A37,'[1]liste reference'!$A$7:$P$906,13,0)),IF(ISERROR(VLOOKUP($A37,'[1]liste reference'!$B$7:$P$906,12,0)),"    -",VLOOKUP($A37,'[1]liste reference'!$B$7:$P$906,12,0)),VLOOKUP($A37,'[1]liste reference'!$A$7:$P$906,13,0)))</f>
        <v>PHy</v>
      </c>
      <c r="H37" s="200" t="n">
        <f aca="false">IF(A37="","x",IF(ISERROR(VLOOKUP($A37,'[1]liste reference'!$A$7:$P$906,14,0)),IF(ISERROR(VLOOKUP($A37,'[1]liste reference'!$B$7:$P$906,13,0)),"x",VLOOKUP($A37,'[1]liste reference'!$B$7:$P$906,13,0)),VLOOKUP($A37,'[1]liste reference'!$A$7:$P$906,14,0)))</f>
        <v>7</v>
      </c>
      <c r="I37" s="218" t="n">
        <f aca="false">IF(ISNUMBER(H37),IF(ISERROR(VLOOKUP($A37,'[1]liste reference'!$A$7:$P$906,3,0)),IF(ISERROR(VLOOKUP($A37,'[1]liste reference'!$B$7:$P$906,2,0)),"",VLOOKUP($A37,'[1]liste reference'!$B$7:$P$906,2,0)),VLOOKUP($A37,'[1]liste reference'!$A$7:$P$906,3,0)),"")</f>
        <v>9</v>
      </c>
      <c r="J37" s="202" t="n">
        <f aca="false">IF(ISNUMBER(H37),IF(ISERROR(VLOOKUP($A37,'[1]liste reference'!$A$7:$P$906,4,0)),IF(ISERROR(VLOOKUP($A37,'[1]liste reference'!$B$7:$P$906,3,0)),"",VLOOKUP($A37,'[1]liste reference'!$B$7:$P$906,3,0)),VLOOKUP($A37,'[1]liste reference'!$A$7:$P$906,4,0)),"")</f>
        <v>1</v>
      </c>
      <c r="K37" s="219" t="str">
        <f aca="false">IF(A37="NEW.COD",AA37,IF(ISTEXT($E37),"DEJA SAISI !",IF(A37="","",IF(ISERROR(VLOOKUP($A37,'[1]liste reference'!$A$7:$D$906,2,0)),IF(ISERROR(VLOOKUP($A37,'[1]liste reference'!$B$7:$D$906,1,0)),"code non répertorié ou synonyme",VLOOKUP($A37,'[1]liste reference'!$B$7:$D$906,1,0)),VLOOKUP(A37,'[1]liste reference'!$A$7:$D$906,2,0)))))</f>
        <v>Nuphar lutea</v>
      </c>
      <c r="L37" s="220"/>
      <c r="M37" s="220"/>
      <c r="N37" s="220"/>
      <c r="O37" s="205"/>
      <c r="P37" s="206" t="n">
        <f aca="false">IF(ISTEXT(H37),"",(B37*$B$7/100)+(C37*$C$7/100))</f>
        <v>0.08</v>
      </c>
      <c r="Q37" s="207" t="n">
        <f aca="false">IF(OR(ISTEXT(H37),P37=0),"",IF(P37&lt;0.1,1,IF(P37&lt;1,2,IF(P37&lt;10,3,IF(P37&lt;50,4,IF(P37&gt;=50,5,""))))))</f>
        <v>1</v>
      </c>
      <c r="R37" s="207" t="n">
        <f aca="false">IF(ISERROR(Q37*I37),0,Q37*I37)</f>
        <v>9</v>
      </c>
      <c r="S37" s="207" t="n">
        <f aca="false">IF(ISERROR(Q37*I37*J37),0,Q37*I37*J37)</f>
        <v>9</v>
      </c>
      <c r="T37" s="221" t="n">
        <f aca="false">IF(ISERROR(Q37*J37),0,Q37*J37)</f>
        <v>1</v>
      </c>
      <c r="U37" s="208" t="str">
        <f aca="false">IF(AND(A37="",F37=0),"",IF(F37=0,"Il manque le(s) % de rec. !",""))</f>
        <v/>
      </c>
      <c r="V37" s="209"/>
      <c r="X37" s="207" t="str">
        <f aca="false">IF(A37="new.cod","NEW.COD",IF(AND((Y37=""),ISTEXT(A37)),A37,IF(Y37="","",INDEX('[1]liste reference'!$A$7:$A$906,Y37))))</f>
        <v>NUP.LUT</v>
      </c>
      <c r="Y37" s="8" t="n">
        <f aca="false">IF(ISERROR(MATCH(A37,'[1]liste reference'!$A$7:$A$906,0)),IF(ISERROR(MATCH(A37,'[1]liste reference'!$B$7:$B$906,0)),"",(MATCH(A37,'[1]liste reference'!$B$7:$B$906,0))),(MATCH(A37,'[1]liste reference'!$A$7:$A$906,0)))</f>
        <v>393</v>
      </c>
      <c r="Z37" s="210"/>
      <c r="AA37" s="211"/>
      <c r="BB37" s="8" t="n">
        <f aca="false">IF(A37="","",1)</f>
        <v>1</v>
      </c>
    </row>
    <row r="38" customFormat="false" ht="12.75" hidden="false" customHeight="false" outlineLevel="0" collapsed="false">
      <c r="A38" s="212" t="s">
        <v>90</v>
      </c>
      <c r="B38" s="213"/>
      <c r="C38" s="214" t="n">
        <v>0.05</v>
      </c>
      <c r="D38" s="215" t="str">
        <f aca="false">IF(ISERROR(VLOOKUP($A38,'[1]liste reference'!$A$7:$D$906,2,0)),IF(ISERROR(VLOOKUP($A38,'[1]liste reference'!$B$7:$D$906,1,0)),"",VLOOKUP($A38,'[1]liste reference'!$B$7:$D$906,1,0)),VLOOKUP($A38,'[1]liste reference'!$A$7:$D$906,2,0))</f>
        <v>Lysimachia vulgaris</v>
      </c>
      <c r="E38" s="215" t="e">
        <f aca="false">IF(D38="",0,VLOOKUP(D38,D$22:D37,1,0))</f>
        <v>#N/A</v>
      </c>
      <c r="F38" s="224" t="n">
        <f aca="false">($B38*$B$7+$C38*$C$7)/100</f>
        <v>0.02</v>
      </c>
      <c r="G38" s="217" t="str">
        <f aca="false">IF(A38="","",IF(ISERROR(VLOOKUP($A38,'[1]liste reference'!$A$7:$P$906,13,0)),IF(ISERROR(VLOOKUP($A38,'[1]liste reference'!$B$7:$P$906,12,0)),"    -",VLOOKUP($A38,'[1]liste reference'!$B$7:$P$906,12,0)),VLOOKUP($A38,'[1]liste reference'!$A$7:$P$906,13,0)))</f>
        <v>PHe</v>
      </c>
      <c r="H38" s="200" t="n">
        <f aca="false">IF(A38="","x",IF(ISERROR(VLOOKUP($A38,'[1]liste reference'!$A$7:$P$906,14,0)),IF(ISERROR(VLOOKUP($A38,'[1]liste reference'!$B$7:$P$906,13,0)),"x",VLOOKUP($A38,'[1]liste reference'!$B$7:$P$906,13,0)),VLOOKUP($A38,'[1]liste reference'!$A$7:$P$906,14,0)))</f>
        <v>8</v>
      </c>
      <c r="I38" s="218" t="str">
        <f aca="false">IF(ISNUMBER(H38),IF(ISERROR(VLOOKUP($A38,'[1]liste reference'!$A$7:$P$906,3,0)),IF(ISERROR(VLOOKUP($A38,'[1]liste reference'!$B$7:$P$906,2,0)),"",VLOOKUP($A38,'[1]liste reference'!$B$7:$P$906,2,0)),VLOOKUP($A38,'[1]liste reference'!$A$7:$P$906,3,0)),"")</f>
        <v/>
      </c>
      <c r="J38" s="202" t="str">
        <f aca="false">IF(ISNUMBER(H38),IF(ISERROR(VLOOKUP($A38,'[1]liste reference'!$A$7:$P$906,4,0)),IF(ISERROR(VLOOKUP($A38,'[1]liste reference'!$B$7:$P$906,3,0)),"",VLOOKUP($A38,'[1]liste reference'!$B$7:$P$906,3,0)),VLOOKUP($A38,'[1]liste reference'!$A$7:$P$906,4,0)),"")</f>
        <v/>
      </c>
      <c r="K38" s="219" t="str">
        <f aca="false">IF(A38="NEW.COD",AA38,IF(ISTEXT($E38),"DEJA SAISI !",IF(A38="","",IF(ISERROR(VLOOKUP($A38,'[1]liste reference'!$A$7:$D$906,2,0)),IF(ISERROR(VLOOKUP($A38,'[1]liste reference'!$B$7:$D$906,1,0)),"code non répertorié ou synonyme",VLOOKUP($A38,'[1]liste reference'!$B$7:$D$906,1,0)),VLOOKUP(A38,'[1]liste reference'!$A$7:$D$906,2,0)))))</f>
        <v>Lysimachia vulgaris</v>
      </c>
      <c r="L38" s="225"/>
      <c r="M38" s="225"/>
      <c r="N38" s="225"/>
      <c r="O38" s="226"/>
      <c r="P38" s="206" t="n">
        <f aca="false">IF(ISTEXT(H38),"",(B38*$B$7/100)+(C38*$C$7/100))</f>
        <v>0.02</v>
      </c>
      <c r="Q38" s="207" t="n">
        <f aca="false">IF(OR(ISTEXT(H38),P38=0),"",IF(P38&lt;0.1,1,IF(P38&lt;1,2,IF(P38&lt;10,3,IF(P38&lt;50,4,IF(P38&gt;=50,5,""))))))</f>
        <v>1</v>
      </c>
      <c r="R38" s="207" t="n">
        <f aca="false">IF(ISERROR(Q38*I38),0,Q38*I38)</f>
        <v>0</v>
      </c>
      <c r="S38" s="207" t="n">
        <f aca="false">IF(ISERROR(Q38*I38*J38),0,Q38*I38*J38)</f>
        <v>0</v>
      </c>
      <c r="T38" s="221" t="n">
        <f aca="false">IF(ISERROR(Q38*J38),0,Q38*J38)</f>
        <v>0</v>
      </c>
      <c r="U38" s="208" t="str">
        <f aca="false">IF(AND(A38="",F38=0),"",IF(F38=0,"Il manque le(s) % de rec. !",""))</f>
        <v/>
      </c>
      <c r="V38" s="209"/>
      <c r="X38" s="207" t="str">
        <f aca="false">IF(A38="new.cod","NEW.COD",IF(AND((Y38=""),ISTEXT(A38)),A38,IF(Y38="","",INDEX('[1]liste reference'!$A$7:$A$906,Y38))))</f>
        <v>LYS.VUL</v>
      </c>
      <c r="Y38" s="8" t="n">
        <f aca="false">IF(ISERROR(MATCH(A38,'[1]liste reference'!$A$7:$A$906,0)),IF(ISERROR(MATCH(A38,'[1]liste reference'!$B$7:$B$906,0)),"",(MATCH(A38,'[1]liste reference'!$B$7:$B$906,0))),(MATCH(A38,'[1]liste reference'!$A$7:$A$906,0)))</f>
        <v>607</v>
      </c>
      <c r="Z38" s="210"/>
      <c r="AA38" s="211"/>
      <c r="BB38" s="8" t="n">
        <f aca="false">IF(A38="","",1)</f>
        <v>1</v>
      </c>
    </row>
    <row r="39" customFormat="false" ht="12.75" hidden="false" customHeight="false" outlineLevel="0" collapsed="false">
      <c r="A39" s="212" t="s">
        <v>91</v>
      </c>
      <c r="B39" s="213" t="n">
        <v>0.05</v>
      </c>
      <c r="C39" s="214"/>
      <c r="D39" s="215" t="str">
        <f aca="false">IF(ISERROR(VLOOKUP($A39,'[1]liste reference'!$A$7:$D$906,2,0)),IF(ISERROR(VLOOKUP($A39,'[1]liste reference'!$B$7:$D$906,1,0)),"",VLOOKUP($A39,'[1]liste reference'!$B$7:$D$906,1,0)),VLOOKUP($A39,'[1]liste reference'!$A$7:$D$906,2,0))</f>
        <v>Phalaris arundinacea</v>
      </c>
      <c r="E39" s="215" t="e">
        <f aca="false">IF(D39="",0,VLOOKUP(D39,D$22:D38,1,0))</f>
        <v>#N/A</v>
      </c>
      <c r="F39" s="224" t="n">
        <f aca="false">($B39*$B$7+$C39*$C$7)/100</f>
        <v>0.02</v>
      </c>
      <c r="G39" s="217" t="str">
        <f aca="false">IF(A39="","",IF(ISERROR(VLOOKUP($A39,'[1]liste reference'!$A$7:$P$906,13,0)),IF(ISERROR(VLOOKUP($A39,'[1]liste reference'!$B$7:$P$906,12,0)),"    -",VLOOKUP($A39,'[1]liste reference'!$B$7:$P$906,12,0)),VLOOKUP($A39,'[1]liste reference'!$A$7:$P$906,13,0)))</f>
        <v>PHe</v>
      </c>
      <c r="H39" s="200" t="n">
        <f aca="false">IF(A39="","x",IF(ISERROR(VLOOKUP($A39,'[1]liste reference'!$A$7:$P$906,14,0)),IF(ISERROR(VLOOKUP($A39,'[1]liste reference'!$B$7:$P$906,13,0)),"x",VLOOKUP($A39,'[1]liste reference'!$B$7:$P$906,13,0)),VLOOKUP($A39,'[1]liste reference'!$A$7:$P$906,14,0)))</f>
        <v>8</v>
      </c>
      <c r="I39" s="218" t="n">
        <f aca="false">IF(ISNUMBER(H39),IF(ISERROR(VLOOKUP($A39,'[1]liste reference'!$A$7:$P$906,3,0)),IF(ISERROR(VLOOKUP($A39,'[1]liste reference'!$B$7:$P$906,2,0)),"",VLOOKUP($A39,'[1]liste reference'!$B$7:$P$906,2,0)),VLOOKUP($A39,'[1]liste reference'!$A$7:$P$906,3,0)),"")</f>
        <v>10</v>
      </c>
      <c r="J39" s="202" t="n">
        <f aca="false">IF(ISNUMBER(H39),IF(ISERROR(VLOOKUP($A39,'[1]liste reference'!$A$7:$P$906,4,0)),IF(ISERROR(VLOOKUP($A39,'[1]liste reference'!$B$7:$P$906,3,0)),"",VLOOKUP($A39,'[1]liste reference'!$B$7:$P$906,3,0)),VLOOKUP($A39,'[1]liste reference'!$A$7:$P$906,4,0)),"")</f>
        <v>1</v>
      </c>
      <c r="K39" s="219" t="str">
        <f aca="false">IF(A39="NEW.COD",AA39,IF(ISTEXT($E39),"DEJA SAISI !",IF(A39="","",IF(ISERROR(VLOOKUP($A39,'[1]liste reference'!$A$7:$D$906,2,0)),IF(ISERROR(VLOOKUP($A39,'[1]liste reference'!$B$7:$D$906,1,0)),"code non répertorié ou synonyme",VLOOKUP($A39,'[1]liste reference'!$B$7:$D$906,1,0)),VLOOKUP(A39,'[1]liste reference'!$A$7:$D$906,2,0)))))</f>
        <v>Phalaris arundinacea</v>
      </c>
      <c r="L39" s="220"/>
      <c r="M39" s="220"/>
      <c r="N39" s="220"/>
      <c r="O39" s="205"/>
      <c r="P39" s="206" t="n">
        <f aca="false">IF(ISTEXT(H39),"",(B39*$B$7/100)+(C39*$C$7/100))</f>
        <v>0.02</v>
      </c>
      <c r="Q39" s="207" t="n">
        <f aca="false">IF(OR(ISTEXT(H39),P39=0),"",IF(P39&lt;0.1,1,IF(P39&lt;1,2,IF(P39&lt;10,3,IF(P39&lt;50,4,IF(P39&gt;=50,5,""))))))</f>
        <v>1</v>
      </c>
      <c r="R39" s="207" t="n">
        <f aca="false">IF(ISERROR(Q39*I39),0,Q39*I39)</f>
        <v>10</v>
      </c>
      <c r="S39" s="207" t="n">
        <f aca="false">IF(ISERROR(Q39*I39*J39),0,Q39*I39*J39)</f>
        <v>10</v>
      </c>
      <c r="T39" s="221" t="n">
        <f aca="false">IF(ISERROR(Q39*J39),0,Q39*J39)</f>
        <v>1</v>
      </c>
      <c r="U39" s="208" t="str">
        <f aca="false">IF(AND(A39="",F39=0),"",IF(F39=0,"Il manque le(s) % de rec. !",""))</f>
        <v/>
      </c>
      <c r="V39" s="209"/>
      <c r="X39" s="207" t="str">
        <f aca="false">IF(A39="new.cod","NEW.COD",IF(AND((Y39=""),ISTEXT(A39)),A39,IF(Y39="","",INDEX('[1]liste reference'!$A$7:$A$906,Y39))))</f>
        <v>PHA.ARU</v>
      </c>
      <c r="Y39" s="8" t="n">
        <f aca="false">IF(ISERROR(MATCH(A39,'[1]liste reference'!$A$7:$A$906,0)),IF(ISERROR(MATCH(A39,'[1]liste reference'!$B$7:$B$906,0)),"",(MATCH(A39,'[1]liste reference'!$B$7:$B$906,0))),(MATCH(A39,'[1]liste reference'!$A$7:$A$906,0)))</f>
        <v>640</v>
      </c>
      <c r="Z39" s="210"/>
      <c r="AA39" s="211"/>
      <c r="BB39" s="8" t="n">
        <f aca="false">IF(A39="","",1)</f>
        <v>1</v>
      </c>
    </row>
    <row r="40" customFormat="false" ht="12.75" hidden="false" customHeight="false" outlineLevel="0" collapsed="false">
      <c r="A40" s="212" t="s">
        <v>92</v>
      </c>
      <c r="B40" s="213"/>
      <c r="C40" s="214" t="n">
        <v>0.05</v>
      </c>
      <c r="D40" s="215" t="str">
        <f aca="false">IF(ISERROR(VLOOKUP($A40,'[1]liste reference'!$A$7:$D$906,2,0)),IF(ISERROR(VLOOKUP($A40,'[1]liste reference'!$B$7:$D$906,1,0)),"",VLOOKUP($A40,'[1]liste reference'!$B$7:$D$906,1,0)),VLOOKUP($A40,'[1]liste reference'!$A$7:$D$906,2,0))</f>
        <v>Rorippa amphibia</v>
      </c>
      <c r="E40" s="215" t="e">
        <f aca="false">IF(D40="",0,VLOOKUP(D40,D$22:D39,1,0))</f>
        <v>#N/A</v>
      </c>
      <c r="F40" s="224" t="n">
        <f aca="false">($B40*$B$7+$C40*$C$7)/100</f>
        <v>0.02</v>
      </c>
      <c r="G40" s="217" t="str">
        <f aca="false">IF(A40="","",IF(ISERROR(VLOOKUP($A40,'[1]liste reference'!$A$7:$P$906,13,0)),IF(ISERROR(VLOOKUP($A40,'[1]liste reference'!$B$7:$P$906,12,0)),"    -",VLOOKUP($A40,'[1]liste reference'!$B$7:$P$906,12,0)),VLOOKUP($A40,'[1]liste reference'!$A$7:$P$906,13,0)))</f>
        <v>PHe</v>
      </c>
      <c r="H40" s="200" t="n">
        <f aca="false">IF(A40="","x",IF(ISERROR(VLOOKUP($A40,'[1]liste reference'!$A$7:$P$906,14,0)),IF(ISERROR(VLOOKUP($A40,'[1]liste reference'!$B$7:$P$906,13,0)),"x",VLOOKUP($A40,'[1]liste reference'!$B$7:$P$906,13,0)),VLOOKUP($A40,'[1]liste reference'!$A$7:$P$906,14,0)))</f>
        <v>8</v>
      </c>
      <c r="I40" s="218" t="n">
        <f aca="false">IF(ISNUMBER(H40),IF(ISERROR(VLOOKUP($A40,'[1]liste reference'!$A$7:$P$906,3,0)),IF(ISERROR(VLOOKUP($A40,'[1]liste reference'!$B$7:$P$906,2,0)),"",VLOOKUP($A40,'[1]liste reference'!$B$7:$P$906,2,0)),VLOOKUP($A40,'[1]liste reference'!$A$7:$P$906,3,0)),"")</f>
        <v>9</v>
      </c>
      <c r="J40" s="202" t="n">
        <f aca="false">IF(ISNUMBER(H40),IF(ISERROR(VLOOKUP($A40,'[1]liste reference'!$A$7:$P$906,4,0)),IF(ISERROR(VLOOKUP($A40,'[1]liste reference'!$B$7:$P$906,3,0)),"",VLOOKUP($A40,'[1]liste reference'!$B$7:$P$906,3,0)),VLOOKUP($A40,'[1]liste reference'!$A$7:$P$906,4,0)),"")</f>
        <v>1</v>
      </c>
      <c r="K40" s="219" t="str">
        <f aca="false">IF(A40="NEW.COD",AA40,IF(ISTEXT($E40),"DEJA SAISI !",IF(A40="","",IF(ISERROR(VLOOKUP($A40,'[1]liste reference'!$A$7:$D$906,2,0)),IF(ISERROR(VLOOKUP($A40,'[1]liste reference'!$B$7:$D$906,1,0)),"code non répertorié ou synonyme",VLOOKUP($A40,'[1]liste reference'!$B$7:$D$906,1,0)),VLOOKUP(A40,'[1]liste reference'!$A$7:$D$906,2,0)))))</f>
        <v>Rorippa amphibia</v>
      </c>
      <c r="L40" s="220"/>
      <c r="M40" s="220"/>
      <c r="N40" s="220"/>
      <c r="O40" s="205"/>
      <c r="P40" s="206" t="n">
        <f aca="false">IF(ISTEXT(H40),"",(B40*$B$7/100)+(C40*$C$7/100))</f>
        <v>0.02</v>
      </c>
      <c r="Q40" s="207" t="n">
        <f aca="false">IF(OR(ISTEXT(H40),P40=0),"",IF(P40&lt;0.1,1,IF(P40&lt;1,2,IF(P40&lt;10,3,IF(P40&lt;50,4,IF(P40&gt;=50,5,""))))))</f>
        <v>1</v>
      </c>
      <c r="R40" s="207" t="n">
        <f aca="false">IF(ISERROR(Q40*I40),0,Q40*I40)</f>
        <v>9</v>
      </c>
      <c r="S40" s="207" t="n">
        <f aca="false">IF(ISERROR(Q40*I40*J40),0,Q40*I40*J40)</f>
        <v>9</v>
      </c>
      <c r="T40" s="221" t="n">
        <f aca="false">IF(ISERROR(Q40*J40),0,Q40*J40)</f>
        <v>1</v>
      </c>
      <c r="U40" s="208" t="str">
        <f aca="false">IF(AND(A40="",F40=0),"",IF(F40=0,"Il manque le(s) % de rec. !",""))</f>
        <v/>
      </c>
      <c r="V40" s="209"/>
      <c r="X40" s="207" t="str">
        <f aca="false">IF(A40="new.cod","NEW.COD",IF(AND((Y40=""),ISTEXT(A40)),A40,IF(Y40="","",INDEX('[1]liste reference'!$A$7:$A$906,Y40))))</f>
        <v>ROR.AMP</v>
      </c>
      <c r="Y40" s="8" t="n">
        <f aca="false">IF(ISERROR(MATCH(A40,'[1]liste reference'!$A$7:$A$906,0)),IF(ISERROR(MATCH(A40,'[1]liste reference'!$B$7:$B$906,0)),"",(MATCH(A40,'[1]liste reference'!$B$7:$B$906,0))),(MATCH(A40,'[1]liste reference'!$A$7:$A$906,0)))</f>
        <v>651</v>
      </c>
      <c r="Z40" s="210"/>
      <c r="AA40" s="211"/>
      <c r="BB40" s="8" t="n">
        <f aca="false">IF(A40="","",1)</f>
        <v>1</v>
      </c>
    </row>
    <row r="41" customFormat="false" ht="12.75" hidden="false" customHeight="false" outlineLevel="0" collapsed="false">
      <c r="A41" s="212" t="s">
        <v>93</v>
      </c>
      <c r="B41" s="213"/>
      <c r="C41" s="214" t="n">
        <v>0.05</v>
      </c>
      <c r="D41" s="215" t="str">
        <f aca="false">IF(ISERROR(VLOOKUP($A41,'[1]liste reference'!$A$7:$D$906,2,0)),IF(ISERROR(VLOOKUP($A41,'[1]liste reference'!$B$7:$D$906,1,0)),"",VLOOKUP($A41,'[1]liste reference'!$B$7:$D$906,1,0)),VLOOKUP($A41,'[1]liste reference'!$A$7:$D$906,2,0))</f>
        <v>Ranunculus repens</v>
      </c>
      <c r="E41" s="215" t="e">
        <f aca="false">IF(D41="",0,VLOOKUP(D41,D$22:D40,1,0))</f>
        <v>#N/A</v>
      </c>
      <c r="F41" s="224" t="n">
        <f aca="false">($B41*$B$7+$C41*$C$7)/100</f>
        <v>0.02</v>
      </c>
      <c r="G41" s="217" t="str">
        <f aca="false">IF(A41="","",IF(ISERROR(VLOOKUP($A41,'[1]liste reference'!$A$7:$P$906,13,0)),IF(ISERROR(VLOOKUP($A41,'[1]liste reference'!$B$7:$P$906,12,0)),"    -",VLOOKUP($A41,'[1]liste reference'!$B$7:$P$906,12,0)),VLOOKUP($A41,'[1]liste reference'!$A$7:$P$906,13,0)))</f>
        <v>PHg</v>
      </c>
      <c r="H41" s="200" t="n">
        <f aca="false">IF(A41="","x",IF(ISERROR(VLOOKUP($A41,'[1]liste reference'!$A$7:$P$906,14,0)),IF(ISERROR(VLOOKUP($A41,'[1]liste reference'!$B$7:$P$906,13,0)),"x",VLOOKUP($A41,'[1]liste reference'!$B$7:$P$906,13,0)),VLOOKUP($A41,'[1]liste reference'!$A$7:$P$906,14,0)))</f>
        <v>9</v>
      </c>
      <c r="I41" s="218" t="str">
        <f aca="false">IF(ISNUMBER(H41),IF(ISERROR(VLOOKUP($A41,'[1]liste reference'!$A$7:$P$906,3,0)),IF(ISERROR(VLOOKUP($A41,'[1]liste reference'!$B$7:$P$906,2,0)),"",VLOOKUP($A41,'[1]liste reference'!$B$7:$P$906,2,0)),VLOOKUP($A41,'[1]liste reference'!$A$7:$P$906,3,0)),"")</f>
        <v/>
      </c>
      <c r="J41" s="202" t="str">
        <f aca="false">IF(ISNUMBER(H41),IF(ISERROR(VLOOKUP($A41,'[1]liste reference'!$A$7:$P$906,4,0)),IF(ISERROR(VLOOKUP($A41,'[1]liste reference'!$B$7:$P$906,3,0)),"",VLOOKUP($A41,'[1]liste reference'!$B$7:$P$906,3,0)),VLOOKUP($A41,'[1]liste reference'!$A$7:$P$906,4,0)),"")</f>
        <v/>
      </c>
      <c r="K41" s="219" t="str">
        <f aca="false">IF(A41="NEW.COD",AA41,IF(ISTEXT($E41),"DEJA SAISI !",IF(A41="","",IF(ISERROR(VLOOKUP($A41,'[1]liste reference'!$A$7:$D$906,2,0)),IF(ISERROR(VLOOKUP($A41,'[1]liste reference'!$B$7:$D$906,1,0)),"code non répertorié ou synonyme",VLOOKUP($A41,'[1]liste reference'!$B$7:$D$906,1,0)),VLOOKUP(A41,'[1]liste reference'!$A$7:$D$906,2,0)))))</f>
        <v>Ranunculus repens</v>
      </c>
      <c r="L41" s="225"/>
      <c r="M41" s="225"/>
      <c r="N41" s="225"/>
      <c r="O41" s="226"/>
      <c r="P41" s="206" t="n">
        <f aca="false">IF(ISTEXT(H41),"",(B41*$B$7/100)+(C41*$C$7/100))</f>
        <v>0.02</v>
      </c>
      <c r="Q41" s="207" t="n">
        <f aca="false">IF(OR(ISTEXT(H41),P41=0),"",IF(P41&lt;0.1,1,IF(P41&lt;1,2,IF(P41&lt;10,3,IF(P41&lt;50,4,IF(P41&gt;=50,5,""))))))</f>
        <v>1</v>
      </c>
      <c r="R41" s="207" t="n">
        <f aca="false">IF(ISERROR(Q41*I41),0,Q41*I41)</f>
        <v>0</v>
      </c>
      <c r="S41" s="207" t="n">
        <f aca="false">IF(ISERROR(Q41*I41*J41),0,Q41*I41*J41)</f>
        <v>0</v>
      </c>
      <c r="T41" s="221" t="n">
        <f aca="false">IF(ISERROR(Q41*J41),0,Q41*J41)</f>
        <v>0</v>
      </c>
      <c r="U41" s="208" t="str">
        <f aca="false">IF(AND(A41="",F41=0),"",IF(F41=0,"Il manque le(s) % de rec. !",""))</f>
        <v/>
      </c>
      <c r="V41" s="209"/>
      <c r="X41" s="207" t="str">
        <f aca="false">IF(A41="new.cod","NEW.COD",IF(AND((Y41=""),ISTEXT(A41)),A41,IF(Y41="","",INDEX('[1]liste reference'!$A$7:$A$906,Y41))))</f>
        <v>RAN.REP</v>
      </c>
      <c r="Y41" s="8" t="n">
        <f aca="false">IF(ISERROR(MATCH(A41,'[1]liste reference'!$A$7:$A$906,0)),IF(ISERROR(MATCH(A41,'[1]liste reference'!$B$7:$B$906,0)),"",(MATCH(A41,'[1]liste reference'!$B$7:$B$906,0))),(MATCH(A41,'[1]liste reference'!$A$7:$A$906,0)))</f>
        <v>810</v>
      </c>
      <c r="Z41" s="210"/>
      <c r="AA41" s="211"/>
      <c r="BB41" s="8" t="n">
        <f aca="false">IF(A41="","",1)</f>
        <v>1</v>
      </c>
    </row>
    <row r="42" customFormat="false" ht="12.75" hidden="false" customHeight="false" outlineLevel="0" collapsed="false">
      <c r="A42" s="212"/>
      <c r="B42" s="213"/>
      <c r="C42" s="214"/>
      <c r="D42" s="215" t="str">
        <f aca="false">IF(ISERROR(VLOOKUP($A42,'[1]liste reference'!$A$7:$D$906,2,0)),IF(ISERROR(VLOOKUP($A42,'[1]liste reference'!$B$7:$D$906,1,0)),"",VLOOKUP($A42,'[1]liste reference'!$B$7:$D$906,1,0)),VLOOKUP($A42,'[1]liste reference'!$A$7:$D$906,2,0))</f>
        <v/>
      </c>
      <c r="E42" s="215" t="n">
        <f aca="false">IF(D42="",0,VLOOKUP(D42,D$22:D41,1,0))</f>
        <v>0</v>
      </c>
      <c r="F42" s="224" t="n">
        <f aca="false">($B42*$B$7+$C42*$C$7)/100</f>
        <v>0</v>
      </c>
      <c r="G42" s="217" t="str">
        <f aca="false">IF(A42="","",IF(ISERROR(VLOOKUP($A42,'[1]liste reference'!$A$7:$P$906,13,0)),IF(ISERROR(VLOOKUP($A42,'[1]liste reference'!$B$7:$P$906,12,0)),"    -",VLOOKUP($A42,'[1]liste reference'!$B$7:$P$906,12,0)),VLOOKUP($A42,'[1]liste reference'!$A$7:$P$906,13,0)))</f>
        <v/>
      </c>
      <c r="H42" s="200" t="str">
        <f aca="false">IF(A42="","x",IF(ISERROR(VLOOKUP($A42,'[1]liste reference'!$A$7:$P$906,14,0)),IF(ISERROR(VLOOKUP($A42,'[1]liste reference'!$B$7:$P$906,13,0)),"x",VLOOKUP($A42,'[1]liste reference'!$B$7:$P$906,13,0)),VLOOKUP($A42,'[1]liste reference'!$A$7:$P$906,14,0)))</f>
        <v>x</v>
      </c>
      <c r="I42" s="218" t="str">
        <f aca="false">IF(ISNUMBER(H42),IF(ISERROR(VLOOKUP($A42,'[1]liste reference'!$A$7:$P$906,3,0)),IF(ISERROR(VLOOKUP($A42,'[1]liste reference'!$B$7:$P$906,2,0)),"",VLOOKUP($A42,'[1]liste reference'!$B$7:$P$906,2,0)),VLOOKUP($A42,'[1]liste reference'!$A$7:$P$906,3,0)),"")</f>
        <v/>
      </c>
      <c r="J42" s="202" t="str">
        <f aca="false">IF(ISNUMBER(H42),IF(ISERROR(VLOOKUP($A42,'[1]liste reference'!$A$7:$P$906,4,0)),IF(ISERROR(VLOOKUP($A42,'[1]liste reference'!$B$7:$P$906,3,0)),"",VLOOKUP($A42,'[1]liste reference'!$B$7:$P$906,3,0)),VLOOKUP($A42,'[1]liste reference'!$A$7:$P$906,4,0)),"")</f>
        <v/>
      </c>
      <c r="K42" s="219" t="str">
        <f aca="false">IF(A42="NEW.COD",AA42,IF(ISTEXT($E42),"DEJA SAISI !",IF(A42="","",IF(ISERROR(VLOOKUP($A42,'[1]liste reference'!$A$7:$D$906,2,0)),IF(ISERROR(VLOOKUP($A42,'[1]liste reference'!$B$7:$D$906,1,0)),"code non répertorié ou synonyme",VLOOKUP($A42,'[1]liste reference'!$B$7:$D$906,1,0)),VLOOKUP(A42,'[1]liste reference'!$A$7:$D$906,2,0)))))</f>
        <v/>
      </c>
      <c r="L42" s="220"/>
      <c r="M42" s="220"/>
      <c r="N42" s="220"/>
      <c r="O42" s="205"/>
      <c r="P42" s="206" t="str">
        <f aca="false">IF(ISTEXT(H42),"",(B42*$B$7/100)+(C42*$C$7/100))</f>
        <v/>
      </c>
      <c r="Q42" s="207" t="str">
        <f aca="false">IF(OR(ISTEXT(H42),P42=0),"",IF(P42&lt;0.1,1,IF(P42&lt;1,2,IF(P42&lt;10,3,IF(P42&lt;50,4,IF(P42&gt;=50,5,""))))))</f>
        <v/>
      </c>
      <c r="R42" s="207" t="n">
        <f aca="false">IF(ISERROR(Q42*I42),0,Q42*I42)</f>
        <v>0</v>
      </c>
      <c r="S42" s="207" t="n">
        <f aca="false">IF(ISERROR(Q42*I42*J42),0,Q42*I42*J42)</f>
        <v>0</v>
      </c>
      <c r="T42" s="221" t="n">
        <f aca="false">IF(ISERROR(Q42*J42),0,Q42*J42)</f>
        <v>0</v>
      </c>
      <c r="U42" s="208" t="str">
        <f aca="false">IF(AND(A42="",F42=0),"",IF(F42=0,"Il manque le(s) % de rec. !",""))</f>
        <v/>
      </c>
      <c r="V42" s="209"/>
      <c r="X42" s="207" t="str">
        <f aca="false">IF(A42="new.cod","NEW.COD",IF(AND((Y42=""),ISTEXT(A42)),A42,IF(Y42="","",INDEX('[1]liste reference'!$A$7:$A$906,Y42))))</f>
        <v/>
      </c>
      <c r="Y42" s="8" t="str">
        <f aca="false">IF(ISERROR(MATCH(A42,'[1]liste reference'!$A$7:$A$906,0)),IF(ISERROR(MATCH(A42,'[1]liste reference'!$B$7:$B$906,0)),"",(MATCH(A42,'[1]liste reference'!$B$7:$B$906,0))),(MATCH(A42,'[1]liste reference'!$A$7:$A$906,0)))</f>
        <v/>
      </c>
      <c r="Z42" s="210"/>
      <c r="AA42" s="211"/>
      <c r="BB42" s="8" t="str">
        <f aca="false">IF(A42="","",1)</f>
        <v/>
      </c>
    </row>
    <row r="43" customFormat="false" ht="12.75" hidden="false" customHeight="false" outlineLevel="0" collapsed="false">
      <c r="A43" s="212"/>
      <c r="B43" s="213"/>
      <c r="C43" s="214"/>
      <c r="D43" s="215" t="str">
        <f aca="false">IF(ISERROR(VLOOKUP($A43,'[1]liste reference'!$A$7:$D$906,2,0)),IF(ISERROR(VLOOKUP($A43,'[1]liste reference'!$B$7:$D$906,1,0)),"",VLOOKUP($A43,'[1]liste reference'!$B$7:$D$906,1,0)),VLOOKUP($A43,'[1]liste reference'!$A$7:$D$906,2,0))</f>
        <v/>
      </c>
      <c r="E43" s="215" t="n">
        <f aca="false">IF(D43="",0,VLOOKUP(D43,D$22:D42,1,0))</f>
        <v>0</v>
      </c>
      <c r="F43" s="224" t="n">
        <f aca="false">($B43*$B$7+$C43*$C$7)/100</f>
        <v>0</v>
      </c>
      <c r="G43" s="217" t="str">
        <f aca="false">IF(A43="","",IF(ISERROR(VLOOKUP($A43,'[1]liste reference'!$A$7:$P$906,13,0)),IF(ISERROR(VLOOKUP($A43,'[1]liste reference'!$B$7:$P$906,12,0)),"    -",VLOOKUP($A43,'[1]liste reference'!$B$7:$P$906,12,0)),VLOOKUP($A43,'[1]liste reference'!$A$7:$P$906,13,0)))</f>
        <v/>
      </c>
      <c r="H43" s="200" t="str">
        <f aca="false">IF(A43="","x",IF(ISERROR(VLOOKUP($A43,'[1]liste reference'!$A$7:$P$906,14,0)),IF(ISERROR(VLOOKUP($A43,'[1]liste reference'!$B$7:$P$906,13,0)),"x",VLOOKUP($A43,'[1]liste reference'!$B$7:$P$906,13,0)),VLOOKUP($A43,'[1]liste reference'!$A$7:$P$906,14,0)))</f>
        <v>x</v>
      </c>
      <c r="I43" s="218" t="str">
        <f aca="false">IF(ISNUMBER(H43),IF(ISERROR(VLOOKUP($A43,'[1]liste reference'!$A$7:$P$906,3,0)),IF(ISERROR(VLOOKUP($A43,'[1]liste reference'!$B$7:$P$906,2,0)),"",VLOOKUP($A43,'[1]liste reference'!$B$7:$P$906,2,0)),VLOOKUP($A43,'[1]liste reference'!$A$7:$P$906,3,0)),"")</f>
        <v/>
      </c>
      <c r="J43" s="202" t="str">
        <f aca="false">IF(ISNUMBER(H43),IF(ISERROR(VLOOKUP($A43,'[1]liste reference'!$A$7:$P$906,4,0)),IF(ISERROR(VLOOKUP($A43,'[1]liste reference'!$B$7:$P$906,3,0)),"",VLOOKUP($A43,'[1]liste reference'!$B$7:$P$906,3,0)),VLOOKUP($A43,'[1]liste reference'!$A$7:$P$906,4,0)),"")</f>
        <v/>
      </c>
      <c r="K43" s="219" t="str">
        <f aca="false">IF(A43="NEW.COD",AA43,IF(ISTEXT($E43),"DEJA SAISI !",IF(A43="","",IF(ISERROR(VLOOKUP($A43,'[1]liste reference'!$A$7:$D$906,2,0)),IF(ISERROR(VLOOKUP($A43,'[1]liste reference'!$B$7:$D$906,1,0)),"code non répertorié ou synonyme",VLOOKUP($A43,'[1]liste reference'!$B$7:$D$906,1,0)),VLOOKUP(A43,'[1]liste reference'!$A$7:$D$906,2,0)))))</f>
        <v/>
      </c>
      <c r="L43" s="220"/>
      <c r="M43" s="220"/>
      <c r="N43" s="220"/>
      <c r="O43" s="205"/>
      <c r="P43" s="206" t="str">
        <f aca="false">IF(ISTEXT(H43),"",(B43*$B$7/100)+(C43*$C$7/100))</f>
        <v/>
      </c>
      <c r="Q43" s="207" t="str">
        <f aca="false">IF(OR(ISTEXT(H43),P43=0),"",IF(P43&lt;0.1,1,IF(P43&lt;1,2,IF(P43&lt;10,3,IF(P43&lt;50,4,IF(P43&gt;=50,5,""))))))</f>
        <v/>
      </c>
      <c r="R43" s="207" t="n">
        <f aca="false">IF(ISERROR(Q43*I43),0,Q43*I43)</f>
        <v>0</v>
      </c>
      <c r="S43" s="207" t="n">
        <f aca="false">IF(ISERROR(Q43*I43*J43),0,Q43*I43*J43)</f>
        <v>0</v>
      </c>
      <c r="T43" s="221" t="n">
        <f aca="false">IF(ISERROR(Q43*J43),0,Q43*J43)</f>
        <v>0</v>
      </c>
      <c r="U43" s="208" t="str">
        <f aca="false">IF(AND(A43="",F43=0),"",IF(F43=0,"Il manque le(s) % de rec. !",""))</f>
        <v/>
      </c>
      <c r="V43" s="209"/>
      <c r="X43" s="207" t="str">
        <f aca="false">IF(A43="new.cod","NEW.COD",IF(AND((Y43=""),ISTEXT(A43)),A43,IF(Y43="","",INDEX('[1]liste reference'!$A$7:$A$906,Y43))))</f>
        <v/>
      </c>
      <c r="Y43" s="8" t="str">
        <f aca="false">IF(ISERROR(MATCH(A43,'[1]liste reference'!$A$7:$A$906,0)),IF(ISERROR(MATCH(A43,'[1]liste reference'!$B$7:$B$906,0)),"",(MATCH(A43,'[1]liste reference'!$B$7:$B$906,0))),(MATCH(A43,'[1]liste reference'!$A$7:$A$906,0)))</f>
        <v/>
      </c>
      <c r="Z43" s="210"/>
      <c r="AA43" s="211"/>
      <c r="BB43" s="8" t="str">
        <f aca="false">IF(A43="","",1)</f>
        <v/>
      </c>
    </row>
    <row r="44" customFormat="false" ht="12.75" hidden="false" customHeight="false" outlineLevel="0" collapsed="false">
      <c r="A44" s="212"/>
      <c r="B44" s="213"/>
      <c r="C44" s="214"/>
      <c r="D44" s="215" t="str">
        <f aca="false">IF(ISERROR(VLOOKUP($A44,'[1]liste reference'!$A$7:$D$906,2,0)),IF(ISERROR(VLOOKUP($A44,'[1]liste reference'!$B$7:$D$906,1,0)),"",VLOOKUP($A44,'[1]liste reference'!$B$7:$D$906,1,0)),VLOOKUP($A44,'[1]liste reference'!$A$7:$D$906,2,0))</f>
        <v/>
      </c>
      <c r="E44" s="215" t="n">
        <f aca="false">IF(D44="",0,VLOOKUP(D44,D$22:D43,1,0))</f>
        <v>0</v>
      </c>
      <c r="F44" s="224" t="n">
        <f aca="false">($B44*$B$7+$C44*$C$7)/100</f>
        <v>0</v>
      </c>
      <c r="G44" s="217" t="str">
        <f aca="false">IF(A44="","",IF(ISERROR(VLOOKUP($A44,'[1]liste reference'!$A$7:$P$906,13,0)),IF(ISERROR(VLOOKUP($A44,'[1]liste reference'!$B$7:$P$906,12,0)),"    -",VLOOKUP($A44,'[1]liste reference'!$B$7:$P$906,12,0)),VLOOKUP($A44,'[1]liste reference'!$A$7:$P$906,13,0)))</f>
        <v/>
      </c>
      <c r="H44" s="200" t="str">
        <f aca="false">IF(A44="","x",IF(ISERROR(VLOOKUP($A44,'[1]liste reference'!$A$7:$P$906,14,0)),IF(ISERROR(VLOOKUP($A44,'[1]liste reference'!$B$7:$P$906,13,0)),"x",VLOOKUP($A44,'[1]liste reference'!$B$7:$P$906,13,0)),VLOOKUP($A44,'[1]liste reference'!$A$7:$P$906,14,0)))</f>
        <v>x</v>
      </c>
      <c r="I44" s="218" t="str">
        <f aca="false">IF(ISNUMBER(H44),IF(ISERROR(VLOOKUP($A44,'[1]liste reference'!$A$7:$P$906,3,0)),IF(ISERROR(VLOOKUP($A44,'[1]liste reference'!$B$7:$P$906,2,0)),"",VLOOKUP($A44,'[1]liste reference'!$B$7:$P$906,2,0)),VLOOKUP($A44,'[1]liste reference'!$A$7:$P$906,3,0)),"")</f>
        <v/>
      </c>
      <c r="J44" s="202" t="str">
        <f aca="false">IF(ISNUMBER(H44),IF(ISERROR(VLOOKUP($A44,'[1]liste reference'!$A$7:$P$906,4,0)),IF(ISERROR(VLOOKUP($A44,'[1]liste reference'!$B$7:$P$906,3,0)),"",VLOOKUP($A44,'[1]liste reference'!$B$7:$P$906,3,0)),VLOOKUP($A44,'[1]liste reference'!$A$7:$P$906,4,0)),"")</f>
        <v/>
      </c>
      <c r="K44" s="219" t="str">
        <f aca="false">IF(A44="NEW.COD",AA44,IF(ISTEXT($E44),"DEJA SAISI !",IF(A44="","",IF(ISERROR(VLOOKUP($A44,'[1]liste reference'!$A$7:$D$906,2,0)),IF(ISERROR(VLOOKUP($A44,'[1]liste reference'!$B$7:$D$906,1,0)),"code non répertorié ou synonyme",VLOOKUP($A44,'[1]liste reference'!$B$7:$D$906,1,0)),VLOOKUP(A44,'[1]liste reference'!$A$7:$D$906,2,0)))))</f>
        <v/>
      </c>
      <c r="L44" s="220"/>
      <c r="M44" s="220"/>
      <c r="N44" s="220"/>
      <c r="O44" s="205"/>
      <c r="P44" s="206" t="str">
        <f aca="false">IF(ISTEXT(H44),"",(B44*$B$7/100)+(C44*$C$7/100))</f>
        <v/>
      </c>
      <c r="Q44" s="207" t="str">
        <f aca="false">IF(OR(ISTEXT(H44),P44=0),"",IF(P44&lt;0.1,1,IF(P44&lt;1,2,IF(P44&lt;10,3,IF(P44&lt;50,4,IF(P44&gt;=50,5,""))))))</f>
        <v/>
      </c>
      <c r="R44" s="207" t="n">
        <f aca="false">IF(ISERROR(Q44*I44),0,Q44*I44)</f>
        <v>0</v>
      </c>
      <c r="S44" s="207" t="n">
        <f aca="false">IF(ISERROR(Q44*I44*J44),0,Q44*I44*J44)</f>
        <v>0</v>
      </c>
      <c r="T44" s="221" t="n">
        <f aca="false">IF(ISERROR(Q44*J44),0,Q44*J44)</f>
        <v>0</v>
      </c>
      <c r="U44" s="208" t="str">
        <f aca="false">IF(AND(A44="",F44=0),"",IF(F44=0,"Il manque le(s) % de rec. !",""))</f>
        <v/>
      </c>
      <c r="V44" s="209"/>
      <c r="X44" s="207" t="str">
        <f aca="false">IF(A44="new.cod","NEW.COD",IF(AND((Y44=""),ISTEXT(A44)),A44,IF(Y44="","",INDEX('[1]liste reference'!$A$7:$A$906,Y44))))</f>
        <v/>
      </c>
      <c r="Y44" s="8" t="str">
        <f aca="false">IF(ISERROR(MATCH(A44,'[1]liste reference'!$A$7:$A$906,0)),IF(ISERROR(MATCH(A44,'[1]liste reference'!$B$7:$B$906,0)),"",(MATCH(A44,'[1]liste reference'!$B$7:$B$906,0))),(MATCH(A44,'[1]liste reference'!$A$7:$A$906,0)))</f>
        <v/>
      </c>
      <c r="Z44" s="210"/>
      <c r="AA44" s="211"/>
      <c r="BB44" s="8" t="str">
        <f aca="false">IF(A44="","",1)</f>
        <v/>
      </c>
    </row>
    <row r="45" customFormat="false" ht="12.75" hidden="false" customHeight="false" outlineLevel="0" collapsed="false">
      <c r="A45" s="212"/>
      <c r="B45" s="213"/>
      <c r="C45" s="214"/>
      <c r="D45" s="215" t="str">
        <f aca="false">IF(ISERROR(VLOOKUP($A45,'[1]liste reference'!$A$7:$D$906,2,0)),IF(ISERROR(VLOOKUP($A45,'[1]liste reference'!$B$7:$D$906,1,0)),"",VLOOKUP($A45,'[1]liste reference'!$B$7:$D$906,1,0)),VLOOKUP($A45,'[1]liste reference'!$A$7:$D$906,2,0))</f>
        <v/>
      </c>
      <c r="E45" s="215" t="n">
        <f aca="false">IF(D45="",0,VLOOKUP(D45,D$22:D44,1,0))</f>
        <v>0</v>
      </c>
      <c r="F45" s="224" t="n">
        <f aca="false">($B45*$B$7+$C45*$C$7)/100</f>
        <v>0</v>
      </c>
      <c r="G45" s="217" t="str">
        <f aca="false">IF(A45="","",IF(ISERROR(VLOOKUP($A45,'[1]liste reference'!$A$7:$P$906,13,0)),IF(ISERROR(VLOOKUP($A45,'[1]liste reference'!$B$7:$P$906,12,0)),"    -",VLOOKUP($A45,'[1]liste reference'!$B$7:$P$906,12,0)),VLOOKUP($A45,'[1]liste reference'!$A$7:$P$906,13,0)))</f>
        <v/>
      </c>
      <c r="H45" s="200" t="str">
        <f aca="false">IF(A45="","x",IF(ISERROR(VLOOKUP($A45,'[1]liste reference'!$A$7:$P$906,14,0)),IF(ISERROR(VLOOKUP($A45,'[1]liste reference'!$B$7:$P$906,13,0)),"x",VLOOKUP($A45,'[1]liste reference'!$B$7:$P$906,13,0)),VLOOKUP($A45,'[1]liste reference'!$A$7:$P$906,14,0)))</f>
        <v>x</v>
      </c>
      <c r="I45" s="218" t="str">
        <f aca="false">IF(ISNUMBER(H45),IF(ISERROR(VLOOKUP($A45,'[1]liste reference'!$A$7:$P$906,3,0)),IF(ISERROR(VLOOKUP($A45,'[1]liste reference'!$B$7:$P$906,2,0)),"",VLOOKUP($A45,'[1]liste reference'!$B$7:$P$906,2,0)),VLOOKUP($A45,'[1]liste reference'!$A$7:$P$906,3,0)),"")</f>
        <v/>
      </c>
      <c r="J45" s="202" t="str">
        <f aca="false">IF(ISNUMBER(H45),IF(ISERROR(VLOOKUP($A45,'[1]liste reference'!$A$7:$P$906,4,0)),IF(ISERROR(VLOOKUP($A45,'[1]liste reference'!$B$7:$P$906,3,0)),"",VLOOKUP($A45,'[1]liste reference'!$B$7:$P$906,3,0)),VLOOKUP($A45,'[1]liste reference'!$A$7:$P$906,4,0)),"")</f>
        <v/>
      </c>
      <c r="K45" s="219" t="str">
        <f aca="false">IF(A45="NEW.COD",AA45,IF(ISTEXT($E45),"DEJA SAISI !",IF(A45="","",IF(ISERROR(VLOOKUP($A45,'[1]liste reference'!$A$7:$D$906,2,0)),IF(ISERROR(VLOOKUP($A45,'[1]liste reference'!$B$7:$D$906,1,0)),"code non répertorié ou synonyme",VLOOKUP($A45,'[1]liste reference'!$B$7:$D$906,1,0)),VLOOKUP(A45,'[1]liste reference'!$A$7:$D$906,2,0)))))</f>
        <v/>
      </c>
      <c r="L45" s="220"/>
      <c r="M45" s="220"/>
      <c r="N45" s="220"/>
      <c r="O45" s="205"/>
      <c r="P45" s="206" t="str">
        <f aca="false">IF(ISTEXT(H45),"",(B45*$B$7/100)+(C45*$C$7/100))</f>
        <v/>
      </c>
      <c r="Q45" s="207" t="str">
        <f aca="false">IF(OR(ISTEXT(H45),P45=0),"",IF(P45&lt;0.1,1,IF(P45&lt;1,2,IF(P45&lt;10,3,IF(P45&lt;50,4,IF(P45&gt;=50,5,""))))))</f>
        <v/>
      </c>
      <c r="R45" s="207" t="n">
        <f aca="false">IF(ISERROR(Q45*I45),0,Q45*I45)</f>
        <v>0</v>
      </c>
      <c r="S45" s="207" t="n">
        <f aca="false">IF(ISERROR(Q45*I45*J45),0,Q45*I45*J45)</f>
        <v>0</v>
      </c>
      <c r="T45" s="221" t="n">
        <f aca="false">IF(ISERROR(Q45*J45),0,Q45*J45)</f>
        <v>0</v>
      </c>
      <c r="U45" s="208" t="str">
        <f aca="false">IF(AND(A45="",F45=0),"",IF(F45=0,"Il manque le(s) % de rec. !",""))</f>
        <v/>
      </c>
      <c r="V45" s="209"/>
      <c r="X45" s="207" t="str">
        <f aca="false">IF(A45="new.cod","NEW.COD",IF(AND((Y45=""),ISTEXT(A45)),A45,IF(Y45="","",INDEX('[1]liste reference'!$A$7:$A$906,Y45))))</f>
        <v/>
      </c>
      <c r="Y45" s="8" t="str">
        <f aca="false">IF(ISERROR(MATCH(A45,'[1]liste reference'!$A$7:$A$906,0)),IF(ISERROR(MATCH(A45,'[1]liste reference'!$B$7:$B$906,0)),"",(MATCH(A45,'[1]liste reference'!$B$7:$B$906,0))),(MATCH(A45,'[1]liste reference'!$A$7:$A$906,0)))</f>
        <v/>
      </c>
      <c r="Z45" s="210"/>
      <c r="AA45" s="211"/>
      <c r="BB45" s="8" t="str">
        <f aca="false">IF(A45="","",1)</f>
        <v/>
      </c>
    </row>
    <row r="46" customFormat="false" ht="12.75" hidden="false" customHeight="false" outlineLevel="0" collapsed="false">
      <c r="A46" s="212"/>
      <c r="B46" s="213"/>
      <c r="C46" s="214"/>
      <c r="D46" s="215" t="str">
        <f aca="false">IF(ISERROR(VLOOKUP($A46,'[1]liste reference'!$A$7:$D$906,2,0)),IF(ISERROR(VLOOKUP($A46,'[1]liste reference'!$B$7:$D$906,1,0)),"",VLOOKUP($A46,'[1]liste reference'!$B$7:$D$906,1,0)),VLOOKUP($A46,'[1]liste reference'!$A$7:$D$906,2,0))</f>
        <v/>
      </c>
      <c r="E46" s="215" t="n">
        <f aca="false">IF(D46="",0,VLOOKUP(D46,D$22:D45,1,0))</f>
        <v>0</v>
      </c>
      <c r="F46" s="224" t="n">
        <f aca="false">($B46*$B$7+$C46*$C$7)/100</f>
        <v>0</v>
      </c>
      <c r="G46" s="217" t="str">
        <f aca="false">IF(A46="","",IF(ISERROR(VLOOKUP($A46,'[1]liste reference'!$A$7:$P$906,13,0)),IF(ISERROR(VLOOKUP($A46,'[1]liste reference'!$B$7:$P$906,12,0)),"    -",VLOOKUP($A46,'[1]liste reference'!$B$7:$P$906,12,0)),VLOOKUP($A46,'[1]liste reference'!$A$7:$P$906,13,0)))</f>
        <v/>
      </c>
      <c r="H46" s="200" t="str">
        <f aca="false">IF(A46="","x",IF(ISERROR(VLOOKUP($A46,'[1]liste reference'!$A$7:$P$906,14,0)),IF(ISERROR(VLOOKUP($A46,'[1]liste reference'!$B$7:$P$906,13,0)),"x",VLOOKUP($A46,'[1]liste reference'!$B$7:$P$906,13,0)),VLOOKUP($A46,'[1]liste reference'!$A$7:$P$906,14,0)))</f>
        <v>x</v>
      </c>
      <c r="I46" s="218" t="str">
        <f aca="false">IF(ISNUMBER(H46),IF(ISERROR(VLOOKUP($A46,'[1]liste reference'!$A$7:$P$906,3,0)),IF(ISERROR(VLOOKUP($A46,'[1]liste reference'!$B$7:$P$906,2,0)),"",VLOOKUP($A46,'[1]liste reference'!$B$7:$P$906,2,0)),VLOOKUP($A46,'[1]liste reference'!$A$7:$P$906,3,0)),"")</f>
        <v/>
      </c>
      <c r="J46" s="202" t="str">
        <f aca="false">IF(ISNUMBER(H46),IF(ISERROR(VLOOKUP($A46,'[1]liste reference'!$A$7:$P$906,4,0)),IF(ISERROR(VLOOKUP($A46,'[1]liste reference'!$B$7:$P$906,3,0)),"",VLOOKUP($A46,'[1]liste reference'!$B$7:$P$906,3,0)),VLOOKUP($A46,'[1]liste reference'!$A$7:$P$906,4,0)),"")</f>
        <v/>
      </c>
      <c r="K46" s="219" t="str">
        <f aca="false">IF(A46="NEW.COD",AA46,IF(ISTEXT($E46),"DEJA SAISI !",IF(A46="","",IF(ISERROR(VLOOKUP($A46,'[1]liste reference'!$A$7:$D$906,2,0)),IF(ISERROR(VLOOKUP($A46,'[1]liste reference'!$B$7:$D$906,1,0)),"code non répertorié ou synonyme",VLOOKUP($A46,'[1]liste reference'!$B$7:$D$906,1,0)),VLOOKUP(A46,'[1]liste reference'!$A$7:$D$906,2,0)))))</f>
        <v/>
      </c>
      <c r="L46" s="220"/>
      <c r="M46" s="220"/>
      <c r="N46" s="220"/>
      <c r="O46" s="205"/>
      <c r="P46" s="206" t="str">
        <f aca="false">IF(ISTEXT(H46),"",(B46*$B$7/100)+(C46*$C$7/100))</f>
        <v/>
      </c>
      <c r="Q46" s="207" t="str">
        <f aca="false">IF(OR(ISTEXT(H46),P46=0),"",IF(P46&lt;0.1,1,IF(P46&lt;1,2,IF(P46&lt;10,3,IF(P46&lt;50,4,IF(P46&gt;=50,5,""))))))</f>
        <v/>
      </c>
      <c r="R46" s="207" t="n">
        <f aca="false">IF(ISERROR(Q46*I46),0,Q46*I46)</f>
        <v>0</v>
      </c>
      <c r="S46" s="207" t="n">
        <f aca="false">IF(ISERROR(Q46*I46*J46),0,Q46*I46*J46)</f>
        <v>0</v>
      </c>
      <c r="T46" s="221" t="n">
        <f aca="false">IF(ISERROR(Q46*J46),0,Q46*J46)</f>
        <v>0</v>
      </c>
      <c r="U46" s="208" t="str">
        <f aca="false">IF(AND(A46="",F46=0),"",IF(F46=0,"Il manque le(s) % de rec. !",""))</f>
        <v/>
      </c>
      <c r="V46" s="209"/>
      <c r="X46" s="207" t="str">
        <f aca="false">IF(A46="new.cod","NEW.COD",IF(AND((Y46=""),ISTEXT(A46)),A46,IF(Y46="","",INDEX('[1]liste reference'!$A$7:$A$906,Y46))))</f>
        <v/>
      </c>
      <c r="Y46" s="8" t="str">
        <f aca="false">IF(ISERROR(MATCH(A46,'[1]liste reference'!$A$7:$A$906,0)),IF(ISERROR(MATCH(A46,'[1]liste reference'!$B$7:$B$906,0)),"",(MATCH(A46,'[1]liste reference'!$B$7:$B$906,0))),(MATCH(A46,'[1]liste reference'!$A$7:$A$906,0)))</f>
        <v/>
      </c>
      <c r="Z46" s="210"/>
      <c r="AA46" s="211"/>
      <c r="BB46" s="8" t="str">
        <f aca="false">IF(A46="","",1)</f>
        <v/>
      </c>
    </row>
    <row r="47" customFormat="false" ht="12.75" hidden="false" customHeight="false" outlineLevel="0" collapsed="false">
      <c r="A47" s="212"/>
      <c r="B47" s="213"/>
      <c r="C47" s="214"/>
      <c r="D47" s="215" t="str">
        <f aca="false">IF(ISERROR(VLOOKUP($A47,'[1]liste reference'!$A$7:$D$906,2,0)),IF(ISERROR(VLOOKUP($A47,'[1]liste reference'!$B$7:$D$906,1,0)),"",VLOOKUP($A47,'[1]liste reference'!$B$7:$D$906,1,0)),VLOOKUP($A47,'[1]liste reference'!$A$7:$D$906,2,0))</f>
        <v/>
      </c>
      <c r="E47" s="215" t="n">
        <f aca="false">IF(D47="",0,VLOOKUP(D47,D$22:D46,1,0))</f>
        <v>0</v>
      </c>
      <c r="F47" s="224" t="n">
        <f aca="false">($B47*$B$7+$C47*$C$7)/100</f>
        <v>0</v>
      </c>
      <c r="G47" s="217" t="str">
        <f aca="false">IF(A47="","",IF(ISERROR(VLOOKUP($A47,'[1]liste reference'!$A$7:$P$906,13,0)),IF(ISERROR(VLOOKUP($A47,'[1]liste reference'!$B$7:$P$906,12,0)),"    -",VLOOKUP($A47,'[1]liste reference'!$B$7:$P$906,12,0)),VLOOKUP($A47,'[1]liste reference'!$A$7:$P$906,13,0)))</f>
        <v/>
      </c>
      <c r="H47" s="200" t="str">
        <f aca="false">IF(A47="","x",IF(ISERROR(VLOOKUP($A47,'[1]liste reference'!$A$7:$P$906,14,0)),IF(ISERROR(VLOOKUP($A47,'[1]liste reference'!$B$7:$P$906,13,0)),"x",VLOOKUP($A47,'[1]liste reference'!$B$7:$P$906,13,0)),VLOOKUP($A47,'[1]liste reference'!$A$7:$P$906,14,0)))</f>
        <v>x</v>
      </c>
      <c r="I47" s="218" t="str">
        <f aca="false">IF(ISNUMBER(H47),IF(ISERROR(VLOOKUP($A47,'[1]liste reference'!$A$7:$P$906,3,0)),IF(ISERROR(VLOOKUP($A47,'[1]liste reference'!$B$7:$P$906,2,0)),"",VLOOKUP($A47,'[1]liste reference'!$B$7:$P$906,2,0)),VLOOKUP($A47,'[1]liste reference'!$A$7:$P$906,3,0)),"")</f>
        <v/>
      </c>
      <c r="J47" s="202" t="str">
        <f aca="false">IF(ISNUMBER(H47),IF(ISERROR(VLOOKUP($A47,'[1]liste reference'!$A$7:$P$906,4,0)),IF(ISERROR(VLOOKUP($A47,'[1]liste reference'!$B$7:$P$906,3,0)),"",VLOOKUP($A47,'[1]liste reference'!$B$7:$P$906,3,0)),VLOOKUP($A47,'[1]liste reference'!$A$7:$P$906,4,0)),"")</f>
        <v/>
      </c>
      <c r="K47" s="219" t="str">
        <f aca="false">IF(A47="NEW.COD",AA47,IF(ISTEXT($E47),"DEJA SAISI !",IF(A47="","",IF(ISERROR(VLOOKUP($A47,'[1]liste reference'!$A$7:$D$906,2,0)),IF(ISERROR(VLOOKUP($A47,'[1]liste reference'!$B$7:$D$906,1,0)),"code non répertorié ou synonyme",VLOOKUP($A47,'[1]liste reference'!$B$7:$D$906,1,0)),VLOOKUP(A47,'[1]liste reference'!$A$7:$D$906,2,0)))))</f>
        <v/>
      </c>
      <c r="L47" s="220"/>
      <c r="M47" s="220"/>
      <c r="N47" s="220"/>
      <c r="O47" s="205"/>
      <c r="P47" s="206" t="str">
        <f aca="false">IF(ISTEXT(H47),"",(B47*$B$7/100)+(C47*$C$7/100))</f>
        <v/>
      </c>
      <c r="Q47" s="207" t="str">
        <f aca="false">IF(OR(ISTEXT(H47),P47=0),"",IF(P47&lt;0.1,1,IF(P47&lt;1,2,IF(P47&lt;10,3,IF(P47&lt;50,4,IF(P47&gt;=50,5,""))))))</f>
        <v/>
      </c>
      <c r="R47" s="207" t="n">
        <f aca="false">IF(ISERROR(Q47*I47),0,Q47*I47)</f>
        <v>0</v>
      </c>
      <c r="S47" s="207" t="n">
        <f aca="false">IF(ISERROR(Q47*I47*J47),0,Q47*I47*J47)</f>
        <v>0</v>
      </c>
      <c r="T47" s="221" t="n">
        <f aca="false">IF(ISERROR(Q47*J47),0,Q47*J47)</f>
        <v>0</v>
      </c>
      <c r="U47" s="208" t="str">
        <f aca="false">IF(AND(A47="",F47=0),"",IF(F47=0,"Il manque le(s) % de rec. !",""))</f>
        <v/>
      </c>
      <c r="V47" s="209"/>
      <c r="X47" s="207" t="str">
        <f aca="false">IF(A47="new.cod","NEW.COD",IF(AND((Y47=""),ISTEXT(A47)),A47,IF(Y47="","",INDEX('[1]liste reference'!$A$7:$A$906,Y47))))</f>
        <v/>
      </c>
      <c r="Y47" s="8" t="str">
        <f aca="false">IF(ISERROR(MATCH(A47,'[1]liste reference'!$A$7:$A$906,0)),IF(ISERROR(MATCH(A47,'[1]liste reference'!$B$7:$B$906,0)),"",(MATCH(A47,'[1]liste reference'!$B$7:$B$906,0))),(MATCH(A47,'[1]liste reference'!$A$7:$A$906,0)))</f>
        <v/>
      </c>
      <c r="Z47" s="210"/>
      <c r="AA47" s="211"/>
      <c r="BB47" s="8" t="str">
        <f aca="false">IF(A47="","",1)</f>
        <v/>
      </c>
    </row>
    <row r="48" customFormat="false" ht="12.75" hidden="false" customHeight="false" outlineLevel="0" collapsed="false">
      <c r="A48" s="212"/>
      <c r="B48" s="213"/>
      <c r="C48" s="214"/>
      <c r="D48" s="215" t="str">
        <f aca="false">IF(ISERROR(VLOOKUP($A48,'[1]liste reference'!$A$7:$D$906,2,0)),IF(ISERROR(VLOOKUP($A48,'[1]liste reference'!$B$7:$D$906,1,0)),"",VLOOKUP($A48,'[1]liste reference'!$B$7:$D$906,1,0)),VLOOKUP($A48,'[1]liste reference'!$A$7:$D$906,2,0))</f>
        <v/>
      </c>
      <c r="E48" s="215" t="n">
        <f aca="false">IF(D48="",0,VLOOKUP(D48,D$22:D47,1,0))</f>
        <v>0</v>
      </c>
      <c r="F48" s="224" t="n">
        <f aca="false">($B48*$B$7+$C48*$C$7)/100</f>
        <v>0</v>
      </c>
      <c r="G48" s="217" t="str">
        <f aca="false">IF(A48="","",IF(ISERROR(VLOOKUP($A48,'[1]liste reference'!$A$7:$P$906,13,0)),IF(ISERROR(VLOOKUP($A48,'[1]liste reference'!$B$7:$P$906,12,0)),"    -",VLOOKUP($A48,'[1]liste reference'!$B$7:$P$906,12,0)),VLOOKUP($A48,'[1]liste reference'!$A$7:$P$906,13,0)))</f>
        <v/>
      </c>
      <c r="H48" s="200" t="str">
        <f aca="false">IF(A48="","x",IF(ISERROR(VLOOKUP($A48,'[1]liste reference'!$A$7:$P$906,14,0)),IF(ISERROR(VLOOKUP($A48,'[1]liste reference'!$B$7:$P$906,13,0)),"x",VLOOKUP($A48,'[1]liste reference'!$B$7:$P$906,13,0)),VLOOKUP($A48,'[1]liste reference'!$A$7:$P$906,14,0)))</f>
        <v>x</v>
      </c>
      <c r="I48" s="218" t="str">
        <f aca="false">IF(ISNUMBER(H48),IF(ISERROR(VLOOKUP($A48,'[1]liste reference'!$A$7:$P$906,3,0)),IF(ISERROR(VLOOKUP($A48,'[1]liste reference'!$B$7:$P$906,2,0)),"",VLOOKUP($A48,'[1]liste reference'!$B$7:$P$906,2,0)),VLOOKUP($A48,'[1]liste reference'!$A$7:$P$906,3,0)),"")</f>
        <v/>
      </c>
      <c r="J48" s="202" t="str">
        <f aca="false">IF(ISNUMBER(H48),IF(ISERROR(VLOOKUP($A48,'[1]liste reference'!$A$7:$P$906,4,0)),IF(ISERROR(VLOOKUP($A48,'[1]liste reference'!$B$7:$P$906,3,0)),"",VLOOKUP($A48,'[1]liste reference'!$B$7:$P$906,3,0)),VLOOKUP($A48,'[1]liste reference'!$A$7:$P$906,4,0)),"")</f>
        <v/>
      </c>
      <c r="K48" s="219" t="str">
        <f aca="false">IF(A48="NEW.COD",AA48,IF(ISTEXT($E48),"DEJA SAISI !",IF(A48="","",IF(ISERROR(VLOOKUP($A48,'[1]liste reference'!$A$7:$D$906,2,0)),IF(ISERROR(VLOOKUP($A48,'[1]liste reference'!$B$7:$D$906,1,0)),"code non répertorié ou synonyme",VLOOKUP($A48,'[1]liste reference'!$B$7:$D$906,1,0)),VLOOKUP(A48,'[1]liste reference'!$A$7:$D$906,2,0)))))</f>
        <v/>
      </c>
      <c r="L48" s="220"/>
      <c r="M48" s="220"/>
      <c r="N48" s="220"/>
      <c r="O48" s="205"/>
      <c r="P48" s="206" t="str">
        <f aca="false">IF(ISTEXT(H48),"",(B48*$B$7/100)+(C48*$C$7/100))</f>
        <v/>
      </c>
      <c r="Q48" s="207" t="str">
        <f aca="false">IF(OR(ISTEXT(H48),P48=0),"",IF(P48&lt;0.1,1,IF(P48&lt;1,2,IF(P48&lt;10,3,IF(P48&lt;50,4,IF(P48&gt;=50,5,""))))))</f>
        <v/>
      </c>
      <c r="R48" s="207" t="n">
        <f aca="false">IF(ISERROR(Q48*I48),0,Q48*I48)</f>
        <v>0</v>
      </c>
      <c r="S48" s="207" t="n">
        <f aca="false">IF(ISERROR(Q48*I48*J48),0,Q48*I48*J48)</f>
        <v>0</v>
      </c>
      <c r="T48" s="221" t="n">
        <f aca="false">IF(ISERROR(Q48*J48),0,Q48*J48)</f>
        <v>0</v>
      </c>
      <c r="U48" s="208" t="str">
        <f aca="false">IF(AND(A48="",F48=0),"",IF(F48=0,"Il manque le(s) % de rec. !",""))</f>
        <v/>
      </c>
      <c r="V48" s="209"/>
      <c r="X48" s="207" t="str">
        <f aca="false">IF(A48="new.cod","NEW.COD",IF(AND((Y48=""),ISTEXT(A48)),A48,IF(Y48="","",INDEX('[1]liste reference'!$A$7:$A$906,Y48))))</f>
        <v/>
      </c>
      <c r="Y48" s="8" t="str">
        <f aca="false">IF(ISERROR(MATCH(A48,'[1]liste reference'!$A$7:$A$906,0)),IF(ISERROR(MATCH(A48,'[1]liste reference'!$B$7:$B$906,0)),"",(MATCH(A48,'[1]liste reference'!$B$7:$B$906,0))),(MATCH(A48,'[1]liste reference'!$A$7:$A$906,0)))</f>
        <v/>
      </c>
      <c r="Z48" s="210"/>
      <c r="AA48" s="211"/>
      <c r="BB48" s="8" t="str">
        <f aca="false">IF(A48="","",1)</f>
        <v/>
      </c>
    </row>
    <row r="49" customFormat="false" ht="12.75" hidden="false" customHeight="false" outlineLevel="0" collapsed="false">
      <c r="A49" s="212"/>
      <c r="B49" s="213"/>
      <c r="C49" s="214"/>
      <c r="D49" s="215" t="str">
        <f aca="false">IF(ISERROR(VLOOKUP($A49,'[1]liste reference'!$A$7:$D$906,2,0)),IF(ISERROR(VLOOKUP($A49,'[1]liste reference'!$B$7:$D$906,1,0)),"",VLOOKUP($A49,'[1]liste reference'!$B$7:$D$906,1,0)),VLOOKUP($A49,'[1]liste reference'!$A$7:$D$906,2,0))</f>
        <v/>
      </c>
      <c r="E49" s="215" t="n">
        <f aca="false">IF(D49="",0,VLOOKUP(D49,D$22:D48,1,0))</f>
        <v>0</v>
      </c>
      <c r="F49" s="224" t="n">
        <f aca="false">($B49*$B$7+$C49*$C$7)/100</f>
        <v>0</v>
      </c>
      <c r="G49" s="217" t="str">
        <f aca="false">IF(A49="","",IF(ISERROR(VLOOKUP($A49,'[1]liste reference'!$A$7:$P$906,13,0)),IF(ISERROR(VLOOKUP($A49,'[1]liste reference'!$B$7:$P$906,12,0)),"    -",VLOOKUP($A49,'[1]liste reference'!$B$7:$P$906,12,0)),VLOOKUP($A49,'[1]liste reference'!$A$7:$P$906,13,0)))</f>
        <v/>
      </c>
      <c r="H49" s="200" t="str">
        <f aca="false">IF(A49="","x",IF(ISERROR(VLOOKUP($A49,'[1]liste reference'!$A$7:$P$906,14,0)),IF(ISERROR(VLOOKUP($A49,'[1]liste reference'!$B$7:$P$906,13,0)),"x",VLOOKUP($A49,'[1]liste reference'!$B$7:$P$906,13,0)),VLOOKUP($A49,'[1]liste reference'!$A$7:$P$906,14,0)))</f>
        <v>x</v>
      </c>
      <c r="I49" s="218" t="str">
        <f aca="false">IF(ISNUMBER(H49),IF(ISERROR(VLOOKUP($A49,'[1]liste reference'!$A$7:$P$906,3,0)),IF(ISERROR(VLOOKUP($A49,'[1]liste reference'!$B$7:$P$906,2,0)),"",VLOOKUP($A49,'[1]liste reference'!$B$7:$P$906,2,0)),VLOOKUP($A49,'[1]liste reference'!$A$7:$P$906,3,0)),"")</f>
        <v/>
      </c>
      <c r="J49" s="202" t="str">
        <f aca="false">IF(ISNUMBER(H49),IF(ISERROR(VLOOKUP($A49,'[1]liste reference'!$A$7:$P$906,4,0)),IF(ISERROR(VLOOKUP($A49,'[1]liste reference'!$B$7:$P$906,3,0)),"",VLOOKUP($A49,'[1]liste reference'!$B$7:$P$906,3,0)),VLOOKUP($A49,'[1]liste reference'!$A$7:$P$906,4,0)),"")</f>
        <v/>
      </c>
      <c r="K49" s="219" t="str">
        <f aca="false">IF(A49="NEW.COD",AA49,IF(ISTEXT($E49),"DEJA SAISI !",IF(A49="","",IF(ISERROR(VLOOKUP($A49,'[1]liste reference'!$A$7:$D$906,2,0)),IF(ISERROR(VLOOKUP($A49,'[1]liste reference'!$B$7:$D$906,1,0)),"code non répertorié ou synonyme",VLOOKUP($A49,'[1]liste reference'!$B$7:$D$906,1,0)),VLOOKUP(A49,'[1]liste reference'!$A$7:$D$906,2,0)))))</f>
        <v/>
      </c>
      <c r="L49" s="220"/>
      <c r="M49" s="220"/>
      <c r="N49" s="220"/>
      <c r="O49" s="205"/>
      <c r="P49" s="206" t="str">
        <f aca="false">IF(ISTEXT(H49),"",(B49*$B$7/100)+(C49*$C$7/100))</f>
        <v/>
      </c>
      <c r="Q49" s="207" t="str">
        <f aca="false">IF(OR(ISTEXT(H49),P49=0),"",IF(P49&lt;0.1,1,IF(P49&lt;1,2,IF(P49&lt;10,3,IF(P49&lt;50,4,IF(P49&gt;=50,5,""))))))</f>
        <v/>
      </c>
      <c r="R49" s="207" t="n">
        <f aca="false">IF(ISERROR(Q49*I49),0,Q49*I49)</f>
        <v>0</v>
      </c>
      <c r="S49" s="207" t="n">
        <f aca="false">IF(ISERROR(Q49*I49*J49),0,Q49*I49*J49)</f>
        <v>0</v>
      </c>
      <c r="T49" s="221" t="n">
        <f aca="false">IF(ISERROR(Q49*J49),0,Q49*J49)</f>
        <v>0</v>
      </c>
      <c r="U49" s="208" t="str">
        <f aca="false">IF(AND(A49="",F49=0),"",IF(F49=0,"Il manque le(s) % de rec. !",""))</f>
        <v/>
      </c>
      <c r="V49" s="209"/>
      <c r="X49" s="207" t="str">
        <f aca="false">IF(A49="new.cod","NEW.COD",IF(AND((Y49=""),ISTEXT(A49)),A49,IF(Y49="","",INDEX('[1]liste reference'!$A$7:$A$906,Y49))))</f>
        <v/>
      </c>
      <c r="Y49" s="8" t="str">
        <f aca="false">IF(ISERROR(MATCH(A49,'[1]liste reference'!$A$7:$A$906,0)),IF(ISERROR(MATCH(A49,'[1]liste reference'!$B$7:$B$906,0)),"",(MATCH(A49,'[1]liste reference'!$B$7:$B$906,0))),(MATCH(A49,'[1]liste reference'!$A$7:$A$906,0)))</f>
        <v/>
      </c>
      <c r="Z49" s="210"/>
      <c r="AA49" s="211"/>
      <c r="BB49" s="8" t="str">
        <f aca="false">IF(A49="","",1)</f>
        <v/>
      </c>
    </row>
    <row r="50" customFormat="false" ht="12.75" hidden="false" customHeight="false" outlineLevel="0" collapsed="false">
      <c r="A50" s="212"/>
      <c r="B50" s="213"/>
      <c r="C50" s="214"/>
      <c r="D50" s="215" t="str">
        <f aca="false">IF(ISERROR(VLOOKUP($A50,'[1]liste reference'!$A$7:$D$906,2,0)),IF(ISERROR(VLOOKUP($A50,'[1]liste reference'!$B$7:$D$906,1,0)),"",VLOOKUP($A50,'[1]liste reference'!$B$7:$D$906,1,0)),VLOOKUP($A50,'[1]liste reference'!$A$7:$D$906,2,0))</f>
        <v/>
      </c>
      <c r="E50" s="215" t="n">
        <f aca="false">IF(D50="",0,VLOOKUP(D50,D$22:D49,1,0))</f>
        <v>0</v>
      </c>
      <c r="F50" s="224" t="n">
        <f aca="false">($B50*$B$7+$C50*$C$7)/100</f>
        <v>0</v>
      </c>
      <c r="G50" s="217" t="str">
        <f aca="false">IF(A50="","",IF(ISERROR(VLOOKUP($A50,'[1]liste reference'!$A$7:$P$906,13,0)),IF(ISERROR(VLOOKUP($A50,'[1]liste reference'!$B$7:$P$906,12,0)),"    -",VLOOKUP($A50,'[1]liste reference'!$B$7:$P$906,12,0)),VLOOKUP($A50,'[1]liste reference'!$A$7:$P$906,13,0)))</f>
        <v/>
      </c>
      <c r="H50" s="200" t="str">
        <f aca="false">IF(A50="","x",IF(ISERROR(VLOOKUP($A50,'[1]liste reference'!$A$7:$P$906,14,0)),IF(ISERROR(VLOOKUP($A50,'[1]liste reference'!$B$7:$P$906,13,0)),"x",VLOOKUP($A50,'[1]liste reference'!$B$7:$P$906,13,0)),VLOOKUP($A50,'[1]liste reference'!$A$7:$P$906,14,0)))</f>
        <v>x</v>
      </c>
      <c r="I50" s="218" t="str">
        <f aca="false">IF(ISNUMBER(H50),IF(ISERROR(VLOOKUP($A50,'[1]liste reference'!$A$7:$P$906,3,0)),IF(ISERROR(VLOOKUP($A50,'[1]liste reference'!$B$7:$P$906,2,0)),"",VLOOKUP($A50,'[1]liste reference'!$B$7:$P$906,2,0)),VLOOKUP($A50,'[1]liste reference'!$A$7:$P$906,3,0)),"")</f>
        <v/>
      </c>
      <c r="J50" s="202" t="str">
        <f aca="false">IF(ISNUMBER(H50),IF(ISERROR(VLOOKUP($A50,'[1]liste reference'!$A$7:$P$906,4,0)),IF(ISERROR(VLOOKUP($A50,'[1]liste reference'!$B$7:$P$906,3,0)),"",VLOOKUP($A50,'[1]liste reference'!$B$7:$P$906,3,0)),VLOOKUP($A50,'[1]liste reference'!$A$7:$P$906,4,0)),"")</f>
        <v/>
      </c>
      <c r="K50" s="219" t="str">
        <f aca="false">IF(A50="NEW.COD",AA50,IF(ISTEXT($E50),"DEJA SAISI !",IF(A50="","",IF(ISERROR(VLOOKUP($A50,'[1]liste reference'!$A$7:$D$906,2,0)),IF(ISERROR(VLOOKUP($A50,'[1]liste reference'!$B$7:$D$906,1,0)),"code non répertorié ou synonyme",VLOOKUP($A50,'[1]liste reference'!$B$7:$D$906,1,0)),VLOOKUP(A50,'[1]liste reference'!$A$7:$D$906,2,0)))))</f>
        <v/>
      </c>
      <c r="L50" s="220"/>
      <c r="M50" s="220"/>
      <c r="N50" s="220"/>
      <c r="O50" s="205"/>
      <c r="P50" s="206" t="str">
        <f aca="false">IF(ISTEXT(H50),"",(B50*$B$7/100)+(C50*$C$7/100))</f>
        <v/>
      </c>
      <c r="Q50" s="207" t="str">
        <f aca="false">IF(OR(ISTEXT(H50),P50=0),"",IF(P50&lt;0.1,1,IF(P50&lt;1,2,IF(P50&lt;10,3,IF(P50&lt;50,4,IF(P50&gt;=50,5,""))))))</f>
        <v/>
      </c>
      <c r="R50" s="207" t="n">
        <f aca="false">IF(ISERROR(Q50*I50),0,Q50*I50)</f>
        <v>0</v>
      </c>
      <c r="S50" s="207" t="n">
        <f aca="false">IF(ISERROR(Q50*I50*J50),0,Q50*I50*J50)</f>
        <v>0</v>
      </c>
      <c r="T50" s="221" t="n">
        <f aca="false">IF(ISERROR(Q50*J50),0,Q50*J50)</f>
        <v>0</v>
      </c>
      <c r="U50" s="208" t="str">
        <f aca="false">IF(AND(A50="",F50=0),"",IF(F50=0,"Il manque le(s) % de rec. !",""))</f>
        <v/>
      </c>
      <c r="V50" s="209"/>
      <c r="X50" s="207" t="str">
        <f aca="false">IF(A50="new.cod","NEW.COD",IF(AND((Y50=""),ISTEXT(A50)),A50,IF(Y50="","",INDEX('[1]liste reference'!$A$7:$A$906,Y50))))</f>
        <v/>
      </c>
      <c r="Y50" s="8" t="str">
        <f aca="false">IF(ISERROR(MATCH(A50,'[1]liste reference'!$A$7:$A$906,0)),IF(ISERROR(MATCH(A50,'[1]liste reference'!$B$7:$B$906,0)),"",(MATCH(A50,'[1]liste reference'!$B$7:$B$906,0))),(MATCH(A50,'[1]liste reference'!$A$7:$A$906,0)))</f>
        <v/>
      </c>
      <c r="Z50" s="210"/>
      <c r="AA50" s="211"/>
      <c r="BB50" s="8" t="str">
        <f aca="false">IF(A50="","",1)</f>
        <v/>
      </c>
    </row>
    <row r="51" customFormat="false" ht="12.75" hidden="false" customHeight="false" outlineLevel="0" collapsed="false">
      <c r="A51" s="212"/>
      <c r="B51" s="213"/>
      <c r="C51" s="214"/>
      <c r="D51" s="215" t="str">
        <f aca="false">IF(ISERROR(VLOOKUP($A51,'[1]liste reference'!$A$7:$D$906,2,0)),IF(ISERROR(VLOOKUP($A51,'[1]liste reference'!$B$7:$D$906,1,0)),"",VLOOKUP($A51,'[1]liste reference'!$B$7:$D$906,1,0)),VLOOKUP($A51,'[1]liste reference'!$A$7:$D$906,2,0))</f>
        <v/>
      </c>
      <c r="E51" s="215" t="n">
        <f aca="false">IF(D51="",0,VLOOKUP(D51,D$22:D50,1,0))</f>
        <v>0</v>
      </c>
      <c r="F51" s="224" t="n">
        <f aca="false">($B51*$B$7+$C51*$C$7)/100</f>
        <v>0</v>
      </c>
      <c r="G51" s="217" t="str">
        <f aca="false">IF(A51="","",IF(ISERROR(VLOOKUP($A51,'[1]liste reference'!$A$7:$P$906,13,0)),IF(ISERROR(VLOOKUP($A51,'[1]liste reference'!$B$7:$P$906,12,0)),"    -",VLOOKUP($A51,'[1]liste reference'!$B$7:$P$906,12,0)),VLOOKUP($A51,'[1]liste reference'!$A$7:$P$906,13,0)))</f>
        <v/>
      </c>
      <c r="H51" s="200" t="str">
        <f aca="false">IF(A51="","x",IF(ISERROR(VLOOKUP($A51,'[1]liste reference'!$A$7:$P$906,14,0)),IF(ISERROR(VLOOKUP($A51,'[1]liste reference'!$B$7:$P$906,13,0)),"x",VLOOKUP($A51,'[1]liste reference'!$B$7:$P$906,13,0)),VLOOKUP($A51,'[1]liste reference'!$A$7:$P$906,14,0)))</f>
        <v>x</v>
      </c>
      <c r="I51" s="218" t="str">
        <f aca="false">IF(ISNUMBER(H51),IF(ISERROR(VLOOKUP($A51,'[1]liste reference'!$A$7:$P$906,3,0)),IF(ISERROR(VLOOKUP($A51,'[1]liste reference'!$B$7:$P$906,2,0)),"",VLOOKUP($A51,'[1]liste reference'!$B$7:$P$906,2,0)),VLOOKUP($A51,'[1]liste reference'!$A$7:$P$906,3,0)),"")</f>
        <v/>
      </c>
      <c r="J51" s="202" t="str">
        <f aca="false">IF(ISNUMBER(H51),IF(ISERROR(VLOOKUP($A51,'[1]liste reference'!$A$7:$P$906,4,0)),IF(ISERROR(VLOOKUP($A51,'[1]liste reference'!$B$7:$P$906,3,0)),"",VLOOKUP($A51,'[1]liste reference'!$B$7:$P$906,3,0)),VLOOKUP($A51,'[1]liste reference'!$A$7:$P$906,4,0)),"")</f>
        <v/>
      </c>
      <c r="K51" s="219" t="str">
        <f aca="false">IF(A51="NEW.COD",AA51,IF(ISTEXT($E51),"DEJA SAISI !",IF(A51="","",IF(ISERROR(VLOOKUP($A51,'[1]liste reference'!$A$7:$D$906,2,0)),IF(ISERROR(VLOOKUP($A51,'[1]liste reference'!$B$7:$D$906,1,0)),"code non répertorié ou synonyme",VLOOKUP($A51,'[1]liste reference'!$B$7:$D$906,1,0)),VLOOKUP(A51,'[1]liste reference'!$A$7:$D$906,2,0)))))</f>
        <v/>
      </c>
      <c r="L51" s="220"/>
      <c r="M51" s="220"/>
      <c r="N51" s="220"/>
      <c r="O51" s="205"/>
      <c r="P51" s="206" t="str">
        <f aca="false">IF(ISTEXT(H51),"",(B51*$B$7/100)+(C51*$C$7/100))</f>
        <v/>
      </c>
      <c r="Q51" s="207" t="str">
        <f aca="false">IF(OR(ISTEXT(H51),P51=0),"",IF(P51&lt;0.1,1,IF(P51&lt;1,2,IF(P51&lt;10,3,IF(P51&lt;50,4,IF(P51&gt;=50,5,""))))))</f>
        <v/>
      </c>
      <c r="R51" s="207" t="n">
        <f aca="false">IF(ISERROR(Q51*I51),0,Q51*I51)</f>
        <v>0</v>
      </c>
      <c r="S51" s="207" t="n">
        <f aca="false">IF(ISERROR(Q51*I51*J51),0,Q51*I51*J51)</f>
        <v>0</v>
      </c>
      <c r="T51" s="221" t="n">
        <f aca="false">IF(ISERROR(Q51*J51),0,Q51*J51)</f>
        <v>0</v>
      </c>
      <c r="U51" s="208" t="str">
        <f aca="false">IF(AND(A51="",F51=0),"",IF(F51=0,"Il manque le(s) % de rec. !",""))</f>
        <v/>
      </c>
      <c r="V51" s="209"/>
      <c r="X51" s="207" t="str">
        <f aca="false">IF(A51="new.cod","NEW.COD",IF(AND((Y51=""),ISTEXT(A51)),A51,IF(Y51="","",INDEX('[1]liste reference'!$A$7:$A$906,Y51))))</f>
        <v/>
      </c>
      <c r="Y51" s="8" t="str">
        <f aca="false">IF(ISERROR(MATCH(A51,'[1]liste reference'!$A$7:$A$906,0)),IF(ISERROR(MATCH(A51,'[1]liste reference'!$B$7:$B$906,0)),"",(MATCH(A51,'[1]liste reference'!$B$7:$B$906,0))),(MATCH(A51,'[1]liste reference'!$A$7:$A$906,0)))</f>
        <v/>
      </c>
      <c r="Z51" s="210"/>
      <c r="AA51" s="211"/>
      <c r="BB51" s="8" t="str">
        <f aca="false">IF(A51="","",1)</f>
        <v/>
      </c>
    </row>
    <row r="52" customFormat="false" ht="12.75" hidden="false" customHeight="false" outlineLevel="0" collapsed="false">
      <c r="A52" s="212"/>
      <c r="B52" s="213"/>
      <c r="C52" s="214"/>
      <c r="D52" s="215" t="str">
        <f aca="false">IF(ISERROR(VLOOKUP($A52,'[1]liste reference'!$A$7:$D$906,2,0)),IF(ISERROR(VLOOKUP($A52,'[1]liste reference'!$B$7:$D$906,1,0)),"",VLOOKUP($A52,'[1]liste reference'!$B$7:$D$906,1,0)),VLOOKUP($A52,'[1]liste reference'!$A$7:$D$906,2,0))</f>
        <v/>
      </c>
      <c r="E52" s="215" t="n">
        <f aca="false">IF(D52="",0,VLOOKUP(D52,D$22:D51,1,0))</f>
        <v>0</v>
      </c>
      <c r="F52" s="224" t="n">
        <f aca="false">($B52*$B$7+$C52*$C$7)/100</f>
        <v>0</v>
      </c>
      <c r="G52" s="217" t="str">
        <f aca="false">IF(A52="","",IF(ISERROR(VLOOKUP($A52,'[1]liste reference'!$A$7:$P$906,13,0)),IF(ISERROR(VLOOKUP($A52,'[1]liste reference'!$B$7:$P$906,12,0)),"    -",VLOOKUP($A52,'[1]liste reference'!$B$7:$P$906,12,0)),VLOOKUP($A52,'[1]liste reference'!$A$7:$P$906,13,0)))</f>
        <v/>
      </c>
      <c r="H52" s="200" t="str">
        <f aca="false">IF(A52="","x",IF(ISERROR(VLOOKUP($A52,'[1]liste reference'!$A$7:$P$906,14,0)),IF(ISERROR(VLOOKUP($A52,'[1]liste reference'!$B$7:$P$906,13,0)),"x",VLOOKUP($A52,'[1]liste reference'!$B$7:$P$906,13,0)),VLOOKUP($A52,'[1]liste reference'!$A$7:$P$906,14,0)))</f>
        <v>x</v>
      </c>
      <c r="I52" s="218" t="str">
        <f aca="false">IF(ISNUMBER(H52),IF(ISERROR(VLOOKUP($A52,'[1]liste reference'!$A$7:$P$906,3,0)),IF(ISERROR(VLOOKUP($A52,'[1]liste reference'!$B$7:$P$906,2,0)),"",VLOOKUP($A52,'[1]liste reference'!$B$7:$P$906,2,0)),VLOOKUP($A52,'[1]liste reference'!$A$7:$P$906,3,0)),"")</f>
        <v/>
      </c>
      <c r="J52" s="202" t="str">
        <f aca="false">IF(ISNUMBER(H52),IF(ISERROR(VLOOKUP($A52,'[1]liste reference'!$A$7:$P$906,4,0)),IF(ISERROR(VLOOKUP($A52,'[1]liste reference'!$B$7:$P$906,3,0)),"",VLOOKUP($A52,'[1]liste reference'!$B$7:$P$906,3,0)),VLOOKUP($A52,'[1]liste reference'!$A$7:$P$906,4,0)),"")</f>
        <v/>
      </c>
      <c r="K52" s="219" t="str">
        <f aca="false">IF(A52="NEW.COD",AA52,IF(ISTEXT($E52),"DEJA SAISI !",IF(A52="","",IF(ISERROR(VLOOKUP($A52,'[1]liste reference'!$A$7:$D$906,2,0)),IF(ISERROR(VLOOKUP($A52,'[1]liste reference'!$B$7:$D$906,1,0)),"code non répertorié ou synonyme",VLOOKUP($A52,'[1]liste reference'!$B$7:$D$906,1,0)),VLOOKUP(A52,'[1]liste reference'!$A$7:$D$906,2,0)))))</f>
        <v/>
      </c>
      <c r="L52" s="220"/>
      <c r="M52" s="220"/>
      <c r="N52" s="220"/>
      <c r="O52" s="205"/>
      <c r="P52" s="206" t="str">
        <f aca="false">IF(ISTEXT(H52),"",(B52*$B$7/100)+(C52*$C$7/100))</f>
        <v/>
      </c>
      <c r="Q52" s="207" t="str">
        <f aca="false">IF(OR(ISTEXT(H52),P52=0),"",IF(P52&lt;0.1,1,IF(P52&lt;1,2,IF(P52&lt;10,3,IF(P52&lt;50,4,IF(P52&gt;=50,5,""))))))</f>
        <v/>
      </c>
      <c r="R52" s="207" t="n">
        <f aca="false">IF(ISERROR(Q52*I52),0,Q52*I52)</f>
        <v>0</v>
      </c>
      <c r="S52" s="207" t="n">
        <f aca="false">IF(ISERROR(Q52*I52*J52),0,Q52*I52*J52)</f>
        <v>0</v>
      </c>
      <c r="T52" s="221" t="n">
        <f aca="false">IF(ISERROR(Q52*J52),0,Q52*J52)</f>
        <v>0</v>
      </c>
      <c r="U52" s="208" t="str">
        <f aca="false">IF(AND(A52="",F52=0),"",IF(F52=0,"Il manque le(s) % de rec. !",""))</f>
        <v/>
      </c>
      <c r="V52" s="209"/>
      <c r="X52" s="207" t="str">
        <f aca="false">IF(A52="new.cod","NEW.COD",IF(AND((Y52=""),ISTEXT(A52)),A52,IF(Y52="","",INDEX('[1]liste reference'!$A$7:$A$906,Y52))))</f>
        <v/>
      </c>
      <c r="Y52" s="8" t="str">
        <f aca="false">IF(ISERROR(MATCH(A52,'[1]liste reference'!$A$7:$A$906,0)),IF(ISERROR(MATCH(A52,'[1]liste reference'!$B$7:$B$906,0)),"",(MATCH(A52,'[1]liste reference'!$B$7:$B$906,0))),(MATCH(A52,'[1]liste reference'!$A$7:$A$906,0)))</f>
        <v/>
      </c>
      <c r="Z52" s="210"/>
      <c r="AA52" s="211"/>
      <c r="BB52" s="8" t="str">
        <f aca="false">IF(A52="","",1)</f>
        <v/>
      </c>
    </row>
    <row r="53" customFormat="false" ht="12.75" hidden="false" customHeight="false" outlineLevel="0" collapsed="false">
      <c r="A53" s="212"/>
      <c r="B53" s="213"/>
      <c r="C53" s="214"/>
      <c r="D53" s="215" t="str">
        <f aca="false">IF(ISERROR(VLOOKUP($A53,'[1]liste reference'!$A$7:$D$906,2,0)),IF(ISERROR(VLOOKUP($A53,'[1]liste reference'!$B$7:$D$906,1,0)),"",VLOOKUP($A53,'[1]liste reference'!$B$7:$D$906,1,0)),VLOOKUP($A53,'[1]liste reference'!$A$7:$D$906,2,0))</f>
        <v/>
      </c>
      <c r="E53" s="215" t="n">
        <f aca="false">IF(D53="",0,VLOOKUP(D53,D$22:D52,1,0))</f>
        <v>0</v>
      </c>
      <c r="F53" s="224" t="n">
        <f aca="false">($B53*$B$7+$C53*$C$7)/100</f>
        <v>0</v>
      </c>
      <c r="G53" s="217" t="str">
        <f aca="false">IF(A53="","",IF(ISERROR(VLOOKUP($A53,'[1]liste reference'!$A$7:$P$906,13,0)),IF(ISERROR(VLOOKUP($A53,'[1]liste reference'!$B$7:$P$906,12,0)),"    -",VLOOKUP($A53,'[1]liste reference'!$B$7:$P$906,12,0)),VLOOKUP($A53,'[1]liste reference'!$A$7:$P$906,13,0)))</f>
        <v/>
      </c>
      <c r="H53" s="200" t="str">
        <f aca="false">IF(A53="","x",IF(ISERROR(VLOOKUP($A53,'[1]liste reference'!$A$7:$P$906,14,0)),IF(ISERROR(VLOOKUP($A53,'[1]liste reference'!$B$7:$P$906,13,0)),"x",VLOOKUP($A53,'[1]liste reference'!$B$7:$P$906,13,0)),VLOOKUP($A53,'[1]liste reference'!$A$7:$P$906,14,0)))</f>
        <v>x</v>
      </c>
      <c r="I53" s="218" t="str">
        <f aca="false">IF(ISNUMBER(H53),IF(ISERROR(VLOOKUP($A53,'[1]liste reference'!$A$7:$P$906,3,0)),IF(ISERROR(VLOOKUP($A53,'[1]liste reference'!$B$7:$P$906,2,0)),"",VLOOKUP($A53,'[1]liste reference'!$B$7:$P$906,2,0)),VLOOKUP($A53,'[1]liste reference'!$A$7:$P$906,3,0)),"")</f>
        <v/>
      </c>
      <c r="J53" s="202" t="str">
        <f aca="false">IF(ISNUMBER(H53),IF(ISERROR(VLOOKUP($A53,'[1]liste reference'!$A$7:$P$906,4,0)),IF(ISERROR(VLOOKUP($A53,'[1]liste reference'!$B$7:$P$906,3,0)),"",VLOOKUP($A53,'[1]liste reference'!$B$7:$P$906,3,0)),VLOOKUP($A53,'[1]liste reference'!$A$7:$P$906,4,0)),"")</f>
        <v/>
      </c>
      <c r="K53" s="219" t="str">
        <f aca="false">IF(A53="NEW.COD",AA53,IF(ISTEXT($E53),"DEJA SAISI !",IF(A53="","",IF(ISERROR(VLOOKUP($A53,'[1]liste reference'!$A$7:$D$906,2,0)),IF(ISERROR(VLOOKUP($A53,'[1]liste reference'!$B$7:$D$906,1,0)),"code non répertorié ou synonyme",VLOOKUP($A53,'[1]liste reference'!$B$7:$D$906,1,0)),VLOOKUP(A53,'[1]liste reference'!$A$7:$D$906,2,0)))))</f>
        <v/>
      </c>
      <c r="L53" s="220"/>
      <c r="M53" s="220"/>
      <c r="N53" s="220"/>
      <c r="O53" s="205"/>
      <c r="P53" s="206" t="str">
        <f aca="false">IF(ISTEXT(H53),"",(B53*$B$7/100)+(C53*$C$7/100))</f>
        <v/>
      </c>
      <c r="Q53" s="207" t="str">
        <f aca="false">IF(OR(ISTEXT(H53),P53=0),"",IF(P53&lt;0.1,1,IF(P53&lt;1,2,IF(P53&lt;10,3,IF(P53&lt;50,4,IF(P53&gt;=50,5,""))))))</f>
        <v/>
      </c>
      <c r="R53" s="207" t="n">
        <f aca="false">IF(ISERROR(Q53*I53),0,Q53*I53)</f>
        <v>0</v>
      </c>
      <c r="S53" s="207" t="n">
        <f aca="false">IF(ISERROR(Q53*I53*J53),0,Q53*I53*J53)</f>
        <v>0</v>
      </c>
      <c r="T53" s="221" t="n">
        <f aca="false">IF(ISERROR(Q53*J53),0,Q53*J53)</f>
        <v>0</v>
      </c>
      <c r="U53" s="208" t="str">
        <f aca="false">IF(AND(A53="",F53=0),"",IF(F53=0,"Il manque le(s) % de rec. !",""))</f>
        <v/>
      </c>
      <c r="V53" s="209"/>
      <c r="X53" s="207" t="str">
        <f aca="false">IF(A53="new.cod","NEW.COD",IF(AND((Y53=""),ISTEXT(A53)),A53,IF(Y53="","",INDEX('[1]liste reference'!$A$7:$A$906,Y53))))</f>
        <v/>
      </c>
      <c r="Y53" s="8" t="str">
        <f aca="false">IF(ISERROR(MATCH(A53,'[1]liste reference'!$A$7:$A$906,0)),IF(ISERROR(MATCH(A53,'[1]liste reference'!$B$7:$B$906,0)),"",(MATCH(A53,'[1]liste reference'!$B$7:$B$906,0))),(MATCH(A53,'[1]liste reference'!$A$7:$A$906,0)))</f>
        <v/>
      </c>
      <c r="Z53" s="210"/>
      <c r="AA53" s="211"/>
      <c r="BB53" s="8" t="str">
        <f aca="false">IF(A53="","",1)</f>
        <v/>
      </c>
    </row>
    <row r="54" customFormat="false" ht="12.75" hidden="false" customHeight="false" outlineLevel="0" collapsed="false">
      <c r="A54" s="212"/>
      <c r="B54" s="213"/>
      <c r="C54" s="214"/>
      <c r="D54" s="215" t="str">
        <f aca="false">IF(ISERROR(VLOOKUP($A54,'[1]liste reference'!$A$7:$D$906,2,0)),IF(ISERROR(VLOOKUP($A54,'[1]liste reference'!$B$7:$D$906,1,0)),"",VLOOKUP($A54,'[1]liste reference'!$B$7:$D$906,1,0)),VLOOKUP($A54,'[1]liste reference'!$A$7:$D$906,2,0))</f>
        <v/>
      </c>
      <c r="E54" s="215" t="n">
        <f aca="false">IF(D54="",0,VLOOKUP(D54,D$22:D53,1,0))</f>
        <v>0</v>
      </c>
      <c r="F54" s="224" t="n">
        <f aca="false">($B54*$B$7+$C54*$C$7)/100</f>
        <v>0</v>
      </c>
      <c r="G54" s="217" t="str">
        <f aca="false">IF(A54="","",IF(ISERROR(VLOOKUP($A54,'[1]liste reference'!$A$7:$P$906,13,0)),IF(ISERROR(VLOOKUP($A54,'[1]liste reference'!$B$7:$P$906,12,0)),"    -",VLOOKUP($A54,'[1]liste reference'!$B$7:$P$906,12,0)),VLOOKUP($A54,'[1]liste reference'!$A$7:$P$906,13,0)))</f>
        <v/>
      </c>
      <c r="H54" s="200" t="str">
        <f aca="false">IF(A54="","x",IF(ISERROR(VLOOKUP($A54,'[1]liste reference'!$A$7:$P$906,14,0)),IF(ISERROR(VLOOKUP($A54,'[1]liste reference'!$B$7:$P$906,13,0)),"x",VLOOKUP($A54,'[1]liste reference'!$B$7:$P$906,13,0)),VLOOKUP($A54,'[1]liste reference'!$A$7:$P$906,14,0)))</f>
        <v>x</v>
      </c>
      <c r="I54" s="218" t="str">
        <f aca="false">IF(ISNUMBER(H54),IF(ISERROR(VLOOKUP($A54,'[1]liste reference'!$A$7:$P$906,3,0)),IF(ISERROR(VLOOKUP($A54,'[1]liste reference'!$B$7:$P$906,2,0)),"",VLOOKUP($A54,'[1]liste reference'!$B$7:$P$906,2,0)),VLOOKUP($A54,'[1]liste reference'!$A$7:$P$906,3,0)),"")</f>
        <v/>
      </c>
      <c r="J54" s="202" t="str">
        <f aca="false">IF(ISNUMBER(H54),IF(ISERROR(VLOOKUP($A54,'[1]liste reference'!$A$7:$P$906,4,0)),IF(ISERROR(VLOOKUP($A54,'[1]liste reference'!$B$7:$P$906,3,0)),"",VLOOKUP($A54,'[1]liste reference'!$B$7:$P$906,3,0)),VLOOKUP($A54,'[1]liste reference'!$A$7:$P$906,4,0)),"")</f>
        <v/>
      </c>
      <c r="K54" s="219" t="str">
        <f aca="false">IF(A54="NEW.COD",AA54,IF(ISTEXT($E54),"DEJA SAISI !",IF(A54="","",IF(ISERROR(VLOOKUP($A54,'[1]liste reference'!$A$7:$D$906,2,0)),IF(ISERROR(VLOOKUP($A54,'[1]liste reference'!$B$7:$D$906,1,0)),"code non répertorié ou synonyme",VLOOKUP($A54,'[1]liste reference'!$B$7:$D$906,1,0)),VLOOKUP(A54,'[1]liste reference'!$A$7:$D$906,2,0)))))</f>
        <v/>
      </c>
      <c r="L54" s="220"/>
      <c r="M54" s="220"/>
      <c r="N54" s="220"/>
      <c r="O54" s="205"/>
      <c r="P54" s="206" t="str">
        <f aca="false">IF(ISTEXT(H54),"",(B54*$B$7/100)+(C54*$C$7/100))</f>
        <v/>
      </c>
      <c r="Q54" s="207" t="str">
        <f aca="false">IF(OR(ISTEXT(H54),P54=0),"",IF(P54&lt;0.1,1,IF(P54&lt;1,2,IF(P54&lt;10,3,IF(P54&lt;50,4,IF(P54&gt;=50,5,""))))))</f>
        <v/>
      </c>
      <c r="R54" s="207" t="n">
        <f aca="false">IF(ISERROR(Q54*I54),0,Q54*I54)</f>
        <v>0</v>
      </c>
      <c r="S54" s="207" t="n">
        <f aca="false">IF(ISERROR(Q54*I54*J54),0,Q54*I54*J54)</f>
        <v>0</v>
      </c>
      <c r="T54" s="221" t="n">
        <f aca="false">IF(ISERROR(Q54*J54),0,Q54*J54)</f>
        <v>0</v>
      </c>
      <c r="U54" s="208" t="str">
        <f aca="false">IF(AND(A54="",F54=0),"",IF(F54=0,"Il manque le(s) % de rec. !",""))</f>
        <v/>
      </c>
      <c r="V54" s="209"/>
      <c r="X54" s="207" t="str">
        <f aca="false">IF(A54="new.cod","NEW.COD",IF(AND((Y54=""),ISTEXT(A54)),A54,IF(Y54="","",INDEX('[1]liste reference'!$A$7:$A$906,Y54))))</f>
        <v/>
      </c>
      <c r="Y54" s="8" t="str">
        <f aca="false">IF(ISERROR(MATCH(A54,'[1]liste reference'!$A$7:$A$906,0)),IF(ISERROR(MATCH(A54,'[1]liste reference'!$B$7:$B$906,0)),"",(MATCH(A54,'[1]liste reference'!$B$7:$B$906,0))),(MATCH(A54,'[1]liste reference'!$A$7:$A$906,0)))</f>
        <v/>
      </c>
      <c r="Z54" s="210"/>
      <c r="AA54" s="211"/>
      <c r="BB54" s="8" t="str">
        <f aca="false">IF(A54="","",1)</f>
        <v/>
      </c>
    </row>
    <row r="55" customFormat="false" ht="12.75" hidden="false" customHeight="false" outlineLevel="0" collapsed="false">
      <c r="A55" s="212"/>
      <c r="B55" s="213"/>
      <c r="C55" s="214"/>
      <c r="D55" s="215" t="str">
        <f aca="false">IF(ISERROR(VLOOKUP($A55,'[1]liste reference'!$A$7:$D$906,2,0)),IF(ISERROR(VLOOKUP($A55,'[1]liste reference'!$B$7:$D$906,1,0)),"",VLOOKUP($A55,'[1]liste reference'!$B$7:$D$906,1,0)),VLOOKUP($A55,'[1]liste reference'!$A$7:$D$906,2,0))</f>
        <v/>
      </c>
      <c r="E55" s="215" t="n">
        <f aca="false">IF(D55="",0,VLOOKUP(D55,D$22:D54,1,0))</f>
        <v>0</v>
      </c>
      <c r="F55" s="224" t="n">
        <f aca="false">($B55*$B$7+$C55*$C$7)/100</f>
        <v>0</v>
      </c>
      <c r="G55" s="217" t="str">
        <f aca="false">IF(A55="","",IF(ISERROR(VLOOKUP($A55,'[1]liste reference'!$A$7:$P$906,13,0)),IF(ISERROR(VLOOKUP($A55,'[1]liste reference'!$B$7:$P$906,12,0)),"    -",VLOOKUP($A55,'[1]liste reference'!$B$7:$P$906,12,0)),VLOOKUP($A55,'[1]liste reference'!$A$7:$P$906,13,0)))</f>
        <v/>
      </c>
      <c r="H55" s="200" t="str">
        <f aca="false">IF(A55="","x",IF(ISERROR(VLOOKUP($A55,'[1]liste reference'!$A$7:$P$906,14,0)),IF(ISERROR(VLOOKUP($A55,'[1]liste reference'!$B$7:$P$906,13,0)),"x",VLOOKUP($A55,'[1]liste reference'!$B$7:$P$906,13,0)),VLOOKUP($A55,'[1]liste reference'!$A$7:$P$906,14,0)))</f>
        <v>x</v>
      </c>
      <c r="I55" s="218" t="str">
        <f aca="false">IF(ISNUMBER(H55),IF(ISERROR(VLOOKUP($A55,'[1]liste reference'!$A$7:$P$906,3,0)),IF(ISERROR(VLOOKUP($A55,'[1]liste reference'!$B$7:$P$906,2,0)),"",VLOOKUP($A55,'[1]liste reference'!$B$7:$P$906,2,0)),VLOOKUP($A55,'[1]liste reference'!$A$7:$P$906,3,0)),"")</f>
        <v/>
      </c>
      <c r="J55" s="202" t="str">
        <f aca="false">IF(ISNUMBER(H55),IF(ISERROR(VLOOKUP($A55,'[1]liste reference'!$A$7:$P$906,4,0)),IF(ISERROR(VLOOKUP($A55,'[1]liste reference'!$B$7:$P$906,3,0)),"",VLOOKUP($A55,'[1]liste reference'!$B$7:$P$906,3,0)),VLOOKUP($A55,'[1]liste reference'!$A$7:$P$906,4,0)),"")</f>
        <v/>
      </c>
      <c r="K55" s="219" t="str">
        <f aca="false">IF(A55="NEW.COD",AA55,IF(ISTEXT($E55),"DEJA SAISI !",IF(A55="","",IF(ISERROR(VLOOKUP($A55,'[1]liste reference'!$A$7:$D$906,2,0)),IF(ISERROR(VLOOKUP($A55,'[1]liste reference'!$B$7:$D$906,1,0)),"code non répertorié ou synonyme",VLOOKUP($A55,'[1]liste reference'!$B$7:$D$906,1,0)),VLOOKUP(A55,'[1]liste reference'!$A$7:$D$906,2,0)))))</f>
        <v/>
      </c>
      <c r="L55" s="220"/>
      <c r="M55" s="220"/>
      <c r="N55" s="220"/>
      <c r="O55" s="205"/>
      <c r="P55" s="206" t="str">
        <f aca="false">IF(ISTEXT(H55),"",(B55*$B$7/100)+(C55*$C$7/100))</f>
        <v/>
      </c>
      <c r="Q55" s="207" t="str">
        <f aca="false">IF(OR(ISTEXT(H55),P55=0),"",IF(P55&lt;0.1,1,IF(P55&lt;1,2,IF(P55&lt;10,3,IF(P55&lt;50,4,IF(P55&gt;=50,5,""))))))</f>
        <v/>
      </c>
      <c r="R55" s="207" t="n">
        <f aca="false">IF(ISERROR(Q55*I55),0,Q55*I55)</f>
        <v>0</v>
      </c>
      <c r="S55" s="207" t="n">
        <f aca="false">IF(ISERROR(Q55*I55*J55),0,Q55*I55*J55)</f>
        <v>0</v>
      </c>
      <c r="T55" s="221" t="n">
        <f aca="false">IF(ISERROR(Q55*J55),0,Q55*J55)</f>
        <v>0</v>
      </c>
      <c r="U55" s="208" t="str">
        <f aca="false">IF(AND(A55="",F55=0),"",IF(F55=0,"Il manque le(s) % de rec. !",""))</f>
        <v/>
      </c>
      <c r="V55" s="209"/>
      <c r="X55" s="207" t="str">
        <f aca="false">IF(A55="new.cod","NEW.COD",IF(AND((Y55=""),ISTEXT(A55)),A55,IF(Y55="","",INDEX('[1]liste reference'!$A$7:$A$906,Y55))))</f>
        <v/>
      </c>
      <c r="Y55" s="8" t="str">
        <f aca="false">IF(ISERROR(MATCH(A55,'[1]liste reference'!$A$7:$A$906,0)),IF(ISERROR(MATCH(A55,'[1]liste reference'!$B$7:$B$906,0)),"",(MATCH(A55,'[1]liste reference'!$B$7:$B$906,0))),(MATCH(A55,'[1]liste reference'!$A$7:$A$906,0)))</f>
        <v/>
      </c>
      <c r="Z55" s="210"/>
      <c r="AA55" s="211"/>
      <c r="BB55" s="8" t="str">
        <f aca="false">IF(A55="","",1)</f>
        <v/>
      </c>
    </row>
    <row r="56" customFormat="false" ht="12.75" hidden="false" customHeight="false" outlineLevel="0" collapsed="false">
      <c r="A56" s="212"/>
      <c r="B56" s="213"/>
      <c r="C56" s="214"/>
      <c r="D56" s="215" t="str">
        <f aca="false">IF(ISERROR(VLOOKUP($A56,'[1]liste reference'!$A$7:$D$906,2,0)),IF(ISERROR(VLOOKUP($A56,'[1]liste reference'!$B$7:$D$906,1,0)),"",VLOOKUP($A56,'[1]liste reference'!$B$7:$D$906,1,0)),VLOOKUP($A56,'[1]liste reference'!$A$7:$D$906,2,0))</f>
        <v/>
      </c>
      <c r="E56" s="215" t="n">
        <f aca="false">IF(D56="",0,VLOOKUP(D56,D$22:D55,1,0))</f>
        <v>0</v>
      </c>
      <c r="F56" s="224" t="n">
        <f aca="false">($B56*$B$7+$C56*$C$7)/100</f>
        <v>0</v>
      </c>
      <c r="G56" s="217" t="str">
        <f aca="false">IF(A56="","",IF(ISERROR(VLOOKUP($A56,'[1]liste reference'!$A$7:$P$906,13,0)),IF(ISERROR(VLOOKUP($A56,'[1]liste reference'!$B$7:$P$906,12,0)),"    -",VLOOKUP($A56,'[1]liste reference'!$B$7:$P$906,12,0)),VLOOKUP($A56,'[1]liste reference'!$A$7:$P$906,13,0)))</f>
        <v/>
      </c>
      <c r="H56" s="200" t="str">
        <f aca="false">IF(A56="","x",IF(ISERROR(VLOOKUP($A56,'[1]liste reference'!$A$7:$P$906,14,0)),IF(ISERROR(VLOOKUP($A56,'[1]liste reference'!$B$7:$P$906,13,0)),"x",VLOOKUP($A56,'[1]liste reference'!$B$7:$P$906,13,0)),VLOOKUP($A56,'[1]liste reference'!$A$7:$P$906,14,0)))</f>
        <v>x</v>
      </c>
      <c r="I56" s="218" t="str">
        <f aca="false">IF(ISNUMBER(H56),IF(ISERROR(VLOOKUP($A56,'[1]liste reference'!$A$7:$P$906,3,0)),IF(ISERROR(VLOOKUP($A56,'[1]liste reference'!$B$7:$P$906,2,0)),"",VLOOKUP($A56,'[1]liste reference'!$B$7:$P$906,2,0)),VLOOKUP($A56,'[1]liste reference'!$A$7:$P$906,3,0)),"")</f>
        <v/>
      </c>
      <c r="J56" s="202" t="str">
        <f aca="false">IF(ISNUMBER(H56),IF(ISERROR(VLOOKUP($A56,'[1]liste reference'!$A$7:$P$906,4,0)),IF(ISERROR(VLOOKUP($A56,'[1]liste reference'!$B$7:$P$906,3,0)),"",VLOOKUP($A56,'[1]liste reference'!$B$7:$P$906,3,0)),VLOOKUP($A56,'[1]liste reference'!$A$7:$P$906,4,0)),"")</f>
        <v/>
      </c>
      <c r="K56" s="219" t="str">
        <f aca="false">IF(A56="NEW.COD",AA56,IF(ISTEXT($E56),"DEJA SAISI !",IF(A56="","",IF(ISERROR(VLOOKUP($A56,'[1]liste reference'!$A$7:$D$906,2,0)),IF(ISERROR(VLOOKUP($A56,'[1]liste reference'!$B$7:$D$906,1,0)),"code non répertorié ou synonyme",VLOOKUP($A56,'[1]liste reference'!$B$7:$D$906,1,0)),VLOOKUP(A56,'[1]liste reference'!$A$7:$D$906,2,0)))))</f>
        <v/>
      </c>
      <c r="L56" s="220"/>
      <c r="M56" s="220"/>
      <c r="N56" s="220"/>
      <c r="O56" s="205"/>
      <c r="P56" s="206" t="str">
        <f aca="false">IF(ISTEXT(H56),"",(B56*$B$7/100)+(C56*$C$7/100))</f>
        <v/>
      </c>
      <c r="Q56" s="207" t="str">
        <f aca="false">IF(OR(ISTEXT(H56),P56=0),"",IF(P56&lt;0.1,1,IF(P56&lt;1,2,IF(P56&lt;10,3,IF(P56&lt;50,4,IF(P56&gt;=50,5,""))))))</f>
        <v/>
      </c>
      <c r="R56" s="207" t="n">
        <f aca="false">IF(ISERROR(Q56*I56),0,Q56*I56)</f>
        <v>0</v>
      </c>
      <c r="S56" s="207" t="n">
        <f aca="false">IF(ISERROR(Q56*I56*J56),0,Q56*I56*J56)</f>
        <v>0</v>
      </c>
      <c r="T56" s="221" t="n">
        <f aca="false">IF(ISERROR(Q56*J56),0,Q56*J56)</f>
        <v>0</v>
      </c>
      <c r="U56" s="208" t="str">
        <f aca="false">IF(AND(A56="",F56=0),"",IF(F56=0,"Il manque le(s) % de rec. !",""))</f>
        <v/>
      </c>
      <c r="V56" s="209"/>
      <c r="X56" s="207" t="str">
        <f aca="false">IF(A56="new.cod","NEW.COD",IF(AND((Y56=""),ISTEXT(A56)),A56,IF(Y56="","",INDEX('[1]liste reference'!$A$7:$A$906,Y56))))</f>
        <v/>
      </c>
      <c r="Y56" s="8" t="str">
        <f aca="false">IF(ISERROR(MATCH(A56,'[1]liste reference'!$A$7:$A$906,0)),IF(ISERROR(MATCH(A56,'[1]liste reference'!$B$7:$B$906,0)),"",(MATCH(A56,'[1]liste reference'!$B$7:$B$906,0))),(MATCH(A56,'[1]liste reference'!$A$7:$A$906,0)))</f>
        <v/>
      </c>
      <c r="Z56" s="210"/>
      <c r="AA56" s="211"/>
      <c r="BB56" s="8" t="str">
        <f aca="false">IF(A56="","",1)</f>
        <v/>
      </c>
    </row>
    <row r="57" customFormat="false" ht="12.75" hidden="false" customHeight="false" outlineLevel="0" collapsed="false">
      <c r="A57" s="212"/>
      <c r="B57" s="213"/>
      <c r="C57" s="214"/>
      <c r="D57" s="215" t="str">
        <f aca="false">IF(ISERROR(VLOOKUP($A57,'[1]liste reference'!$A$7:$D$906,2,0)),IF(ISERROR(VLOOKUP($A57,'[1]liste reference'!$B$7:$D$906,1,0)),"",VLOOKUP($A57,'[1]liste reference'!$B$7:$D$906,1,0)),VLOOKUP($A57,'[1]liste reference'!$A$7:$D$906,2,0))</f>
        <v/>
      </c>
      <c r="E57" s="215" t="n">
        <f aca="false">IF(D57="",0,VLOOKUP(D57,D$22:D56,1,0))</f>
        <v>0</v>
      </c>
      <c r="F57" s="224" t="n">
        <f aca="false">($B57*$B$7+$C57*$C$7)/100</f>
        <v>0</v>
      </c>
      <c r="G57" s="217" t="str">
        <f aca="false">IF(A57="","",IF(ISERROR(VLOOKUP($A57,'[1]liste reference'!$A$7:$P$906,13,0)),IF(ISERROR(VLOOKUP($A57,'[1]liste reference'!$B$7:$P$906,12,0)),"    -",VLOOKUP($A57,'[1]liste reference'!$B$7:$P$906,12,0)),VLOOKUP($A57,'[1]liste reference'!$A$7:$P$906,13,0)))</f>
        <v/>
      </c>
      <c r="H57" s="200" t="str">
        <f aca="false">IF(A57="","x",IF(ISERROR(VLOOKUP($A57,'[1]liste reference'!$A$7:$P$906,14,0)),IF(ISERROR(VLOOKUP($A57,'[1]liste reference'!$B$7:$P$906,13,0)),"x",VLOOKUP($A57,'[1]liste reference'!$B$7:$P$906,13,0)),VLOOKUP($A57,'[1]liste reference'!$A$7:$P$906,14,0)))</f>
        <v>x</v>
      </c>
      <c r="I57" s="218" t="str">
        <f aca="false">IF(ISNUMBER(H57),IF(ISERROR(VLOOKUP($A57,'[1]liste reference'!$A$7:$P$906,3,0)),IF(ISERROR(VLOOKUP($A57,'[1]liste reference'!$B$7:$P$906,2,0)),"",VLOOKUP($A57,'[1]liste reference'!$B$7:$P$906,2,0)),VLOOKUP($A57,'[1]liste reference'!$A$7:$P$906,3,0)),"")</f>
        <v/>
      </c>
      <c r="J57" s="202" t="str">
        <f aca="false">IF(ISNUMBER(H57),IF(ISERROR(VLOOKUP($A57,'[1]liste reference'!$A$7:$P$906,4,0)),IF(ISERROR(VLOOKUP($A57,'[1]liste reference'!$B$7:$P$906,3,0)),"",VLOOKUP($A57,'[1]liste reference'!$B$7:$P$906,3,0)),VLOOKUP($A57,'[1]liste reference'!$A$7:$P$906,4,0)),"")</f>
        <v/>
      </c>
      <c r="K57" s="219" t="str">
        <f aca="false">IF(A57="NEW.COD",AA57,IF(ISTEXT($E57),"DEJA SAISI !",IF(A57="","",IF(ISERROR(VLOOKUP($A57,'[1]liste reference'!$A$7:$D$906,2,0)),IF(ISERROR(VLOOKUP($A57,'[1]liste reference'!$B$7:$D$906,1,0)),"code non répertorié ou synonyme",VLOOKUP($A57,'[1]liste reference'!$B$7:$D$906,1,0)),VLOOKUP(A57,'[1]liste reference'!$A$7:$D$906,2,0)))))</f>
        <v/>
      </c>
      <c r="L57" s="220"/>
      <c r="M57" s="220"/>
      <c r="N57" s="220"/>
      <c r="O57" s="205"/>
      <c r="P57" s="206" t="str">
        <f aca="false">IF(ISTEXT(H57),"",(B57*$B$7/100)+(C57*$C$7/100))</f>
        <v/>
      </c>
      <c r="Q57" s="207" t="str">
        <f aca="false">IF(OR(ISTEXT(H57),P57=0),"",IF(P57&lt;0.1,1,IF(P57&lt;1,2,IF(P57&lt;10,3,IF(P57&lt;50,4,IF(P57&gt;=50,5,""))))))</f>
        <v/>
      </c>
      <c r="R57" s="207" t="n">
        <f aca="false">IF(ISERROR(Q57*I57),0,Q57*I57)</f>
        <v>0</v>
      </c>
      <c r="S57" s="207" t="n">
        <f aca="false">IF(ISERROR(Q57*I57*J57),0,Q57*I57*J57)</f>
        <v>0</v>
      </c>
      <c r="T57" s="221" t="n">
        <f aca="false">IF(ISERROR(Q57*J57),0,Q57*J57)</f>
        <v>0</v>
      </c>
      <c r="U57" s="208" t="str">
        <f aca="false">IF(AND(A57="",F57=0),"",IF(F57=0,"Il manque le(s) % de rec. !",""))</f>
        <v/>
      </c>
      <c r="V57" s="209"/>
      <c r="X57" s="207" t="str">
        <f aca="false">IF(A57="new.cod","NEW.COD",IF(AND((Y57=""),ISTEXT(A57)),A57,IF(Y57="","",INDEX('[1]liste reference'!$A$7:$A$906,Y57))))</f>
        <v/>
      </c>
      <c r="Y57" s="8" t="str">
        <f aca="false">IF(ISERROR(MATCH(A57,'[1]liste reference'!$A$7:$A$906,0)),IF(ISERROR(MATCH(A57,'[1]liste reference'!$B$7:$B$906,0)),"",(MATCH(A57,'[1]liste reference'!$B$7:$B$906,0))),(MATCH(A57,'[1]liste reference'!$A$7:$A$906,0)))</f>
        <v/>
      </c>
      <c r="Z57" s="210"/>
      <c r="AA57" s="211"/>
      <c r="BB57" s="8" t="str">
        <f aca="false">IF(A57="","",1)</f>
        <v/>
      </c>
    </row>
    <row r="58" customFormat="false" ht="12.75" hidden="false" customHeight="false" outlineLevel="0" collapsed="false">
      <c r="A58" s="212"/>
      <c r="B58" s="213"/>
      <c r="C58" s="214"/>
      <c r="D58" s="215" t="str">
        <f aca="false">IF(ISERROR(VLOOKUP($A58,'[1]liste reference'!$A$7:$D$906,2,0)),IF(ISERROR(VLOOKUP($A58,'[1]liste reference'!$B$7:$D$906,1,0)),"",VLOOKUP($A58,'[1]liste reference'!$B$7:$D$906,1,0)),VLOOKUP($A58,'[1]liste reference'!$A$7:$D$906,2,0))</f>
        <v/>
      </c>
      <c r="E58" s="215" t="n">
        <f aca="false">IF(D58="",0,VLOOKUP(D58,D$22:D57,1,0))</f>
        <v>0</v>
      </c>
      <c r="F58" s="224" t="n">
        <f aca="false">($B58*$B$7+$C58*$C$7)/100</f>
        <v>0</v>
      </c>
      <c r="G58" s="217" t="str">
        <f aca="false">IF(A58="","",IF(ISERROR(VLOOKUP($A58,'[1]liste reference'!$A$7:$P$906,13,0)),IF(ISERROR(VLOOKUP($A58,'[1]liste reference'!$B$7:$P$906,12,0)),"    -",VLOOKUP($A58,'[1]liste reference'!$B$7:$P$906,12,0)),VLOOKUP($A58,'[1]liste reference'!$A$7:$P$906,13,0)))</f>
        <v/>
      </c>
      <c r="H58" s="200" t="str">
        <f aca="false">IF(A58="","x",IF(ISERROR(VLOOKUP($A58,'[1]liste reference'!$A$7:$P$906,14,0)),IF(ISERROR(VLOOKUP($A58,'[1]liste reference'!$B$7:$P$906,13,0)),"x",VLOOKUP($A58,'[1]liste reference'!$B$7:$P$906,13,0)),VLOOKUP($A58,'[1]liste reference'!$A$7:$P$906,14,0)))</f>
        <v>x</v>
      </c>
      <c r="I58" s="218" t="str">
        <f aca="false">IF(ISNUMBER(H58),IF(ISERROR(VLOOKUP($A58,'[1]liste reference'!$A$7:$P$906,3,0)),IF(ISERROR(VLOOKUP($A58,'[1]liste reference'!$B$7:$P$906,2,0)),"",VLOOKUP($A58,'[1]liste reference'!$B$7:$P$906,2,0)),VLOOKUP($A58,'[1]liste reference'!$A$7:$P$906,3,0)),"")</f>
        <v/>
      </c>
      <c r="J58" s="202" t="str">
        <f aca="false">IF(ISNUMBER(H58),IF(ISERROR(VLOOKUP($A58,'[1]liste reference'!$A$7:$P$906,4,0)),IF(ISERROR(VLOOKUP($A58,'[1]liste reference'!$B$7:$P$906,3,0)),"",VLOOKUP($A58,'[1]liste reference'!$B$7:$P$906,3,0)),VLOOKUP($A58,'[1]liste reference'!$A$7:$P$906,4,0)),"")</f>
        <v/>
      </c>
      <c r="K58" s="219" t="str">
        <f aca="false">IF(A58="NEW.COD",AA58,IF(ISTEXT($E58),"DEJA SAISI !",IF(A58="","",IF(ISERROR(VLOOKUP($A58,'[1]liste reference'!$A$7:$D$906,2,0)),IF(ISERROR(VLOOKUP($A58,'[1]liste reference'!$B$7:$D$906,1,0)),"code non répertorié ou synonyme",VLOOKUP($A58,'[1]liste reference'!$B$7:$D$906,1,0)),VLOOKUP(A58,'[1]liste reference'!$A$7:$D$906,2,0)))))</f>
        <v/>
      </c>
      <c r="L58" s="220"/>
      <c r="M58" s="220"/>
      <c r="N58" s="220"/>
      <c r="O58" s="205"/>
      <c r="P58" s="206" t="str">
        <f aca="false">IF(ISTEXT(H58),"",(B58*$B$7/100)+(C58*$C$7/100))</f>
        <v/>
      </c>
      <c r="Q58" s="207" t="str">
        <f aca="false">IF(OR(ISTEXT(H58),P58=0),"",IF(P58&lt;0.1,1,IF(P58&lt;1,2,IF(P58&lt;10,3,IF(P58&lt;50,4,IF(P58&gt;=50,5,""))))))</f>
        <v/>
      </c>
      <c r="R58" s="207" t="n">
        <f aca="false">IF(ISERROR(Q58*I58),0,Q58*I58)</f>
        <v>0</v>
      </c>
      <c r="S58" s="207" t="n">
        <f aca="false">IF(ISERROR(Q58*I58*J58),0,Q58*I58*J58)</f>
        <v>0</v>
      </c>
      <c r="T58" s="221" t="n">
        <f aca="false">IF(ISERROR(Q58*J58),0,Q58*J58)</f>
        <v>0</v>
      </c>
      <c r="U58" s="208" t="str">
        <f aca="false">IF(AND(A58="",F58=0),"",IF(F58=0,"Il manque le(s) % de rec. !",""))</f>
        <v/>
      </c>
      <c r="V58" s="209"/>
      <c r="X58" s="207" t="str">
        <f aca="false">IF(A58="new.cod","NEW.COD",IF(AND((Y58=""),ISTEXT(A58)),A58,IF(Y58="","",INDEX('[1]liste reference'!$A$7:$A$906,Y58))))</f>
        <v/>
      </c>
      <c r="Y58" s="8" t="str">
        <f aca="false">IF(ISERROR(MATCH(A58,'[1]liste reference'!$A$7:$A$906,0)),IF(ISERROR(MATCH(A58,'[1]liste reference'!$B$7:$B$906,0)),"",(MATCH(A58,'[1]liste reference'!$B$7:$B$906,0))),(MATCH(A58,'[1]liste reference'!$A$7:$A$906,0)))</f>
        <v/>
      </c>
      <c r="Z58" s="210"/>
      <c r="AA58" s="211"/>
      <c r="BB58" s="8" t="str">
        <f aca="false">IF(A58="","",1)</f>
        <v/>
      </c>
    </row>
    <row r="59" customFormat="false" ht="12.75" hidden="false" customHeight="false" outlineLevel="0" collapsed="false">
      <c r="A59" s="212"/>
      <c r="B59" s="213"/>
      <c r="C59" s="214"/>
      <c r="D59" s="215" t="str">
        <f aca="false">IF(ISERROR(VLOOKUP($A59,'[1]liste reference'!$A$7:$D$906,2,0)),IF(ISERROR(VLOOKUP($A59,'[1]liste reference'!$B$7:$D$906,1,0)),"",VLOOKUP($A59,'[1]liste reference'!$B$7:$D$906,1,0)),VLOOKUP($A59,'[1]liste reference'!$A$7:$D$906,2,0))</f>
        <v/>
      </c>
      <c r="E59" s="215" t="n">
        <f aca="false">IF(D59="",0,VLOOKUP(D59,D$22:D58,1,0))</f>
        <v>0</v>
      </c>
      <c r="F59" s="224" t="n">
        <f aca="false">($B59*$B$7+$C59*$C$7)/100</f>
        <v>0</v>
      </c>
      <c r="G59" s="217" t="str">
        <f aca="false">IF(A59="","",IF(ISERROR(VLOOKUP($A59,'[1]liste reference'!$A$7:$P$906,13,0)),IF(ISERROR(VLOOKUP($A59,'[1]liste reference'!$B$7:$P$906,12,0)),"    -",VLOOKUP($A59,'[1]liste reference'!$B$7:$P$906,12,0)),VLOOKUP($A59,'[1]liste reference'!$A$7:$P$906,13,0)))</f>
        <v/>
      </c>
      <c r="H59" s="200" t="str">
        <f aca="false">IF(A59="","x",IF(ISERROR(VLOOKUP($A59,'[1]liste reference'!$A$7:$P$906,14,0)),IF(ISERROR(VLOOKUP($A59,'[1]liste reference'!$B$7:$P$906,13,0)),"x",VLOOKUP($A59,'[1]liste reference'!$B$7:$P$906,13,0)),VLOOKUP($A59,'[1]liste reference'!$A$7:$P$906,14,0)))</f>
        <v>x</v>
      </c>
      <c r="I59" s="218" t="str">
        <f aca="false">IF(ISNUMBER(H59),IF(ISERROR(VLOOKUP($A59,'[1]liste reference'!$A$7:$P$906,3,0)),IF(ISERROR(VLOOKUP($A59,'[1]liste reference'!$B$7:$P$906,2,0)),"",VLOOKUP($A59,'[1]liste reference'!$B$7:$P$906,2,0)),VLOOKUP($A59,'[1]liste reference'!$A$7:$P$906,3,0)),"")</f>
        <v/>
      </c>
      <c r="J59" s="202" t="str">
        <f aca="false">IF(ISNUMBER(H59),IF(ISERROR(VLOOKUP($A59,'[1]liste reference'!$A$7:$P$906,4,0)),IF(ISERROR(VLOOKUP($A59,'[1]liste reference'!$B$7:$P$906,3,0)),"",VLOOKUP($A59,'[1]liste reference'!$B$7:$P$906,3,0)),VLOOKUP($A59,'[1]liste reference'!$A$7:$P$906,4,0)),"")</f>
        <v/>
      </c>
      <c r="K59" s="219" t="str">
        <f aca="false">IF(A59="NEW.COD",AA59,IF(ISTEXT($E59),"DEJA SAISI !",IF(A59="","",IF(ISERROR(VLOOKUP($A59,'[1]liste reference'!$A$7:$D$906,2,0)),IF(ISERROR(VLOOKUP($A59,'[1]liste reference'!$B$7:$D$906,1,0)),"code non répertorié ou synonyme",VLOOKUP($A59,'[1]liste reference'!$B$7:$D$906,1,0)),VLOOKUP(A59,'[1]liste reference'!$A$7:$D$906,2,0)))))</f>
        <v/>
      </c>
      <c r="L59" s="220"/>
      <c r="M59" s="220"/>
      <c r="N59" s="220"/>
      <c r="O59" s="205"/>
      <c r="P59" s="206" t="str">
        <f aca="false">IF(ISTEXT(H59),"",(B59*$B$7/100)+(C59*$C$7/100))</f>
        <v/>
      </c>
      <c r="Q59" s="207" t="str">
        <f aca="false">IF(OR(ISTEXT(H59),P59=0),"",IF(P59&lt;0.1,1,IF(P59&lt;1,2,IF(P59&lt;10,3,IF(P59&lt;50,4,IF(P59&gt;=50,5,""))))))</f>
        <v/>
      </c>
      <c r="R59" s="207" t="n">
        <f aca="false">IF(ISERROR(Q59*I59),0,Q59*I59)</f>
        <v>0</v>
      </c>
      <c r="S59" s="207" t="n">
        <f aca="false">IF(ISERROR(Q59*I59*J59),0,Q59*I59*J59)</f>
        <v>0</v>
      </c>
      <c r="T59" s="221" t="n">
        <f aca="false">IF(ISERROR(Q59*J59),0,Q59*J59)</f>
        <v>0</v>
      </c>
      <c r="U59" s="208" t="str">
        <f aca="false">IF(AND(A59="",F59=0),"",IF(F59=0,"Il manque le(s) % de rec. !",""))</f>
        <v/>
      </c>
      <c r="V59" s="209"/>
      <c r="X59" s="207" t="str">
        <f aca="false">IF(A59="new.cod","NEW.COD",IF(AND((Y59=""),ISTEXT(A59)),A59,IF(Y59="","",INDEX('[1]liste reference'!$A$7:$A$906,Y59))))</f>
        <v/>
      </c>
      <c r="Y59" s="8" t="str">
        <f aca="false">IF(ISERROR(MATCH(A59,'[1]liste reference'!$A$7:$A$906,0)),IF(ISERROR(MATCH(A59,'[1]liste reference'!$B$7:$B$906,0)),"",(MATCH(A59,'[1]liste reference'!$B$7:$B$906,0))),(MATCH(A59,'[1]liste reference'!$A$7:$A$906,0)))</f>
        <v/>
      </c>
      <c r="Z59" s="210"/>
      <c r="AA59" s="211"/>
      <c r="BB59" s="8" t="str">
        <f aca="false">IF(A59="","",1)</f>
        <v/>
      </c>
    </row>
    <row r="60" customFormat="false" ht="12.75" hidden="false" customHeight="false" outlineLevel="0" collapsed="false">
      <c r="A60" s="212"/>
      <c r="B60" s="213"/>
      <c r="C60" s="214"/>
      <c r="D60" s="215" t="str">
        <f aca="false">IF(ISERROR(VLOOKUP($A60,'[1]liste reference'!$A$7:$D$906,2,0)),IF(ISERROR(VLOOKUP($A60,'[1]liste reference'!$B$7:$D$906,1,0)),"",VLOOKUP($A60,'[1]liste reference'!$B$7:$D$906,1,0)),VLOOKUP($A60,'[1]liste reference'!$A$7:$D$906,2,0))</f>
        <v/>
      </c>
      <c r="E60" s="215" t="n">
        <f aca="false">IF(D60="",0,VLOOKUP(D60,D$22:D59,1,0))</f>
        <v>0</v>
      </c>
      <c r="F60" s="224" t="n">
        <f aca="false">($B60*$B$7+$C60*$C$7)/100</f>
        <v>0</v>
      </c>
      <c r="G60" s="217" t="str">
        <f aca="false">IF(A60="","",IF(ISERROR(VLOOKUP($A60,'[1]liste reference'!$A$7:$P$906,13,0)),IF(ISERROR(VLOOKUP($A60,'[1]liste reference'!$B$7:$P$906,12,0)),"    -",VLOOKUP($A60,'[1]liste reference'!$B$7:$P$906,12,0)),VLOOKUP($A60,'[1]liste reference'!$A$7:$P$906,13,0)))</f>
        <v/>
      </c>
      <c r="H60" s="200" t="str">
        <f aca="false">IF(A60="","x",IF(ISERROR(VLOOKUP($A60,'[1]liste reference'!$A$7:$P$906,14,0)),IF(ISERROR(VLOOKUP($A60,'[1]liste reference'!$B$7:$P$906,13,0)),"x",VLOOKUP($A60,'[1]liste reference'!$B$7:$P$906,13,0)),VLOOKUP($A60,'[1]liste reference'!$A$7:$P$906,14,0)))</f>
        <v>x</v>
      </c>
      <c r="I60" s="218" t="str">
        <f aca="false">IF(ISNUMBER(H60),IF(ISERROR(VLOOKUP($A60,'[1]liste reference'!$A$7:$P$906,3,0)),IF(ISERROR(VLOOKUP($A60,'[1]liste reference'!$B$7:$P$906,2,0)),"",VLOOKUP($A60,'[1]liste reference'!$B$7:$P$906,2,0)),VLOOKUP($A60,'[1]liste reference'!$A$7:$P$906,3,0)),"")</f>
        <v/>
      </c>
      <c r="J60" s="202" t="str">
        <f aca="false">IF(ISNUMBER(H60),IF(ISERROR(VLOOKUP($A60,'[1]liste reference'!$A$7:$P$906,4,0)),IF(ISERROR(VLOOKUP($A60,'[1]liste reference'!$B$7:$P$906,3,0)),"",VLOOKUP($A60,'[1]liste reference'!$B$7:$P$906,3,0)),VLOOKUP($A60,'[1]liste reference'!$A$7:$P$906,4,0)),"")</f>
        <v/>
      </c>
      <c r="K60" s="219" t="str">
        <f aca="false">IF(A60="NEW.COD",AA60,IF(ISTEXT($E60),"DEJA SAISI !",IF(A60="","",IF(ISERROR(VLOOKUP($A60,'[1]liste reference'!$A$7:$D$906,2,0)),IF(ISERROR(VLOOKUP($A60,'[1]liste reference'!$B$7:$D$906,1,0)),"code non répertorié ou synonyme",VLOOKUP($A60,'[1]liste reference'!$B$7:$D$906,1,0)),VLOOKUP(A60,'[1]liste reference'!$A$7:$D$906,2,0)))))</f>
        <v/>
      </c>
      <c r="L60" s="220"/>
      <c r="M60" s="220"/>
      <c r="N60" s="220"/>
      <c r="O60" s="205"/>
      <c r="P60" s="206" t="str">
        <f aca="false">IF(ISTEXT(H60),"",(B60*$B$7/100)+(C60*$C$7/100))</f>
        <v/>
      </c>
      <c r="Q60" s="207" t="str">
        <f aca="false">IF(OR(ISTEXT(H60),P60=0),"",IF(P60&lt;0.1,1,IF(P60&lt;1,2,IF(P60&lt;10,3,IF(P60&lt;50,4,IF(P60&gt;=50,5,""))))))</f>
        <v/>
      </c>
      <c r="R60" s="207" t="n">
        <f aca="false">IF(ISERROR(Q60*I60),0,Q60*I60)</f>
        <v>0</v>
      </c>
      <c r="S60" s="207" t="n">
        <f aca="false">IF(ISERROR(Q60*I60*J60),0,Q60*I60*J60)</f>
        <v>0</v>
      </c>
      <c r="T60" s="221" t="n">
        <f aca="false">IF(ISERROR(Q60*J60),0,Q60*J60)</f>
        <v>0</v>
      </c>
      <c r="U60" s="208" t="str">
        <f aca="false">IF(AND(A60="",F60=0),"",IF(F60=0,"Il manque le(s) % de rec. !",""))</f>
        <v/>
      </c>
      <c r="V60" s="209"/>
      <c r="X60" s="207" t="str">
        <f aca="false">IF(A60="new.cod","NEW.COD",IF(AND((Y60=""),ISTEXT(A60)),A60,IF(Y60="","",INDEX('[1]liste reference'!$A$7:$A$906,Y60))))</f>
        <v/>
      </c>
      <c r="Y60" s="8" t="str">
        <f aca="false">IF(ISERROR(MATCH(A60,'[1]liste reference'!$A$7:$A$906,0)),IF(ISERROR(MATCH(A60,'[1]liste reference'!$B$7:$B$906,0)),"",(MATCH(A60,'[1]liste reference'!$B$7:$B$906,0))),(MATCH(A60,'[1]liste reference'!$A$7:$A$906,0)))</f>
        <v/>
      </c>
      <c r="Z60" s="210"/>
      <c r="AA60" s="211"/>
      <c r="BB60" s="8" t="str">
        <f aca="false">IF(A60="","",1)</f>
        <v/>
      </c>
    </row>
    <row r="61" customFormat="false" ht="12.75" hidden="false" customHeight="false" outlineLevel="0" collapsed="false">
      <c r="A61" s="212"/>
      <c r="B61" s="213"/>
      <c r="C61" s="214"/>
      <c r="D61" s="215" t="str">
        <f aca="false">IF(ISERROR(VLOOKUP($A61,'[1]liste reference'!$A$7:$D$906,2,0)),IF(ISERROR(VLOOKUP($A61,'[1]liste reference'!$B$7:$D$906,1,0)),"",VLOOKUP($A61,'[1]liste reference'!$B$7:$D$906,1,0)),VLOOKUP($A61,'[1]liste reference'!$A$7:$D$906,2,0))</f>
        <v/>
      </c>
      <c r="E61" s="215" t="n">
        <f aca="false">IF(D61="",0,VLOOKUP(D61,D$22:D54,1,0))</f>
        <v>0</v>
      </c>
      <c r="F61" s="224" t="n">
        <f aca="false">($B61*$B$7+$C61*$C$7)/100</f>
        <v>0</v>
      </c>
      <c r="G61" s="217" t="str">
        <f aca="false">IF(A61="","",IF(ISERROR(VLOOKUP($A61,'[1]liste reference'!$A$7:$P$906,13,0)),IF(ISERROR(VLOOKUP($A61,'[1]liste reference'!$B$7:$P$906,12,0)),"    -",VLOOKUP($A61,'[1]liste reference'!$B$7:$P$906,12,0)),VLOOKUP($A61,'[1]liste reference'!$A$7:$P$906,13,0)))</f>
        <v/>
      </c>
      <c r="H61" s="200" t="str">
        <f aca="false">IF(A61="","x",IF(ISERROR(VLOOKUP($A61,'[1]liste reference'!$A$7:$P$906,14,0)),IF(ISERROR(VLOOKUP($A61,'[1]liste reference'!$B$7:$P$906,13,0)),"x",VLOOKUP($A61,'[1]liste reference'!$B$7:$P$906,13,0)),VLOOKUP($A61,'[1]liste reference'!$A$7:$P$906,14,0)))</f>
        <v>x</v>
      </c>
      <c r="I61" s="218" t="str">
        <f aca="false">IF(ISNUMBER(H61),IF(ISERROR(VLOOKUP($A61,'[1]liste reference'!$A$7:$P$906,3,0)),IF(ISERROR(VLOOKUP($A61,'[1]liste reference'!$B$7:$P$906,2,0)),"",VLOOKUP($A61,'[1]liste reference'!$B$7:$P$906,2,0)),VLOOKUP($A61,'[1]liste reference'!$A$7:$P$906,3,0)),"")</f>
        <v/>
      </c>
      <c r="J61" s="202" t="str">
        <f aca="false">IF(ISNUMBER(H61),IF(ISERROR(VLOOKUP($A61,'[1]liste reference'!$A$7:$P$906,4,0)),IF(ISERROR(VLOOKUP($A61,'[1]liste reference'!$B$7:$P$906,3,0)),"",VLOOKUP($A61,'[1]liste reference'!$B$7:$P$906,3,0)),VLOOKUP($A61,'[1]liste reference'!$A$7:$P$906,4,0)),"")</f>
        <v/>
      </c>
      <c r="K61" s="219" t="str">
        <f aca="false">IF(A61="NEW.COD",AA61,IF(ISTEXT($E61),"DEJA SAISI !",IF(A61="","",IF(ISERROR(VLOOKUP($A61,'[1]liste reference'!$A$7:$D$906,2,0)),IF(ISERROR(VLOOKUP($A61,'[1]liste reference'!$B$7:$D$906,1,0)),"code non répertorié ou synonyme",VLOOKUP($A61,'[1]liste reference'!$B$7:$D$906,1,0)),VLOOKUP(A61,'[1]liste reference'!$A$7:$D$906,2,0)))))</f>
        <v/>
      </c>
      <c r="L61" s="220"/>
      <c r="M61" s="220"/>
      <c r="N61" s="220"/>
      <c r="O61" s="205"/>
      <c r="P61" s="206" t="str">
        <f aca="false">IF(ISTEXT(H61),"",(B61*$B$7/100)+(C61*$C$7/100))</f>
        <v/>
      </c>
      <c r="Q61" s="207" t="str">
        <f aca="false">IF(OR(ISTEXT(H61),P61=0),"",IF(P61&lt;0.1,1,IF(P61&lt;1,2,IF(P61&lt;10,3,IF(P61&lt;50,4,IF(P61&gt;=50,5,""))))))</f>
        <v/>
      </c>
      <c r="R61" s="207" t="n">
        <f aca="false">IF(ISERROR(Q61*I61),0,Q61*I61)</f>
        <v>0</v>
      </c>
      <c r="S61" s="207" t="n">
        <f aca="false">IF(ISERROR(Q61*I61*J61),0,Q61*I61*J61)</f>
        <v>0</v>
      </c>
      <c r="T61" s="221" t="n">
        <f aca="false">IF(ISERROR(Q61*J61),0,Q61*J61)</f>
        <v>0</v>
      </c>
      <c r="U61" s="208" t="str">
        <f aca="false">IF(AND(A61="",F61=0),"",IF(F61=0,"Il manque le(s) % de rec. !",""))</f>
        <v/>
      </c>
      <c r="V61" s="209"/>
      <c r="X61" s="207" t="str">
        <f aca="false">IF(A61="new.cod","NEW.COD",IF(AND((Y61=""),ISTEXT(A61)),A61,IF(Y61="","",INDEX('[1]liste reference'!$A$7:$A$906,Y61))))</f>
        <v/>
      </c>
      <c r="Y61" s="8" t="str">
        <f aca="false">IF(ISERROR(MATCH(A61,'[1]liste reference'!$A$7:$A$906,0)),IF(ISERROR(MATCH(A61,'[1]liste reference'!$B$7:$B$906,0)),"",(MATCH(A61,'[1]liste reference'!$B$7:$B$906,0))),(MATCH(A61,'[1]liste reference'!$A$7:$A$906,0)))</f>
        <v/>
      </c>
      <c r="Z61" s="210"/>
      <c r="AA61" s="211"/>
      <c r="BB61" s="8" t="str">
        <f aca="false">IF(A61="","",1)</f>
        <v/>
      </c>
    </row>
    <row r="62" customFormat="false" ht="12.75" hidden="false" customHeight="false" outlineLevel="0" collapsed="false">
      <c r="A62" s="212"/>
      <c r="B62" s="213"/>
      <c r="C62" s="214"/>
      <c r="D62" s="215" t="str">
        <f aca="false">IF(ISERROR(VLOOKUP($A62,'[1]liste reference'!$A$7:$D$906,2,0)),IF(ISERROR(VLOOKUP($A62,'[1]liste reference'!$B$7:$D$906,1,0)),"",VLOOKUP($A62,'[1]liste reference'!$B$7:$D$906,1,0)),VLOOKUP($A62,'[1]liste reference'!$A$7:$D$906,2,0))</f>
        <v/>
      </c>
      <c r="E62" s="215" t="n">
        <f aca="false">IF(D62="",0,VLOOKUP(D62,D$22:D54,1,0))</f>
        <v>0</v>
      </c>
      <c r="F62" s="224" t="n">
        <f aca="false">($B62*$B$7+$C62*$C$7)/100</f>
        <v>0</v>
      </c>
      <c r="G62" s="217" t="str">
        <f aca="false">IF(A62="","",IF(ISERROR(VLOOKUP($A62,'[1]liste reference'!$A$7:$P$906,13,0)),IF(ISERROR(VLOOKUP($A62,'[1]liste reference'!$B$7:$P$906,12,0)),"    -",VLOOKUP($A62,'[1]liste reference'!$B$7:$P$906,12,0)),VLOOKUP($A62,'[1]liste reference'!$A$7:$P$906,13,0)))</f>
        <v/>
      </c>
      <c r="H62" s="200" t="str">
        <f aca="false">IF(A62="","x",IF(ISERROR(VLOOKUP($A62,'[1]liste reference'!$A$7:$P$906,14,0)),IF(ISERROR(VLOOKUP($A62,'[1]liste reference'!$B$7:$P$906,13,0)),"x",VLOOKUP($A62,'[1]liste reference'!$B$7:$P$906,13,0)),VLOOKUP($A62,'[1]liste reference'!$A$7:$P$906,14,0)))</f>
        <v>x</v>
      </c>
      <c r="I62" s="218" t="str">
        <f aca="false">IF(ISNUMBER(H62),IF(ISERROR(VLOOKUP($A62,'[1]liste reference'!$A$7:$P$906,3,0)),IF(ISERROR(VLOOKUP($A62,'[1]liste reference'!$B$7:$P$906,2,0)),"",VLOOKUP($A62,'[1]liste reference'!$B$7:$P$906,2,0)),VLOOKUP($A62,'[1]liste reference'!$A$7:$P$906,3,0)),"")</f>
        <v/>
      </c>
      <c r="J62" s="202" t="str">
        <f aca="false">IF(ISNUMBER(H62),IF(ISERROR(VLOOKUP($A62,'[1]liste reference'!$A$7:$P$906,4,0)),IF(ISERROR(VLOOKUP($A62,'[1]liste reference'!$B$7:$P$906,3,0)),"",VLOOKUP($A62,'[1]liste reference'!$B$7:$P$906,3,0)),VLOOKUP($A62,'[1]liste reference'!$A$7:$P$906,4,0)),"")</f>
        <v/>
      </c>
      <c r="K62" s="219" t="str">
        <f aca="false">IF(A62="NEW.COD",AA62,IF(ISTEXT($E62),"DEJA SAISI !",IF(A62="","",IF(ISERROR(VLOOKUP($A62,'[1]liste reference'!$A$7:$D$906,2,0)),IF(ISERROR(VLOOKUP($A62,'[1]liste reference'!$B$7:$D$906,1,0)),"code non répertorié ou synonyme",VLOOKUP($A62,'[1]liste reference'!$B$7:$D$906,1,0)),VLOOKUP(A62,'[1]liste reference'!$A$7:$D$906,2,0)))))</f>
        <v/>
      </c>
      <c r="L62" s="220"/>
      <c r="M62" s="220"/>
      <c r="N62" s="220"/>
      <c r="O62" s="205"/>
      <c r="P62" s="206" t="str">
        <f aca="false">IF(ISTEXT(H62),"",(B62*$B$7/100)+(C62*$C$7/100))</f>
        <v/>
      </c>
      <c r="Q62" s="207" t="str">
        <f aca="false">IF(OR(ISTEXT(H62),P62=0),"",IF(P62&lt;0.1,1,IF(P62&lt;1,2,IF(P62&lt;10,3,IF(P62&lt;50,4,IF(P62&gt;=50,5,""))))))</f>
        <v/>
      </c>
      <c r="R62" s="207" t="n">
        <f aca="false">IF(ISERROR(Q62*I62),0,Q62*I62)</f>
        <v>0</v>
      </c>
      <c r="S62" s="207" t="n">
        <f aca="false">IF(ISERROR(Q62*I62*J62),0,Q62*I62*J62)</f>
        <v>0</v>
      </c>
      <c r="T62" s="221" t="n">
        <f aca="false">IF(ISERROR(Q62*J62),0,Q62*J62)</f>
        <v>0</v>
      </c>
      <c r="U62" s="208" t="str">
        <f aca="false">IF(AND(A62="",F62=0),"",IF(F62=0,"Il manque le(s) % de rec. !",""))</f>
        <v/>
      </c>
      <c r="V62" s="209"/>
      <c r="X62" s="207" t="str">
        <f aca="false">IF(A62="new.cod","NEW.COD",IF(AND((Y62=""),ISTEXT(A62)),A62,IF(Y62="","",INDEX('[1]liste reference'!$A$7:$A$906,Y62))))</f>
        <v/>
      </c>
      <c r="Y62" s="8" t="str">
        <f aca="false">IF(ISERROR(MATCH(A62,'[1]liste reference'!$A$7:$A$906,0)),IF(ISERROR(MATCH(A62,'[1]liste reference'!$B$7:$B$906,0)),"",(MATCH(A62,'[1]liste reference'!$B$7:$B$906,0))),(MATCH(A62,'[1]liste reference'!$A$7:$A$906,0)))</f>
        <v/>
      </c>
      <c r="Z62" s="210"/>
      <c r="AA62" s="211"/>
      <c r="BB62" s="8" t="str">
        <f aca="false">IF(A62="","",1)</f>
        <v/>
      </c>
    </row>
    <row r="63" customFormat="false" ht="12.75" hidden="false" customHeight="false" outlineLevel="0" collapsed="false">
      <c r="A63" s="212"/>
      <c r="B63" s="213"/>
      <c r="C63" s="214"/>
      <c r="D63" s="215" t="str">
        <f aca="false">IF(ISERROR(VLOOKUP($A63,'[1]liste reference'!$A$7:$D$906,2,0)),IF(ISERROR(VLOOKUP($A63,'[1]liste reference'!$B$7:$D$906,1,0)),"",VLOOKUP($A63,'[1]liste reference'!$B$7:$D$906,1,0)),VLOOKUP($A63,'[1]liste reference'!$A$7:$D$906,2,0))</f>
        <v/>
      </c>
      <c r="E63" s="215" t="n">
        <f aca="false">IF(D63="",0,VLOOKUP(D63,D$22:D55,1,0))</f>
        <v>0</v>
      </c>
      <c r="F63" s="224" t="n">
        <f aca="false">($B63*$B$7+$C63*$C$7)/100</f>
        <v>0</v>
      </c>
      <c r="G63" s="217" t="str">
        <f aca="false">IF(A63="","",IF(ISERROR(VLOOKUP($A63,'[1]liste reference'!$A$7:$P$906,13,0)),IF(ISERROR(VLOOKUP($A63,'[1]liste reference'!$B$7:$P$906,12,0)),"    -",VLOOKUP($A63,'[1]liste reference'!$B$7:$P$906,12,0)),VLOOKUP($A63,'[1]liste reference'!$A$7:$P$906,13,0)))</f>
        <v/>
      </c>
      <c r="H63" s="200" t="str">
        <f aca="false">IF(A63="","x",IF(ISERROR(VLOOKUP($A63,'[1]liste reference'!$A$7:$P$906,14,0)),IF(ISERROR(VLOOKUP($A63,'[1]liste reference'!$B$7:$P$906,13,0)),"x",VLOOKUP($A63,'[1]liste reference'!$B$7:$P$906,13,0)),VLOOKUP($A63,'[1]liste reference'!$A$7:$P$906,14,0)))</f>
        <v>x</v>
      </c>
      <c r="I63" s="218" t="str">
        <f aca="false">IF(ISNUMBER(H63),IF(ISERROR(VLOOKUP($A63,'[1]liste reference'!$A$7:$P$906,3,0)),IF(ISERROR(VLOOKUP($A63,'[1]liste reference'!$B$7:$P$906,2,0)),"",VLOOKUP($A63,'[1]liste reference'!$B$7:$P$906,2,0)),VLOOKUP($A63,'[1]liste reference'!$A$7:$P$906,3,0)),"")</f>
        <v/>
      </c>
      <c r="J63" s="202" t="str">
        <f aca="false">IF(ISNUMBER(H63),IF(ISERROR(VLOOKUP($A63,'[1]liste reference'!$A$7:$P$906,4,0)),IF(ISERROR(VLOOKUP($A63,'[1]liste reference'!$B$7:$P$906,3,0)),"",VLOOKUP($A63,'[1]liste reference'!$B$7:$P$906,3,0)),VLOOKUP($A63,'[1]liste reference'!$A$7:$P$906,4,0)),"")</f>
        <v/>
      </c>
      <c r="K63" s="219" t="str">
        <f aca="false">IF(A63="NEW.COD",AA63,IF(ISTEXT($E63),"DEJA SAISI !",IF(A63="","",IF(ISERROR(VLOOKUP($A63,'[1]liste reference'!$A$7:$D$906,2,0)),IF(ISERROR(VLOOKUP($A63,'[1]liste reference'!$B$7:$D$906,1,0)),"code non répertorié ou synonyme",VLOOKUP($A63,'[1]liste reference'!$B$7:$D$906,1,0)),VLOOKUP(A63,'[1]liste reference'!$A$7:$D$906,2,0)))))</f>
        <v/>
      </c>
      <c r="L63" s="220"/>
      <c r="M63" s="220"/>
      <c r="N63" s="220"/>
      <c r="O63" s="205"/>
      <c r="P63" s="206" t="str">
        <f aca="false">IF(ISTEXT(H63),"",(B63*$B$7/100)+(C63*$C$7/100))</f>
        <v/>
      </c>
      <c r="Q63" s="207" t="str">
        <f aca="false">IF(OR(ISTEXT(H63),P63=0),"",IF(P63&lt;0.1,1,IF(P63&lt;1,2,IF(P63&lt;10,3,IF(P63&lt;50,4,IF(P63&gt;=50,5,""))))))</f>
        <v/>
      </c>
      <c r="R63" s="207" t="n">
        <f aca="false">IF(ISERROR(Q63*I63),0,Q63*I63)</f>
        <v>0</v>
      </c>
      <c r="S63" s="207" t="n">
        <f aca="false">IF(ISERROR(Q63*I63*J63),0,Q63*I63*J63)</f>
        <v>0</v>
      </c>
      <c r="T63" s="221" t="n">
        <f aca="false">IF(ISERROR(Q63*J63),0,Q63*J63)</f>
        <v>0</v>
      </c>
      <c r="U63" s="208" t="str">
        <f aca="false">IF(AND(A63="",F63=0),"",IF(F63=0,"Il manque le(s) % de rec. !",""))</f>
        <v/>
      </c>
      <c r="V63" s="209"/>
      <c r="X63" s="207" t="str">
        <f aca="false">IF(A63="new.cod","NEW.COD",IF(AND((Y63=""),ISTEXT(A63)),A63,IF(Y63="","",INDEX('[1]liste reference'!$A$7:$A$906,Y63))))</f>
        <v/>
      </c>
      <c r="Y63" s="8" t="str">
        <f aca="false">IF(ISERROR(MATCH(A63,'[1]liste reference'!$A$7:$A$906,0)),IF(ISERROR(MATCH(A63,'[1]liste reference'!$B$7:$B$906,0)),"",(MATCH(A63,'[1]liste reference'!$B$7:$B$906,0))),(MATCH(A63,'[1]liste reference'!$A$7:$A$906,0)))</f>
        <v/>
      </c>
      <c r="Z63" s="210"/>
      <c r="AA63" s="211"/>
      <c r="BB63" s="8" t="str">
        <f aca="false">IF(A63="","",1)</f>
        <v/>
      </c>
    </row>
    <row r="64" customFormat="false" ht="12.75" hidden="false" customHeight="true" outlineLevel="0" collapsed="false">
      <c r="A64" s="212"/>
      <c r="B64" s="213"/>
      <c r="C64" s="214"/>
      <c r="D64" s="215" t="str">
        <f aca="false">IF(ISERROR(VLOOKUP($A64,'[1]liste reference'!$A$7:$D$906,2,0)),IF(ISERROR(VLOOKUP($A64,'[1]liste reference'!$B$7:$D$906,1,0)),"",VLOOKUP($A64,'[1]liste reference'!$B$7:$D$906,1,0)),VLOOKUP($A64,'[1]liste reference'!$A$7:$D$906,2,0))</f>
        <v/>
      </c>
      <c r="E64" s="215" t="n">
        <f aca="false">IF(D64="",0,VLOOKUP(D64,D$22:D52,1,0))</f>
        <v>0</v>
      </c>
      <c r="F64" s="224" t="n">
        <f aca="false">($B64*$B$7+$C64*$C$7)/100</f>
        <v>0</v>
      </c>
      <c r="G64" s="217" t="str">
        <f aca="false">IF(A64="","",IF(ISERROR(VLOOKUP($A64,'[1]liste reference'!$A$7:$P$906,13,0)),IF(ISERROR(VLOOKUP($A64,'[1]liste reference'!$B$7:$P$906,12,0)),"    -",VLOOKUP($A64,'[1]liste reference'!$B$7:$P$906,12,0)),VLOOKUP($A64,'[1]liste reference'!$A$7:$P$906,13,0)))</f>
        <v/>
      </c>
      <c r="H64" s="200" t="str">
        <f aca="false">IF(A64="","x",IF(ISERROR(VLOOKUP($A64,'[1]liste reference'!$A$7:$P$906,14,0)),IF(ISERROR(VLOOKUP($A64,'[1]liste reference'!$B$7:$P$906,13,0)),"x",VLOOKUP($A64,'[1]liste reference'!$B$7:$P$906,13,0)),VLOOKUP($A64,'[1]liste reference'!$A$7:$P$906,14,0)))</f>
        <v>x</v>
      </c>
      <c r="I64" s="218" t="str">
        <f aca="false">IF(ISNUMBER(H64),IF(ISERROR(VLOOKUP($A64,'[1]liste reference'!$A$7:$P$906,3,0)),IF(ISERROR(VLOOKUP($A64,'[1]liste reference'!$B$7:$P$906,2,0)),"",VLOOKUP($A64,'[1]liste reference'!$B$7:$P$906,2,0)),VLOOKUP($A64,'[1]liste reference'!$A$7:$P$906,3,0)),"")</f>
        <v/>
      </c>
      <c r="J64" s="202" t="str">
        <f aca="false">IF(ISNUMBER(H64),IF(ISERROR(VLOOKUP($A64,'[1]liste reference'!$A$7:$P$906,4,0)),IF(ISERROR(VLOOKUP($A64,'[1]liste reference'!$B$7:$P$906,3,0)),"",VLOOKUP($A64,'[1]liste reference'!$B$7:$P$906,3,0)),VLOOKUP($A64,'[1]liste reference'!$A$7:$P$906,4,0)),"")</f>
        <v/>
      </c>
      <c r="K64" s="219" t="str">
        <f aca="false">IF(A64="NEW.COD",AA64,IF(ISTEXT($E64),"DEJA SAISI !",IF(A64="","",IF(ISERROR(VLOOKUP($A64,'[1]liste reference'!$A$7:$D$906,2,0)),IF(ISERROR(VLOOKUP($A64,'[1]liste reference'!$B$7:$D$906,1,0)),"code non répertorié ou synonyme",VLOOKUP($A64,'[1]liste reference'!$B$7:$D$906,1,0)),VLOOKUP(A64,'[1]liste reference'!$A$7:$D$906,2,0)))))</f>
        <v/>
      </c>
      <c r="L64" s="220"/>
      <c r="M64" s="220"/>
      <c r="N64" s="220"/>
      <c r="O64" s="205"/>
      <c r="P64" s="206" t="str">
        <f aca="false">IF(ISTEXT(H64),"",(B64*$B$7/100)+(C64*$C$7/100))</f>
        <v/>
      </c>
      <c r="Q64" s="207" t="str">
        <f aca="false">IF(OR(ISTEXT(H64),P64=0),"",IF(P64&lt;0.1,1,IF(P64&lt;1,2,IF(P64&lt;10,3,IF(P64&lt;50,4,IF(P64&gt;=50,5,""))))))</f>
        <v/>
      </c>
      <c r="R64" s="207" t="n">
        <f aca="false">IF(ISERROR(Q64*I64),0,Q64*I64)</f>
        <v>0</v>
      </c>
      <c r="S64" s="207" t="n">
        <f aca="false">IF(ISERROR(Q64*I64*J64),0,Q64*I64*J64)</f>
        <v>0</v>
      </c>
      <c r="T64" s="221" t="n">
        <f aca="false">IF(ISERROR(Q64*J64),0,Q64*J64)</f>
        <v>0</v>
      </c>
      <c r="U64" s="208" t="str">
        <f aca="false">IF(AND(A64="",F64=0),"",IF(F64=0,"Il manque le(s) % de rec. !",""))</f>
        <v/>
      </c>
      <c r="V64" s="209"/>
      <c r="X64" s="207" t="str">
        <f aca="false">IF(A64="new.cod","NEW.COD",IF(AND((Y64=""),ISTEXT(A64)),A64,IF(Y64="","",INDEX('[1]liste reference'!$A$7:$A$906,Y64))))</f>
        <v/>
      </c>
      <c r="Y64" s="8" t="str">
        <f aca="false">IF(ISERROR(MATCH(A64,'[1]liste reference'!$A$7:$A$906,0)),IF(ISERROR(MATCH(A64,'[1]liste reference'!$B$7:$B$906,0)),"",(MATCH(A64,'[1]liste reference'!$B$7:$B$906,0))),(MATCH(A64,'[1]liste reference'!$A$7:$A$906,0)))</f>
        <v/>
      </c>
      <c r="Z64" s="210"/>
      <c r="AA64" s="211"/>
      <c r="BB64" s="8" t="str">
        <f aca="false">IF(A64="","",1)</f>
        <v/>
      </c>
    </row>
    <row r="65" customFormat="false" ht="12.75" hidden="false" customHeight="false" outlineLevel="0" collapsed="false">
      <c r="A65" s="212"/>
      <c r="B65" s="213"/>
      <c r="C65" s="214"/>
      <c r="D65" s="215" t="str">
        <f aca="false">IF(ISERROR(VLOOKUP($A65,'[1]liste reference'!$A$7:$D$906,2,0)),IF(ISERROR(VLOOKUP($A65,'[1]liste reference'!$B$7:$D$906,1,0)),"",VLOOKUP($A65,'[1]liste reference'!$B$7:$D$906,1,0)),VLOOKUP($A65,'[1]liste reference'!$A$7:$D$906,2,0))</f>
        <v/>
      </c>
      <c r="E65" s="215" t="n">
        <f aca="false">IF(D65="",0,VLOOKUP(D65,D$22:D53,1,0))</f>
        <v>0</v>
      </c>
      <c r="F65" s="224" t="n">
        <f aca="false">($B65*$B$7+$C65*$C$7)/100</f>
        <v>0</v>
      </c>
      <c r="G65" s="217" t="str">
        <f aca="false">IF(A65="","",IF(ISERROR(VLOOKUP($A65,'[1]liste reference'!$A$7:$P$906,13,0)),IF(ISERROR(VLOOKUP($A65,'[1]liste reference'!$B$7:$P$906,12,0)),"    -",VLOOKUP($A65,'[1]liste reference'!$B$7:$P$906,12,0)),VLOOKUP($A65,'[1]liste reference'!$A$7:$P$906,13,0)))</f>
        <v/>
      </c>
      <c r="H65" s="200" t="str">
        <f aca="false">IF(A65="","x",IF(ISERROR(VLOOKUP($A65,'[1]liste reference'!$A$7:$P$906,14,0)),IF(ISERROR(VLOOKUP($A65,'[1]liste reference'!$B$7:$P$906,13,0)),"x",VLOOKUP($A65,'[1]liste reference'!$B$7:$P$906,13,0)),VLOOKUP($A65,'[1]liste reference'!$A$7:$P$906,14,0)))</f>
        <v>x</v>
      </c>
      <c r="I65" s="218" t="str">
        <f aca="false">IF(ISNUMBER(H65),IF(ISERROR(VLOOKUP($A65,'[1]liste reference'!$A$7:$P$906,3,0)),IF(ISERROR(VLOOKUP($A65,'[1]liste reference'!$B$7:$P$906,2,0)),"",VLOOKUP($A65,'[1]liste reference'!$B$7:$P$906,2,0)),VLOOKUP($A65,'[1]liste reference'!$A$7:$P$906,3,0)),"")</f>
        <v/>
      </c>
      <c r="J65" s="202" t="str">
        <f aca="false">IF(ISNUMBER(H65),IF(ISERROR(VLOOKUP($A65,'[1]liste reference'!$A$7:$P$906,4,0)),IF(ISERROR(VLOOKUP($A65,'[1]liste reference'!$B$7:$P$906,3,0)),"",VLOOKUP($A65,'[1]liste reference'!$B$7:$P$906,3,0)),VLOOKUP($A65,'[1]liste reference'!$A$7:$P$906,4,0)),"")</f>
        <v/>
      </c>
      <c r="K65" s="219" t="str">
        <f aca="false">IF(A65="NEW.COD",AA65,IF(ISTEXT($E65),"DEJA SAISI !",IF(A65="","",IF(ISERROR(VLOOKUP($A65,'[1]liste reference'!$A$7:$D$906,2,0)),IF(ISERROR(VLOOKUP($A65,'[1]liste reference'!$B$7:$D$906,1,0)),"code non répertorié ou synonyme",VLOOKUP($A65,'[1]liste reference'!$B$7:$D$906,1,0)),VLOOKUP(A65,'[1]liste reference'!$A$7:$D$906,2,0)))))</f>
        <v/>
      </c>
      <c r="L65" s="220"/>
      <c r="M65" s="220"/>
      <c r="N65" s="220"/>
      <c r="O65" s="205"/>
      <c r="P65" s="206" t="str">
        <f aca="false">IF(ISTEXT(H65),"",(B65*$B$7/100)+(C65*$C$7/100))</f>
        <v/>
      </c>
      <c r="Q65" s="207" t="str">
        <f aca="false">IF(OR(ISTEXT(H65),P65=0),"",IF(P65&lt;0.1,1,IF(P65&lt;1,2,IF(P65&lt;10,3,IF(P65&lt;50,4,IF(P65&gt;=50,5,""))))))</f>
        <v/>
      </c>
      <c r="R65" s="207" t="n">
        <f aca="false">IF(ISERROR(Q65*I65),0,Q65*I65)</f>
        <v>0</v>
      </c>
      <c r="S65" s="207" t="n">
        <f aca="false">IF(ISERROR(Q65*I65*J65),0,Q65*I65*J65)</f>
        <v>0</v>
      </c>
      <c r="T65" s="221" t="n">
        <f aca="false">IF(ISERROR(Q65*J65),0,Q65*J65)</f>
        <v>0</v>
      </c>
      <c r="U65" s="208" t="str">
        <f aca="false">IF(AND(A65="",F65=0),"",IF(F65=0,"Il manque le(s) % de rec. !",""))</f>
        <v/>
      </c>
      <c r="V65" s="209"/>
      <c r="X65" s="207" t="str">
        <f aca="false">IF(A65="new.cod","NEW.COD",IF(AND((Y65=""),ISTEXT(A65)),A65,IF(Y65="","",INDEX('[1]liste reference'!$A$7:$A$906,Y65))))</f>
        <v/>
      </c>
      <c r="Y65" s="8" t="str">
        <f aca="false">IF(ISERROR(MATCH(A65,'[1]liste reference'!$A$7:$A$906,0)),IF(ISERROR(MATCH(A65,'[1]liste reference'!$B$7:$B$906,0)),"",(MATCH(A65,'[1]liste reference'!$B$7:$B$906,0))),(MATCH(A65,'[1]liste reference'!$A$7:$A$906,0)))</f>
        <v/>
      </c>
      <c r="Z65" s="210"/>
      <c r="AA65" s="211"/>
      <c r="BB65" s="8" t="str">
        <f aca="false">IF(A65="","",1)</f>
        <v/>
      </c>
    </row>
    <row r="66" customFormat="false" ht="12.75" hidden="false" customHeight="false" outlineLevel="0" collapsed="false">
      <c r="A66" s="212"/>
      <c r="B66" s="213"/>
      <c r="C66" s="214"/>
      <c r="D66" s="215" t="str">
        <f aca="false">IF(ISERROR(VLOOKUP($A66,'[1]liste reference'!$A$7:$D$906,2,0)),IF(ISERROR(VLOOKUP($A66,'[1]liste reference'!$B$7:$D$906,1,0)),"",VLOOKUP($A66,'[1]liste reference'!$B$7:$D$906,1,0)),VLOOKUP($A66,'[1]liste reference'!$A$7:$D$906,2,0))</f>
        <v/>
      </c>
      <c r="E66" s="215" t="n">
        <f aca="false">IF(D66="",0,VLOOKUP(D66,D$22:D51,1,0))</f>
        <v>0</v>
      </c>
      <c r="F66" s="224" t="n">
        <f aca="false">($B66*$B$7+$C66*$C$7)/100</f>
        <v>0</v>
      </c>
      <c r="G66" s="217" t="str">
        <f aca="false">IF(A66="","",IF(ISERROR(VLOOKUP($A66,'[1]liste reference'!$A$7:$P$906,13,0)),IF(ISERROR(VLOOKUP($A66,'[1]liste reference'!$B$7:$P$906,12,0)),"    -",VLOOKUP($A66,'[1]liste reference'!$B$7:$P$906,12,0)),VLOOKUP($A66,'[1]liste reference'!$A$7:$P$906,13,0)))</f>
        <v/>
      </c>
      <c r="H66" s="200" t="str">
        <f aca="false">IF(A66="","x",IF(ISERROR(VLOOKUP($A66,'[1]liste reference'!$A$7:$P$906,14,0)),IF(ISERROR(VLOOKUP($A66,'[1]liste reference'!$B$7:$P$906,13,0)),"x",VLOOKUP($A66,'[1]liste reference'!$B$7:$P$906,13,0)),VLOOKUP($A66,'[1]liste reference'!$A$7:$P$906,14,0)))</f>
        <v>x</v>
      </c>
      <c r="I66" s="218" t="str">
        <f aca="false">IF(ISNUMBER(H66),IF(ISERROR(VLOOKUP($A66,'[1]liste reference'!$A$7:$P$906,3,0)),IF(ISERROR(VLOOKUP($A66,'[1]liste reference'!$B$7:$P$906,2,0)),"",VLOOKUP($A66,'[1]liste reference'!$B$7:$P$906,2,0)),VLOOKUP($A66,'[1]liste reference'!$A$7:$P$906,3,0)),"")</f>
        <v/>
      </c>
      <c r="J66" s="202" t="str">
        <f aca="false">IF(ISNUMBER(H66),IF(ISERROR(VLOOKUP($A66,'[1]liste reference'!$A$7:$P$906,4,0)),IF(ISERROR(VLOOKUP($A66,'[1]liste reference'!$B$7:$P$906,3,0)),"",VLOOKUP($A66,'[1]liste reference'!$B$7:$P$906,3,0)),VLOOKUP($A66,'[1]liste reference'!$A$7:$P$906,4,0)),"")</f>
        <v/>
      </c>
      <c r="K66" s="219" t="str">
        <f aca="false">IF(A66="NEW.COD",AA66,IF(ISTEXT($E66),"DEJA SAISI !",IF(A66="","",IF(ISERROR(VLOOKUP($A66,'[1]liste reference'!$A$7:$D$906,2,0)),IF(ISERROR(VLOOKUP($A66,'[1]liste reference'!$B$7:$D$906,1,0)),"code non répertorié ou synonyme",VLOOKUP($A66,'[1]liste reference'!$B$7:$D$906,1,0)),VLOOKUP(A66,'[1]liste reference'!$A$7:$D$906,2,0)))))</f>
        <v/>
      </c>
      <c r="L66" s="220"/>
      <c r="M66" s="220"/>
      <c r="N66" s="220"/>
      <c r="O66" s="205"/>
      <c r="P66" s="206" t="str">
        <f aca="false">IF(ISTEXT(H66),"",(B66*$B$7/100)+(C66*$C$7/100))</f>
        <v/>
      </c>
      <c r="Q66" s="207" t="str">
        <f aca="false">IF(OR(ISTEXT(H66),P66=0),"",IF(P66&lt;0.1,1,IF(P66&lt;1,2,IF(P66&lt;10,3,IF(P66&lt;50,4,IF(P66&gt;=50,5,""))))))</f>
        <v/>
      </c>
      <c r="R66" s="207" t="n">
        <f aca="false">IF(ISERROR(Q66*I66),0,Q66*I66)</f>
        <v>0</v>
      </c>
      <c r="S66" s="207" t="n">
        <f aca="false">IF(ISERROR(Q66*I66*J66),0,Q66*I66*J66)</f>
        <v>0</v>
      </c>
      <c r="T66" s="221" t="n">
        <f aca="false">IF(ISERROR(Q66*J66),0,Q66*J66)</f>
        <v>0</v>
      </c>
      <c r="U66" s="208" t="str">
        <f aca="false">IF(AND(A66="",F66=0),"",IF(F66=0,"Il manque le(s) % de rec. !",""))</f>
        <v/>
      </c>
      <c r="V66" s="209"/>
      <c r="X66" s="207" t="str">
        <f aca="false">IF(A66="new.cod","NEW.COD",IF(AND((Y66=""),ISTEXT(A66)),A66,IF(Y66="","",INDEX('[1]liste reference'!$A$7:$A$906,Y66))))</f>
        <v/>
      </c>
      <c r="Y66" s="8" t="str">
        <f aca="false">IF(ISERROR(MATCH(A66,'[1]liste reference'!$A$7:$A$906,0)),IF(ISERROR(MATCH(A66,'[1]liste reference'!$B$7:$B$906,0)),"",(MATCH(A66,'[1]liste reference'!$B$7:$B$906,0))),(MATCH(A66,'[1]liste reference'!$A$7:$A$906,0)))</f>
        <v/>
      </c>
      <c r="Z66" s="210"/>
      <c r="AA66" s="211"/>
      <c r="BB66" s="8" t="str">
        <f aca="false">IF(A66="","",1)</f>
        <v/>
      </c>
    </row>
    <row r="67" customFormat="false" ht="12.75" hidden="false" customHeight="false" outlineLevel="0" collapsed="false">
      <c r="A67" s="212"/>
      <c r="B67" s="213"/>
      <c r="C67" s="214"/>
      <c r="D67" s="215" t="str">
        <f aca="false">IF(ISERROR(VLOOKUP($A67,'[1]liste reference'!$A$7:$D$906,2,0)),IF(ISERROR(VLOOKUP($A67,'[1]liste reference'!$B$7:$D$906,1,0)),"",VLOOKUP($A67,'[1]liste reference'!$B$7:$D$906,1,0)),VLOOKUP($A67,'[1]liste reference'!$A$7:$D$906,2,0))</f>
        <v/>
      </c>
      <c r="E67" s="215" t="n">
        <f aca="false">IF(D67="",0,VLOOKUP(D67,D$22:D52,1,0))</f>
        <v>0</v>
      </c>
      <c r="F67" s="224" t="n">
        <f aca="false">($B67*$B$7+$C67*$C$7)/100</f>
        <v>0</v>
      </c>
      <c r="G67" s="217" t="str">
        <f aca="false">IF(A67="","",IF(ISERROR(VLOOKUP($A67,'[1]liste reference'!$A$7:$P$906,13,0)),IF(ISERROR(VLOOKUP($A67,'[1]liste reference'!$B$7:$P$906,12,0)),"    -",VLOOKUP($A67,'[1]liste reference'!$B$7:$P$906,12,0)),VLOOKUP($A67,'[1]liste reference'!$A$7:$P$906,13,0)))</f>
        <v/>
      </c>
      <c r="H67" s="200" t="str">
        <f aca="false">IF(A67="","x",IF(ISERROR(VLOOKUP($A67,'[1]liste reference'!$A$7:$P$906,14,0)),IF(ISERROR(VLOOKUP($A67,'[1]liste reference'!$B$7:$P$906,13,0)),"x",VLOOKUP($A67,'[1]liste reference'!$B$7:$P$906,13,0)),VLOOKUP($A67,'[1]liste reference'!$A$7:$P$906,14,0)))</f>
        <v>x</v>
      </c>
      <c r="I67" s="218" t="str">
        <f aca="false">IF(ISNUMBER(H67),IF(ISERROR(VLOOKUP($A67,'[1]liste reference'!$A$7:$P$906,3,0)),IF(ISERROR(VLOOKUP($A67,'[1]liste reference'!$B$7:$P$906,2,0)),"",VLOOKUP($A67,'[1]liste reference'!$B$7:$P$906,2,0)),VLOOKUP($A67,'[1]liste reference'!$A$7:$P$906,3,0)),"")</f>
        <v/>
      </c>
      <c r="J67" s="202" t="str">
        <f aca="false">IF(ISNUMBER(H67),IF(ISERROR(VLOOKUP($A67,'[1]liste reference'!$A$7:$P$906,4,0)),IF(ISERROR(VLOOKUP($A67,'[1]liste reference'!$B$7:$P$906,3,0)),"",VLOOKUP($A67,'[1]liste reference'!$B$7:$P$906,3,0)),VLOOKUP($A67,'[1]liste reference'!$A$7:$P$906,4,0)),"")</f>
        <v/>
      </c>
      <c r="K67" s="219" t="str">
        <f aca="false">IF(A67="NEW.COD",AA67,IF(ISTEXT($E67),"DEJA SAISI !",IF(A67="","",IF(ISERROR(VLOOKUP($A67,'[1]liste reference'!$A$7:$D$906,2,0)),IF(ISERROR(VLOOKUP($A67,'[1]liste reference'!$B$7:$D$906,1,0)),"code non répertorié ou synonyme",VLOOKUP($A67,'[1]liste reference'!$B$7:$D$906,1,0)),VLOOKUP(A67,'[1]liste reference'!$A$7:$D$906,2,0)))))</f>
        <v/>
      </c>
      <c r="L67" s="220"/>
      <c r="M67" s="220"/>
      <c r="N67" s="220"/>
      <c r="O67" s="205"/>
      <c r="P67" s="206" t="str">
        <f aca="false">IF(ISTEXT(H67),"",(B67*$B$7/100)+(C67*$C$7/100))</f>
        <v/>
      </c>
      <c r="Q67" s="207" t="str">
        <f aca="false">IF(OR(ISTEXT(H67),P67=0),"",IF(P67&lt;0.1,1,IF(P67&lt;1,2,IF(P67&lt;10,3,IF(P67&lt;50,4,IF(P67&gt;=50,5,""))))))</f>
        <v/>
      </c>
      <c r="R67" s="207" t="n">
        <f aca="false">IF(ISERROR(Q67*I67),0,Q67*I67)</f>
        <v>0</v>
      </c>
      <c r="S67" s="207" t="n">
        <f aca="false">IF(ISERROR(Q67*I67*J67),0,Q67*I67*J67)</f>
        <v>0</v>
      </c>
      <c r="T67" s="221" t="n">
        <f aca="false">IF(ISERROR(Q67*J67),0,Q67*J67)</f>
        <v>0</v>
      </c>
      <c r="U67" s="208" t="str">
        <f aca="false">IF(AND(A67="",F67=0),"",IF(F67=0,"Il manque le(s) % de rec. !",""))</f>
        <v/>
      </c>
      <c r="V67" s="209"/>
      <c r="X67" s="207" t="str">
        <f aca="false">IF(A67="new.cod","NEW.COD",IF(AND((Y67=""),ISTEXT(A67)),A67,IF(Y67="","",INDEX('[1]liste reference'!$A$7:$A$906,Y67))))</f>
        <v/>
      </c>
      <c r="Y67" s="8" t="str">
        <f aca="false">IF(ISERROR(MATCH(A67,'[1]liste reference'!$A$7:$A$906,0)),IF(ISERROR(MATCH(A67,'[1]liste reference'!$B$7:$B$906,0)),"",(MATCH(A67,'[1]liste reference'!$B$7:$B$906,0))),(MATCH(A67,'[1]liste reference'!$A$7:$A$906,0)))</f>
        <v/>
      </c>
      <c r="Z67" s="210"/>
      <c r="AA67" s="211"/>
      <c r="BB67" s="8" t="str">
        <f aca="false">IF(A67="","",1)</f>
        <v/>
      </c>
    </row>
    <row r="68" customFormat="false" ht="12.75" hidden="false" customHeight="false" outlineLevel="0" collapsed="false">
      <c r="A68" s="212"/>
      <c r="B68" s="213"/>
      <c r="C68" s="214"/>
      <c r="D68" s="215" t="str">
        <f aca="false">IF(ISERROR(VLOOKUP($A68,'[1]liste reference'!$A$7:$D$906,2,0)),IF(ISERROR(VLOOKUP($A68,'[1]liste reference'!$B$7:$D$906,1,0)),"",VLOOKUP($A68,'[1]liste reference'!$B$7:$D$906,1,0)),VLOOKUP($A68,'[1]liste reference'!$A$7:$D$906,2,0))</f>
        <v/>
      </c>
      <c r="E68" s="215" t="n">
        <f aca="false">IF(D68="",0,VLOOKUP(D68,D$22:D53,1,0))</f>
        <v>0</v>
      </c>
      <c r="F68" s="224" t="n">
        <f aca="false">($B68*$B$7+$C68*$C$7)/100</f>
        <v>0</v>
      </c>
      <c r="G68" s="217" t="str">
        <f aca="false">IF(A68="","",IF(ISERROR(VLOOKUP($A68,'[1]liste reference'!$A$7:$P$906,13,0)),IF(ISERROR(VLOOKUP($A68,'[1]liste reference'!$B$7:$P$906,12,0)),"    -",VLOOKUP($A68,'[1]liste reference'!$B$7:$P$906,12,0)),VLOOKUP($A68,'[1]liste reference'!$A$7:$P$906,13,0)))</f>
        <v/>
      </c>
      <c r="H68" s="200" t="str">
        <f aca="false">IF(A68="","x",IF(ISERROR(VLOOKUP($A68,'[1]liste reference'!$A$7:$P$906,14,0)),IF(ISERROR(VLOOKUP($A68,'[1]liste reference'!$B$7:$P$906,13,0)),"x",VLOOKUP($A68,'[1]liste reference'!$B$7:$P$906,13,0)),VLOOKUP($A68,'[1]liste reference'!$A$7:$P$906,14,0)))</f>
        <v>x</v>
      </c>
      <c r="I68" s="218" t="str">
        <f aca="false">IF(ISNUMBER(H68),IF(ISERROR(VLOOKUP($A68,'[1]liste reference'!$A$7:$P$906,3,0)),IF(ISERROR(VLOOKUP($A68,'[1]liste reference'!$B$7:$P$906,2,0)),"",VLOOKUP($A68,'[1]liste reference'!$B$7:$P$906,2,0)),VLOOKUP($A68,'[1]liste reference'!$A$7:$P$906,3,0)),"")</f>
        <v/>
      </c>
      <c r="J68" s="202" t="str">
        <f aca="false">IF(ISNUMBER(H68),IF(ISERROR(VLOOKUP($A68,'[1]liste reference'!$A$7:$P$906,4,0)),IF(ISERROR(VLOOKUP($A68,'[1]liste reference'!$B$7:$P$906,3,0)),"",VLOOKUP($A68,'[1]liste reference'!$B$7:$P$906,3,0)),VLOOKUP($A68,'[1]liste reference'!$A$7:$P$906,4,0)),"")</f>
        <v/>
      </c>
      <c r="K68" s="219" t="str">
        <f aca="false">IF(A68="NEW.COD",AA68,IF(ISTEXT($E68),"DEJA SAISI !",IF(A68="","",IF(ISERROR(VLOOKUP($A68,'[1]liste reference'!$A$7:$D$906,2,0)),IF(ISERROR(VLOOKUP($A68,'[1]liste reference'!$B$7:$D$906,1,0)),"code non répertorié ou synonyme",VLOOKUP($A68,'[1]liste reference'!$B$7:$D$906,1,0)),VLOOKUP(A68,'[1]liste reference'!$A$7:$D$906,2,0)))))</f>
        <v/>
      </c>
      <c r="L68" s="220"/>
      <c r="M68" s="220"/>
      <c r="N68" s="220"/>
      <c r="O68" s="205"/>
      <c r="P68" s="206" t="str">
        <f aca="false">IF(ISTEXT(H68),"",(B68*$B$7/100)+(C68*$C$7/100))</f>
        <v/>
      </c>
      <c r="Q68" s="207" t="str">
        <f aca="false">IF(OR(ISTEXT(H68),P68=0),"",IF(P68&lt;0.1,1,IF(P68&lt;1,2,IF(P68&lt;10,3,IF(P68&lt;50,4,IF(P68&gt;=50,5,""))))))</f>
        <v/>
      </c>
      <c r="R68" s="207" t="n">
        <f aca="false">IF(ISERROR(Q68*I68),0,Q68*I68)</f>
        <v>0</v>
      </c>
      <c r="S68" s="207" t="n">
        <f aca="false">IF(ISERROR(Q68*I68*J68),0,Q68*I68*J68)</f>
        <v>0</v>
      </c>
      <c r="T68" s="221" t="n">
        <f aca="false">IF(ISERROR(Q68*J68),0,Q68*J68)</f>
        <v>0</v>
      </c>
      <c r="U68" s="208" t="str">
        <f aca="false">IF(AND(A68="",F68=0),"",IF(F68=0,"Il manque le(s) % de rec. !",""))</f>
        <v/>
      </c>
      <c r="V68" s="209"/>
      <c r="X68" s="207" t="str">
        <f aca="false">IF(A68="new.cod","NEW.COD",IF(AND((Y68=""),ISTEXT(A68)),A68,IF(Y68="","",INDEX('[1]liste reference'!$A$7:$A$906,Y68))))</f>
        <v/>
      </c>
      <c r="Y68" s="8" t="str">
        <f aca="false">IF(ISERROR(MATCH(A68,'[1]liste reference'!$A$7:$A$906,0)),IF(ISERROR(MATCH(A68,'[1]liste reference'!$B$7:$B$906,0)),"",(MATCH(A68,'[1]liste reference'!$B$7:$B$906,0))),(MATCH(A68,'[1]liste reference'!$A$7:$A$906,0)))</f>
        <v/>
      </c>
      <c r="Z68" s="210"/>
      <c r="AA68" s="211"/>
      <c r="BB68" s="8" t="str">
        <f aca="false">IF(A68="","",1)</f>
        <v/>
      </c>
    </row>
    <row r="69" customFormat="false" ht="12.75" hidden="false" customHeight="false" outlineLevel="0" collapsed="false">
      <c r="A69" s="212"/>
      <c r="B69" s="213"/>
      <c r="C69" s="214"/>
      <c r="D69" s="215" t="str">
        <f aca="false">IF(ISERROR(VLOOKUP($A69,'[1]liste reference'!$A$7:$D$906,2,0)),IF(ISERROR(VLOOKUP($A69,'[1]liste reference'!$B$7:$D$906,1,0)),"",VLOOKUP($A69,'[1]liste reference'!$B$7:$D$906,1,0)),VLOOKUP($A69,'[1]liste reference'!$A$7:$D$906,2,0))</f>
        <v/>
      </c>
      <c r="E69" s="215" t="n">
        <f aca="false">IF(D69="",0,VLOOKUP(D69,D$22:D54,1,0))</f>
        <v>0</v>
      </c>
      <c r="F69" s="224" t="n">
        <f aca="false">($B69*$B$7+$C69*$C$7)/100</f>
        <v>0</v>
      </c>
      <c r="G69" s="217" t="str">
        <f aca="false">IF(A69="","",IF(ISERROR(VLOOKUP($A69,'[1]liste reference'!$A$7:$P$906,13,0)),IF(ISERROR(VLOOKUP($A69,'[1]liste reference'!$B$7:$P$906,12,0)),"    -",VLOOKUP($A69,'[1]liste reference'!$B$7:$P$906,12,0)),VLOOKUP($A69,'[1]liste reference'!$A$7:$P$906,13,0)))</f>
        <v/>
      </c>
      <c r="H69" s="200" t="str">
        <f aca="false">IF(A69="","x",IF(ISERROR(VLOOKUP($A69,'[1]liste reference'!$A$7:$P$906,14,0)),IF(ISERROR(VLOOKUP($A69,'[1]liste reference'!$B$7:$P$906,13,0)),"x",VLOOKUP($A69,'[1]liste reference'!$B$7:$P$906,13,0)),VLOOKUP($A69,'[1]liste reference'!$A$7:$P$906,14,0)))</f>
        <v>x</v>
      </c>
      <c r="I69" s="218" t="str">
        <f aca="false">IF(ISNUMBER(H69),IF(ISERROR(VLOOKUP($A69,'[1]liste reference'!$A$7:$P$906,3,0)),IF(ISERROR(VLOOKUP($A69,'[1]liste reference'!$B$7:$P$906,2,0)),"",VLOOKUP($A69,'[1]liste reference'!$B$7:$P$906,2,0)),VLOOKUP($A69,'[1]liste reference'!$A$7:$P$906,3,0)),"")</f>
        <v/>
      </c>
      <c r="J69" s="202" t="str">
        <f aca="false">IF(ISNUMBER(H69),IF(ISERROR(VLOOKUP($A69,'[1]liste reference'!$A$7:$P$906,4,0)),IF(ISERROR(VLOOKUP($A69,'[1]liste reference'!$B$7:$P$906,3,0)),"",VLOOKUP($A69,'[1]liste reference'!$B$7:$P$906,3,0)),VLOOKUP($A69,'[1]liste reference'!$A$7:$P$906,4,0)),"")</f>
        <v/>
      </c>
      <c r="K69" s="219" t="str">
        <f aca="false">IF(A69="NEW.COD",AA69,IF(ISTEXT($E69),"DEJA SAISI !",IF(A69="","",IF(ISERROR(VLOOKUP($A69,'[1]liste reference'!$A$7:$D$906,2,0)),IF(ISERROR(VLOOKUP($A69,'[1]liste reference'!$B$7:$D$906,1,0)),"code non répertorié ou synonyme",VLOOKUP($A69,'[1]liste reference'!$B$7:$D$906,1,0)),VLOOKUP(A69,'[1]liste reference'!$A$7:$D$906,2,0)))))</f>
        <v/>
      </c>
      <c r="L69" s="220"/>
      <c r="M69" s="220"/>
      <c r="N69" s="220"/>
      <c r="O69" s="205"/>
      <c r="P69" s="206" t="str">
        <f aca="false">IF(ISTEXT(H69),"",(B69*$B$7/100)+(C69*$C$7/100))</f>
        <v/>
      </c>
      <c r="Q69" s="207" t="str">
        <f aca="false">IF(OR(ISTEXT(H69),P69=0),"",IF(P69&lt;0.1,1,IF(P69&lt;1,2,IF(P69&lt;10,3,IF(P69&lt;50,4,IF(P69&gt;=50,5,""))))))</f>
        <v/>
      </c>
      <c r="R69" s="207" t="n">
        <f aca="false">IF(ISERROR(Q69*I69),0,Q69*I69)</f>
        <v>0</v>
      </c>
      <c r="S69" s="207" t="n">
        <f aca="false">IF(ISERROR(Q69*I69*J69),0,Q69*I69*J69)</f>
        <v>0</v>
      </c>
      <c r="T69" s="221" t="n">
        <f aca="false">IF(ISERROR(Q69*J69),0,Q69*J69)</f>
        <v>0</v>
      </c>
      <c r="U69" s="208" t="str">
        <f aca="false">IF(AND(A69="",F69=0),"",IF(F69=0,"Il manque le(s) % de rec. !",""))</f>
        <v/>
      </c>
      <c r="V69" s="209"/>
      <c r="X69" s="207" t="str">
        <f aca="false">IF(A69="new.cod","NEW.COD",IF(AND((Y69=""),ISTEXT(A69)),A69,IF(Y69="","",INDEX('[1]liste reference'!$A$7:$A$906,Y69))))</f>
        <v/>
      </c>
      <c r="Y69" s="8" t="str">
        <f aca="false">IF(ISERROR(MATCH(A69,'[1]liste reference'!$A$7:$A$906,0)),IF(ISERROR(MATCH(A69,'[1]liste reference'!$B$7:$B$906,0)),"",(MATCH(A69,'[1]liste reference'!$B$7:$B$906,0))),(MATCH(A69,'[1]liste reference'!$A$7:$A$906,0)))</f>
        <v/>
      </c>
      <c r="Z69" s="210"/>
      <c r="AA69" s="211"/>
      <c r="BB69" s="8" t="str">
        <f aca="false">IF(A69="","",1)</f>
        <v/>
      </c>
    </row>
    <row r="70" customFormat="false" ht="12.75" hidden="false" customHeight="false" outlineLevel="0" collapsed="false">
      <c r="A70" s="212"/>
      <c r="B70" s="213"/>
      <c r="C70" s="214"/>
      <c r="D70" s="215" t="str">
        <f aca="false">IF(ISERROR(VLOOKUP($A70,'[1]liste reference'!$A$7:$D$906,2,0)),IF(ISERROR(VLOOKUP($A70,'[1]liste reference'!$B$7:$D$906,1,0)),"",VLOOKUP($A70,'[1]liste reference'!$B$7:$D$906,1,0)),VLOOKUP($A70,'[1]liste reference'!$A$7:$D$906,2,0))</f>
        <v/>
      </c>
      <c r="E70" s="215" t="n">
        <f aca="false">IF(D70="",0,VLOOKUP(D70,D$22:D55,1,0))</f>
        <v>0</v>
      </c>
      <c r="F70" s="224" t="n">
        <f aca="false">($B70*$B$7+$C70*$C$7)/100</f>
        <v>0</v>
      </c>
      <c r="G70" s="217" t="str">
        <f aca="false">IF(A70="","",IF(ISERROR(VLOOKUP($A70,'[1]liste reference'!$A$7:$P$906,13,0)),IF(ISERROR(VLOOKUP($A70,'[1]liste reference'!$B$7:$P$906,12,0)),"    -",VLOOKUP($A70,'[1]liste reference'!$B$7:$P$906,12,0)),VLOOKUP($A70,'[1]liste reference'!$A$7:$P$906,13,0)))</f>
        <v/>
      </c>
      <c r="H70" s="200" t="str">
        <f aca="false">IF(A70="","x",IF(ISERROR(VLOOKUP($A70,'[1]liste reference'!$A$7:$P$906,14,0)),IF(ISERROR(VLOOKUP($A70,'[1]liste reference'!$B$7:$P$906,13,0)),"x",VLOOKUP($A70,'[1]liste reference'!$B$7:$P$906,13,0)),VLOOKUP($A70,'[1]liste reference'!$A$7:$P$906,14,0)))</f>
        <v>x</v>
      </c>
      <c r="I70" s="218" t="str">
        <f aca="false">IF(ISNUMBER(H70),IF(ISERROR(VLOOKUP($A70,'[1]liste reference'!$A$7:$P$906,3,0)),IF(ISERROR(VLOOKUP($A70,'[1]liste reference'!$B$7:$P$906,2,0)),"",VLOOKUP($A70,'[1]liste reference'!$B$7:$P$906,2,0)),VLOOKUP($A70,'[1]liste reference'!$A$7:$P$906,3,0)),"")</f>
        <v/>
      </c>
      <c r="J70" s="202" t="str">
        <f aca="false">IF(ISNUMBER(H70),IF(ISERROR(VLOOKUP($A70,'[1]liste reference'!$A$7:$P$906,4,0)),IF(ISERROR(VLOOKUP($A70,'[1]liste reference'!$B$7:$P$906,3,0)),"",VLOOKUP($A70,'[1]liste reference'!$B$7:$P$906,3,0)),VLOOKUP($A70,'[1]liste reference'!$A$7:$P$906,4,0)),"")</f>
        <v/>
      </c>
      <c r="K70" s="219" t="str">
        <f aca="false">IF(A70="NEW.COD",AA70,IF(ISTEXT($E70),"DEJA SAISI !",IF(A70="","",IF(ISERROR(VLOOKUP($A70,'[1]liste reference'!$A$7:$D$906,2,0)),IF(ISERROR(VLOOKUP($A70,'[1]liste reference'!$B$7:$D$906,1,0)),"code non répertorié ou synonyme",VLOOKUP($A70,'[1]liste reference'!$B$7:$D$906,1,0)),VLOOKUP(A70,'[1]liste reference'!$A$7:$D$906,2,0)))))</f>
        <v/>
      </c>
      <c r="L70" s="220"/>
      <c r="M70" s="220"/>
      <c r="N70" s="220"/>
      <c r="O70" s="205"/>
      <c r="P70" s="206" t="str">
        <f aca="false">IF(ISTEXT(H70),"",(B70*$B$7/100)+(C70*$C$7/100))</f>
        <v/>
      </c>
      <c r="Q70" s="207" t="str">
        <f aca="false">IF(OR(ISTEXT(H70),P70=0),"",IF(P70&lt;0.1,1,IF(P70&lt;1,2,IF(P70&lt;10,3,IF(P70&lt;50,4,IF(P70&gt;=50,5,""))))))</f>
        <v/>
      </c>
      <c r="R70" s="207" t="n">
        <f aca="false">IF(ISERROR(Q70*I70),0,Q70*I70)</f>
        <v>0</v>
      </c>
      <c r="S70" s="207" t="n">
        <f aca="false">IF(ISERROR(Q70*I70*J70),0,Q70*I70*J70)</f>
        <v>0</v>
      </c>
      <c r="T70" s="221" t="n">
        <f aca="false">IF(ISERROR(Q70*J70),0,Q70*J70)</f>
        <v>0</v>
      </c>
      <c r="U70" s="208" t="str">
        <f aca="false">IF(AND(A70="",F70=0),"",IF(F70=0,"Il manque le(s) % de rec. !",""))</f>
        <v/>
      </c>
      <c r="V70" s="209"/>
      <c r="X70" s="207" t="str">
        <f aca="false">IF(A70="new.cod","NEW.COD",IF(AND((Y70=""),ISTEXT(A70)),A70,IF(Y70="","",INDEX('[1]liste reference'!$A$7:$A$906,Y70))))</f>
        <v/>
      </c>
      <c r="Y70" s="8" t="str">
        <f aca="false">IF(ISERROR(MATCH(A70,'[1]liste reference'!$A$7:$A$906,0)),IF(ISERROR(MATCH(A70,'[1]liste reference'!$B$7:$B$906,0)),"",(MATCH(A70,'[1]liste reference'!$B$7:$B$906,0))),(MATCH(A70,'[1]liste reference'!$A$7:$A$906,0)))</f>
        <v/>
      </c>
      <c r="Z70" s="210"/>
      <c r="AA70" s="211"/>
      <c r="BB70" s="8" t="str">
        <f aca="false">IF(A70="","",1)</f>
        <v/>
      </c>
    </row>
    <row r="71" customFormat="false" ht="12.75" hidden="false" customHeight="false" outlineLevel="0" collapsed="false">
      <c r="A71" s="212"/>
      <c r="B71" s="213"/>
      <c r="C71" s="214"/>
      <c r="D71" s="215" t="str">
        <f aca="false">IF(ISERROR(VLOOKUP($A71,'[1]liste reference'!$A$7:$D$906,2,0)),IF(ISERROR(VLOOKUP($A71,'[1]liste reference'!$B$7:$D$906,1,0)),"",VLOOKUP($A71,'[1]liste reference'!$B$7:$D$906,1,0)),VLOOKUP($A71,'[1]liste reference'!$A$7:$D$906,2,0))</f>
        <v/>
      </c>
      <c r="E71" s="215" t="n">
        <f aca="false">IF(D71="",0,VLOOKUP(D71,D$22:D56,1,0))</f>
        <v>0</v>
      </c>
      <c r="F71" s="224" t="n">
        <f aca="false">($B71*$B$7+$C71*$C$7)/100</f>
        <v>0</v>
      </c>
      <c r="G71" s="217" t="str">
        <f aca="false">IF(A71="","",IF(ISERROR(VLOOKUP($A71,'[1]liste reference'!$A$7:$P$906,13,0)),IF(ISERROR(VLOOKUP($A71,'[1]liste reference'!$B$7:$P$906,12,0)),"    -",VLOOKUP($A71,'[1]liste reference'!$B$7:$P$906,12,0)),VLOOKUP($A71,'[1]liste reference'!$A$7:$P$906,13,0)))</f>
        <v/>
      </c>
      <c r="H71" s="200" t="str">
        <f aca="false">IF(A71="","x",IF(ISERROR(VLOOKUP($A71,'[1]liste reference'!$A$7:$P$906,14,0)),IF(ISERROR(VLOOKUP($A71,'[1]liste reference'!$B$7:$P$906,13,0)),"x",VLOOKUP($A71,'[1]liste reference'!$B$7:$P$906,13,0)),VLOOKUP($A71,'[1]liste reference'!$A$7:$P$906,14,0)))</f>
        <v>x</v>
      </c>
      <c r="I71" s="218" t="str">
        <f aca="false">IF(ISNUMBER(H71),IF(ISERROR(VLOOKUP($A71,'[1]liste reference'!$A$7:$P$906,3,0)),IF(ISERROR(VLOOKUP($A71,'[1]liste reference'!$B$7:$P$906,2,0)),"",VLOOKUP($A71,'[1]liste reference'!$B$7:$P$906,2,0)),VLOOKUP($A71,'[1]liste reference'!$A$7:$P$906,3,0)),"")</f>
        <v/>
      </c>
      <c r="J71" s="202" t="str">
        <f aca="false">IF(ISNUMBER(H71),IF(ISERROR(VLOOKUP($A71,'[1]liste reference'!$A$7:$P$906,4,0)),IF(ISERROR(VLOOKUP($A71,'[1]liste reference'!$B$7:$P$906,3,0)),"",VLOOKUP($A71,'[1]liste reference'!$B$7:$P$906,3,0)),VLOOKUP($A71,'[1]liste reference'!$A$7:$P$906,4,0)),"")</f>
        <v/>
      </c>
      <c r="K71" s="219" t="str">
        <f aca="false">IF(A71="NEW.COD",AA71,IF(ISTEXT($E71),"DEJA SAISI !",IF(A71="","",IF(ISERROR(VLOOKUP($A71,'[1]liste reference'!$A$7:$D$906,2,0)),IF(ISERROR(VLOOKUP($A71,'[1]liste reference'!$B$7:$D$906,1,0)),"code non répertorié ou synonyme",VLOOKUP($A71,'[1]liste reference'!$B$7:$D$906,1,0)),VLOOKUP(A71,'[1]liste reference'!$A$7:$D$906,2,0)))))</f>
        <v/>
      </c>
      <c r="L71" s="220"/>
      <c r="M71" s="220"/>
      <c r="N71" s="220"/>
      <c r="O71" s="205"/>
      <c r="P71" s="206" t="str">
        <f aca="false">IF(ISTEXT(H71),"",(B71*$B$7/100)+(C71*$C$7/100))</f>
        <v/>
      </c>
      <c r="Q71" s="207" t="str">
        <f aca="false">IF(OR(ISTEXT(H71),P71=0),"",IF(P71&lt;0.1,1,IF(P71&lt;1,2,IF(P71&lt;10,3,IF(P71&lt;50,4,IF(P71&gt;=50,5,""))))))</f>
        <v/>
      </c>
      <c r="R71" s="207" t="n">
        <f aca="false">IF(ISERROR(Q71*I71),0,Q71*I71)</f>
        <v>0</v>
      </c>
      <c r="S71" s="207" t="n">
        <f aca="false">IF(ISERROR(Q71*I71*J71),0,Q71*I71*J71)</f>
        <v>0</v>
      </c>
      <c r="T71" s="221" t="n">
        <f aca="false">IF(ISERROR(Q71*J71),0,Q71*J71)</f>
        <v>0</v>
      </c>
      <c r="U71" s="208" t="str">
        <f aca="false">IF(AND(A71="",F71=0),"",IF(F71=0,"Il manque le(s) % de rec. !",""))</f>
        <v/>
      </c>
      <c r="V71" s="209"/>
      <c r="X71" s="207" t="str">
        <f aca="false">IF(A71="new.cod","NEW.COD",IF(AND((Y71=""),ISTEXT(A71)),A71,IF(Y71="","",INDEX('[1]liste reference'!$A$7:$A$906,Y71))))</f>
        <v/>
      </c>
      <c r="Y71" s="8" t="str">
        <f aca="false">IF(ISERROR(MATCH(A71,'[1]liste reference'!$A$7:$A$906,0)),IF(ISERROR(MATCH(A71,'[1]liste reference'!$B$7:$B$906,0)),"",(MATCH(A71,'[1]liste reference'!$B$7:$B$906,0))),(MATCH(A71,'[1]liste reference'!$A$7:$A$906,0)))</f>
        <v/>
      </c>
      <c r="Z71" s="210"/>
      <c r="AA71" s="211"/>
      <c r="BB71" s="8" t="str">
        <f aca="false">IF(A71="","",1)</f>
        <v/>
      </c>
    </row>
    <row r="72" customFormat="false" ht="12.75" hidden="false" customHeight="false" outlineLevel="0" collapsed="false">
      <c r="A72" s="212"/>
      <c r="B72" s="213"/>
      <c r="C72" s="214"/>
      <c r="D72" s="215" t="str">
        <f aca="false">IF(ISERROR(VLOOKUP($A72,'[1]liste reference'!$A$7:$D$906,2,0)),IF(ISERROR(VLOOKUP($A72,'[1]liste reference'!$B$7:$D$906,1,0)),"",VLOOKUP($A72,'[1]liste reference'!$B$7:$D$906,1,0)),VLOOKUP($A72,'[1]liste reference'!$A$7:$D$906,2,0))</f>
        <v/>
      </c>
      <c r="E72" s="215" t="n">
        <f aca="false">IF(D72="",0,VLOOKUP(D72,D$22:D57,1,0))</f>
        <v>0</v>
      </c>
      <c r="F72" s="224" t="n">
        <f aca="false">($B72*$B$7+$C72*$C$7)/100</f>
        <v>0</v>
      </c>
      <c r="G72" s="217" t="str">
        <f aca="false">IF(A72="","",IF(ISERROR(VLOOKUP($A72,'[1]liste reference'!$A$7:$P$906,13,0)),IF(ISERROR(VLOOKUP($A72,'[1]liste reference'!$B$7:$P$906,12,0)),"    -",VLOOKUP($A72,'[1]liste reference'!$B$7:$P$906,12,0)),VLOOKUP($A72,'[1]liste reference'!$A$7:$P$906,13,0)))</f>
        <v/>
      </c>
      <c r="H72" s="200" t="str">
        <f aca="false">IF(A72="","x",IF(ISERROR(VLOOKUP($A72,'[1]liste reference'!$A$7:$P$906,14,0)),IF(ISERROR(VLOOKUP($A72,'[1]liste reference'!$B$7:$P$906,13,0)),"x",VLOOKUP($A72,'[1]liste reference'!$B$7:$P$906,13,0)),VLOOKUP($A72,'[1]liste reference'!$A$7:$P$906,14,0)))</f>
        <v>x</v>
      </c>
      <c r="I72" s="218" t="str">
        <f aca="false">IF(ISNUMBER(H72),IF(ISERROR(VLOOKUP($A72,'[1]liste reference'!$A$7:$P$906,3,0)),IF(ISERROR(VLOOKUP($A72,'[1]liste reference'!$B$7:$P$906,2,0)),"",VLOOKUP($A72,'[1]liste reference'!$B$7:$P$906,2,0)),VLOOKUP($A72,'[1]liste reference'!$A$7:$P$906,3,0)),"")</f>
        <v/>
      </c>
      <c r="J72" s="202" t="str">
        <f aca="false">IF(ISNUMBER(H72),IF(ISERROR(VLOOKUP($A72,'[1]liste reference'!$A$7:$P$906,4,0)),IF(ISERROR(VLOOKUP($A72,'[1]liste reference'!$B$7:$P$906,3,0)),"",VLOOKUP($A72,'[1]liste reference'!$B$7:$P$906,3,0)),VLOOKUP($A72,'[1]liste reference'!$A$7:$P$906,4,0)),"")</f>
        <v/>
      </c>
      <c r="K72" s="219" t="str">
        <f aca="false">IF(A72="NEW.COD",AA72,IF(ISTEXT($E72),"DEJA SAISI !",IF(A72="","",IF(ISERROR(VLOOKUP($A72,'[1]liste reference'!$A$7:$D$906,2,0)),IF(ISERROR(VLOOKUP($A72,'[1]liste reference'!$B$7:$D$906,1,0)),"code non répertorié ou synonyme",VLOOKUP($A72,'[1]liste reference'!$B$7:$D$906,1,0)),VLOOKUP(A72,'[1]liste reference'!$A$7:$D$906,2,0)))))</f>
        <v/>
      </c>
      <c r="L72" s="220"/>
      <c r="M72" s="220"/>
      <c r="N72" s="220"/>
      <c r="O72" s="205"/>
      <c r="P72" s="206" t="str">
        <f aca="false">IF(ISTEXT(H72),"",(B72*$B$7/100)+(C72*$C$7/100))</f>
        <v/>
      </c>
      <c r="Q72" s="207" t="str">
        <f aca="false">IF(OR(ISTEXT(H72),P72=0),"",IF(P72&lt;0.1,1,IF(P72&lt;1,2,IF(P72&lt;10,3,IF(P72&lt;50,4,IF(P72&gt;=50,5,""))))))</f>
        <v/>
      </c>
      <c r="R72" s="207" t="n">
        <f aca="false">IF(ISERROR(Q72*I72),0,Q72*I72)</f>
        <v>0</v>
      </c>
      <c r="S72" s="207" t="n">
        <f aca="false">IF(ISERROR(Q72*I72*J72),0,Q72*I72*J72)</f>
        <v>0</v>
      </c>
      <c r="T72" s="221" t="n">
        <f aca="false">IF(ISERROR(Q72*J72),0,Q72*J72)</f>
        <v>0</v>
      </c>
      <c r="U72" s="208" t="str">
        <f aca="false">IF(AND(A72="",F72=0),"",IF(F72=0,"Il manque le(s) % de rec. !",""))</f>
        <v/>
      </c>
      <c r="V72" s="209"/>
      <c r="X72" s="207" t="str">
        <f aca="false">IF(A72="new.cod","NEW.COD",IF(AND((Y72=""),ISTEXT(A72)),A72,IF(Y72="","",INDEX('[1]liste reference'!$A$7:$A$906,Y72))))</f>
        <v/>
      </c>
      <c r="Y72" s="8" t="str">
        <f aca="false">IF(ISERROR(MATCH(A72,'[1]liste reference'!$A$7:$A$906,0)),IF(ISERROR(MATCH(A72,'[1]liste reference'!$B$7:$B$906,0)),"",(MATCH(A72,'[1]liste reference'!$B$7:$B$906,0))),(MATCH(A72,'[1]liste reference'!$A$7:$A$906,0)))</f>
        <v/>
      </c>
      <c r="Z72" s="210"/>
      <c r="AA72" s="211"/>
      <c r="BB72" s="8" t="str">
        <f aca="false">IF(A72="","",1)</f>
        <v/>
      </c>
    </row>
    <row r="73" customFormat="false" ht="12.75" hidden="false" customHeight="false" outlineLevel="0" collapsed="false">
      <c r="A73" s="212"/>
      <c r="B73" s="213"/>
      <c r="C73" s="214"/>
      <c r="D73" s="215" t="str">
        <f aca="false">IF(ISERROR(VLOOKUP($A73,'[1]liste reference'!$A$7:$D$906,2,0)),IF(ISERROR(VLOOKUP($A73,'[1]liste reference'!$B$7:$D$906,1,0)),"",VLOOKUP($A73,'[1]liste reference'!$B$7:$D$906,1,0)),VLOOKUP($A73,'[1]liste reference'!$A$7:$D$906,2,0))</f>
        <v/>
      </c>
      <c r="E73" s="215" t="n">
        <f aca="false">IF(D73="",0,VLOOKUP(D73,D$22:D57,1,0))</f>
        <v>0</v>
      </c>
      <c r="F73" s="224" t="n">
        <f aca="false">($B73*$B$7+$C73*$C$7)/100</f>
        <v>0</v>
      </c>
      <c r="G73" s="217" t="str">
        <f aca="false">IF(A73="","",IF(ISERROR(VLOOKUP($A73,'[1]liste reference'!$A$7:$P$906,13,0)),IF(ISERROR(VLOOKUP($A73,'[1]liste reference'!$B$7:$P$906,12,0)),"    -",VLOOKUP($A73,'[1]liste reference'!$B$7:$P$906,12,0)),VLOOKUP($A73,'[1]liste reference'!$A$7:$P$906,13,0)))</f>
        <v/>
      </c>
      <c r="H73" s="200" t="str">
        <f aca="false">IF(A73="","x",IF(ISERROR(VLOOKUP($A73,'[1]liste reference'!$A$7:$P$906,14,0)),IF(ISERROR(VLOOKUP($A73,'[1]liste reference'!$B$7:$P$906,13,0)),"x",VLOOKUP($A73,'[1]liste reference'!$B$7:$P$906,13,0)),VLOOKUP($A73,'[1]liste reference'!$A$7:$P$906,14,0)))</f>
        <v>x</v>
      </c>
      <c r="I73" s="218" t="str">
        <f aca="false">IF(ISNUMBER(H73),IF(ISERROR(VLOOKUP($A73,'[1]liste reference'!$A$7:$P$906,3,0)),IF(ISERROR(VLOOKUP($A73,'[1]liste reference'!$B$7:$P$906,2,0)),"",VLOOKUP($A73,'[1]liste reference'!$B$7:$P$906,2,0)),VLOOKUP($A73,'[1]liste reference'!$A$7:$P$906,3,0)),"")</f>
        <v/>
      </c>
      <c r="J73" s="202" t="str">
        <f aca="false">IF(ISNUMBER(H73),IF(ISERROR(VLOOKUP($A73,'[1]liste reference'!$A$7:$P$906,4,0)),IF(ISERROR(VLOOKUP($A73,'[1]liste reference'!$B$7:$P$906,3,0)),"",VLOOKUP($A73,'[1]liste reference'!$B$7:$P$906,3,0)),VLOOKUP($A73,'[1]liste reference'!$A$7:$P$906,4,0)),"")</f>
        <v/>
      </c>
      <c r="K73" s="219" t="str">
        <f aca="false">IF(A73="NEW.COD",AA73,IF(ISTEXT($E73),"DEJA SAISI !",IF(A73="","",IF(ISERROR(VLOOKUP($A73,'[1]liste reference'!$A$7:$D$906,2,0)),IF(ISERROR(VLOOKUP($A73,'[1]liste reference'!$B$7:$D$906,1,0)),"code non répertorié ou synonyme",VLOOKUP($A73,'[1]liste reference'!$B$7:$D$906,1,0)),VLOOKUP(A73,'[1]liste reference'!$A$7:$D$906,2,0)))))</f>
        <v/>
      </c>
      <c r="L73" s="220"/>
      <c r="M73" s="220"/>
      <c r="N73" s="220"/>
      <c r="O73" s="205"/>
      <c r="P73" s="206" t="str">
        <f aca="false">IF(ISTEXT(H73),"",(B73*$B$7/100)+(C73*$C$7/100))</f>
        <v/>
      </c>
      <c r="Q73" s="207" t="str">
        <f aca="false">IF(OR(ISTEXT(H73),P73=0),"",IF(P73&lt;0.1,1,IF(P73&lt;1,2,IF(P73&lt;10,3,IF(P73&lt;50,4,IF(P73&gt;=50,5,""))))))</f>
        <v/>
      </c>
      <c r="R73" s="207" t="n">
        <f aca="false">IF(ISERROR(Q73*I73),0,Q73*I73)</f>
        <v>0</v>
      </c>
      <c r="S73" s="207" t="n">
        <f aca="false">IF(ISERROR(Q73*I73*J73),0,Q73*I73*J73)</f>
        <v>0</v>
      </c>
      <c r="T73" s="221" t="n">
        <f aca="false">IF(ISERROR(Q73*J73),0,Q73*J73)</f>
        <v>0</v>
      </c>
      <c r="U73" s="208" t="str">
        <f aca="false">IF(AND(A73="",F73=0),"",IF(F73=0,"Il manque le(s) % de rec. !",""))</f>
        <v/>
      </c>
      <c r="V73" s="209"/>
      <c r="X73" s="207" t="str">
        <f aca="false">IF(A73="new.cod","NEW.COD",IF(AND((Y73=""),ISTEXT(A73)),A73,IF(Y73="","",INDEX('[1]liste reference'!$A$7:$A$906,Y73))))</f>
        <v/>
      </c>
      <c r="Y73" s="8" t="str">
        <f aca="false">IF(ISERROR(MATCH(A73,'[1]liste reference'!$A$7:$A$906,0)),IF(ISERROR(MATCH(A73,'[1]liste reference'!$B$7:$B$906,0)),"",(MATCH(A73,'[1]liste reference'!$B$7:$B$906,0))),(MATCH(A73,'[1]liste reference'!$A$7:$A$906,0)))</f>
        <v/>
      </c>
      <c r="Z73" s="210"/>
      <c r="AA73" s="211"/>
      <c r="BB73" s="8" t="str">
        <f aca="false">IF(A73="","",1)</f>
        <v/>
      </c>
    </row>
    <row r="74" customFormat="false" ht="12.75" hidden="false" customHeight="false" outlineLevel="0" collapsed="false">
      <c r="A74" s="212"/>
      <c r="B74" s="213"/>
      <c r="C74" s="214"/>
      <c r="D74" s="215" t="str">
        <f aca="false">IF(ISERROR(VLOOKUP($A74,'[1]liste reference'!$A$7:$D$906,2,0)),IF(ISERROR(VLOOKUP($A74,'[1]liste reference'!$B$7:$D$906,1,0)),"",VLOOKUP($A74,'[1]liste reference'!$B$7:$D$906,1,0)),VLOOKUP($A74,'[1]liste reference'!$A$7:$D$906,2,0))</f>
        <v/>
      </c>
      <c r="E74" s="215" t="n">
        <f aca="false">IF(D74="",0,VLOOKUP(D74,D$22:D58,1,0))</f>
        <v>0</v>
      </c>
      <c r="F74" s="224" t="n">
        <f aca="false">($B74*$B$7+$C74*$C$7)/100</f>
        <v>0</v>
      </c>
      <c r="G74" s="217" t="str">
        <f aca="false">IF(A74="","",IF(ISERROR(VLOOKUP($A74,'[1]liste reference'!$A$7:$P$906,13,0)),IF(ISERROR(VLOOKUP($A74,'[1]liste reference'!$B$7:$P$906,12,0)),"    -",VLOOKUP($A74,'[1]liste reference'!$B$7:$P$906,12,0)),VLOOKUP($A74,'[1]liste reference'!$A$7:$P$906,13,0)))</f>
        <v/>
      </c>
      <c r="H74" s="200" t="str">
        <f aca="false">IF(A74="","x",IF(ISERROR(VLOOKUP($A74,'[1]liste reference'!$A$7:$P$906,14,0)),IF(ISERROR(VLOOKUP($A74,'[1]liste reference'!$B$7:$P$906,13,0)),"x",VLOOKUP($A74,'[1]liste reference'!$B$7:$P$906,13,0)),VLOOKUP($A74,'[1]liste reference'!$A$7:$P$906,14,0)))</f>
        <v>x</v>
      </c>
      <c r="I74" s="218" t="str">
        <f aca="false">IF(ISNUMBER(H74),IF(ISERROR(VLOOKUP($A74,'[1]liste reference'!$A$7:$P$906,3,0)),IF(ISERROR(VLOOKUP($A74,'[1]liste reference'!$B$7:$P$906,2,0)),"",VLOOKUP($A74,'[1]liste reference'!$B$7:$P$906,2,0)),VLOOKUP($A74,'[1]liste reference'!$A$7:$P$906,3,0)),"")</f>
        <v/>
      </c>
      <c r="J74" s="202" t="str">
        <f aca="false">IF(ISNUMBER(H74),IF(ISERROR(VLOOKUP($A74,'[1]liste reference'!$A$7:$P$906,4,0)),IF(ISERROR(VLOOKUP($A74,'[1]liste reference'!$B$7:$P$906,3,0)),"",VLOOKUP($A74,'[1]liste reference'!$B$7:$P$906,3,0)),VLOOKUP($A74,'[1]liste reference'!$A$7:$P$906,4,0)),"")</f>
        <v/>
      </c>
      <c r="K74" s="219" t="str">
        <f aca="false">IF(A74="NEW.COD",AA74,IF(ISTEXT($E74),"DEJA SAISI !",IF(A74="","",IF(ISERROR(VLOOKUP($A74,'[1]liste reference'!$A$7:$D$906,2,0)),IF(ISERROR(VLOOKUP($A74,'[1]liste reference'!$B$7:$D$906,1,0)),"code non répertorié ou synonyme",VLOOKUP($A74,'[1]liste reference'!$B$7:$D$906,1,0)),VLOOKUP(A74,'[1]liste reference'!$A$7:$D$906,2,0)))))</f>
        <v/>
      </c>
      <c r="L74" s="220"/>
      <c r="M74" s="220"/>
      <c r="N74" s="220"/>
      <c r="O74" s="205"/>
      <c r="P74" s="206" t="str">
        <f aca="false">IF(ISTEXT(H74),"",(B74*$B$7/100)+(C74*$C$7/100))</f>
        <v/>
      </c>
      <c r="Q74" s="207" t="str">
        <f aca="false">IF(OR(ISTEXT(H74),P74=0),"",IF(P74&lt;0.1,1,IF(P74&lt;1,2,IF(P74&lt;10,3,IF(P74&lt;50,4,IF(P74&gt;=50,5,""))))))</f>
        <v/>
      </c>
      <c r="R74" s="207" t="n">
        <f aca="false">IF(ISERROR(Q74*I74),0,Q74*I74)</f>
        <v>0</v>
      </c>
      <c r="S74" s="207" t="n">
        <f aca="false">IF(ISERROR(Q74*I74*J74),0,Q74*I74*J74)</f>
        <v>0</v>
      </c>
      <c r="T74" s="221" t="n">
        <f aca="false">IF(ISERROR(Q74*J74),0,Q74*J74)</f>
        <v>0</v>
      </c>
      <c r="U74" s="208" t="str">
        <f aca="false">IF(AND(A74="",F74=0),"",IF(F74=0,"Il manque le(s) % de rec. !",""))</f>
        <v/>
      </c>
      <c r="V74" s="209"/>
      <c r="X74" s="207" t="str">
        <f aca="false">IF(A74="new.cod","NEW.COD",IF(AND((Y74=""),ISTEXT(A74)),A74,IF(Y74="","",INDEX('[1]liste reference'!$A$7:$A$906,Y74))))</f>
        <v/>
      </c>
      <c r="Y74" s="8" t="str">
        <f aca="false">IF(ISERROR(MATCH(A74,'[1]liste reference'!$A$7:$A$906,0)),IF(ISERROR(MATCH(A74,'[1]liste reference'!$B$7:$B$906,0)),"",(MATCH(A74,'[1]liste reference'!$B$7:$B$906,0))),(MATCH(A74,'[1]liste reference'!$A$7:$A$906,0)))</f>
        <v/>
      </c>
      <c r="Z74" s="210"/>
      <c r="AA74" s="211"/>
      <c r="BB74" s="8" t="str">
        <f aca="false">IF(A74="","",1)</f>
        <v/>
      </c>
    </row>
    <row r="75" customFormat="false" ht="12.75" hidden="false" customHeight="false" outlineLevel="0" collapsed="false">
      <c r="A75" s="212"/>
      <c r="B75" s="213"/>
      <c r="C75" s="214"/>
      <c r="D75" s="215" t="str">
        <f aca="false">IF(ISERROR(VLOOKUP($A75,'[1]liste reference'!$A$7:$D$906,2,0)),IF(ISERROR(VLOOKUP($A75,'[1]liste reference'!$B$7:$D$906,1,0)),"",VLOOKUP($A75,'[1]liste reference'!$B$7:$D$906,1,0)),VLOOKUP($A75,'[1]liste reference'!$A$7:$D$906,2,0))</f>
        <v/>
      </c>
      <c r="E75" s="215" t="n">
        <f aca="false">IF(D75="",0,VLOOKUP(D75,D$22:D59,1,0))</f>
        <v>0</v>
      </c>
      <c r="F75" s="224" t="n">
        <f aca="false">($B75*$B$7+$C75*$C$7)/100</f>
        <v>0</v>
      </c>
      <c r="G75" s="217" t="str">
        <f aca="false">IF(A75="","",IF(ISERROR(VLOOKUP($A75,'[1]liste reference'!$A$7:$P$906,13,0)),IF(ISERROR(VLOOKUP($A75,'[1]liste reference'!$B$7:$P$906,12,0)),"    -",VLOOKUP($A75,'[1]liste reference'!$B$7:$P$906,12,0)),VLOOKUP($A75,'[1]liste reference'!$A$7:$P$906,13,0)))</f>
        <v/>
      </c>
      <c r="H75" s="200" t="str">
        <f aca="false">IF(A75="","x",IF(ISERROR(VLOOKUP($A75,'[1]liste reference'!$A$7:$P$906,14,0)),IF(ISERROR(VLOOKUP($A75,'[1]liste reference'!$B$7:$P$906,13,0)),"x",VLOOKUP($A75,'[1]liste reference'!$B$7:$P$906,13,0)),VLOOKUP($A75,'[1]liste reference'!$A$7:$P$906,14,0)))</f>
        <v>x</v>
      </c>
      <c r="I75" s="218" t="str">
        <f aca="false">IF(ISNUMBER(H75),IF(ISERROR(VLOOKUP($A75,'[1]liste reference'!$A$7:$P$906,3,0)),IF(ISERROR(VLOOKUP($A75,'[1]liste reference'!$B$7:$P$906,2,0)),"",VLOOKUP($A75,'[1]liste reference'!$B$7:$P$906,2,0)),VLOOKUP($A75,'[1]liste reference'!$A$7:$P$906,3,0)),"")</f>
        <v/>
      </c>
      <c r="J75" s="202" t="str">
        <f aca="false">IF(ISNUMBER(H75),IF(ISERROR(VLOOKUP($A75,'[1]liste reference'!$A$7:$P$906,4,0)),IF(ISERROR(VLOOKUP($A75,'[1]liste reference'!$B$7:$P$906,3,0)),"",VLOOKUP($A75,'[1]liste reference'!$B$7:$P$906,3,0)),VLOOKUP($A75,'[1]liste reference'!$A$7:$P$906,4,0)),"")</f>
        <v/>
      </c>
      <c r="K75" s="219" t="str">
        <f aca="false">IF(A75="NEW.COD",AA75,IF(ISTEXT($E75),"DEJA SAISI !",IF(A75="","",IF(ISERROR(VLOOKUP($A75,'[1]liste reference'!$A$7:$D$906,2,0)),IF(ISERROR(VLOOKUP($A75,'[1]liste reference'!$B$7:$D$906,1,0)),"code non répertorié ou synonyme",VLOOKUP($A75,'[1]liste reference'!$B$7:$D$906,1,0)),VLOOKUP(A75,'[1]liste reference'!$A$7:$D$906,2,0)))))</f>
        <v/>
      </c>
      <c r="L75" s="220"/>
      <c r="M75" s="220"/>
      <c r="N75" s="220"/>
      <c r="O75" s="205"/>
      <c r="P75" s="206" t="str">
        <f aca="false">IF(ISTEXT(H75),"",(B75*$B$7/100)+(C75*$C$7/100))</f>
        <v/>
      </c>
      <c r="Q75" s="207" t="str">
        <f aca="false">IF(OR(ISTEXT(H75),P75=0),"",IF(P75&lt;0.1,1,IF(P75&lt;1,2,IF(P75&lt;10,3,IF(P75&lt;50,4,IF(P75&gt;=50,5,""))))))</f>
        <v/>
      </c>
      <c r="R75" s="207" t="n">
        <f aca="false">IF(ISERROR(Q75*I75),0,Q75*I75)</f>
        <v>0</v>
      </c>
      <c r="S75" s="207" t="n">
        <f aca="false">IF(ISERROR(Q75*I75*J75),0,Q75*I75*J75)</f>
        <v>0</v>
      </c>
      <c r="T75" s="221" t="n">
        <f aca="false">IF(ISERROR(Q75*J75),0,Q75*J75)</f>
        <v>0</v>
      </c>
      <c r="U75" s="208" t="str">
        <f aca="false">IF(AND(A75="",F75=0),"",IF(F75=0,"Il manque le(s) % de rec. !",""))</f>
        <v/>
      </c>
      <c r="V75" s="209"/>
      <c r="X75" s="207" t="str">
        <f aca="false">IF(A75="new.cod","NEW.COD",IF(AND((Y75=""),ISTEXT(A75)),A75,IF(Y75="","",INDEX('[1]liste reference'!$A$7:$A$906,Y75))))</f>
        <v/>
      </c>
      <c r="Y75" s="8" t="str">
        <f aca="false">IF(ISERROR(MATCH(A75,'[1]liste reference'!$A$7:$A$906,0)),IF(ISERROR(MATCH(A75,'[1]liste reference'!$B$7:$B$906,0)),"",(MATCH(A75,'[1]liste reference'!$B$7:$B$906,0))),(MATCH(A75,'[1]liste reference'!$A$7:$A$906,0)))</f>
        <v/>
      </c>
      <c r="Z75" s="210"/>
      <c r="AA75" s="211"/>
      <c r="BB75" s="8" t="str">
        <f aca="false">IF(A75="","",1)</f>
        <v/>
      </c>
    </row>
    <row r="76" customFormat="false" ht="12.75" hidden="false" customHeight="false" outlineLevel="0" collapsed="false">
      <c r="A76" s="212"/>
      <c r="B76" s="213"/>
      <c r="C76" s="214"/>
      <c r="D76" s="215" t="str">
        <f aca="false">IF(ISERROR(VLOOKUP($A76,'[1]liste reference'!$A$7:$D$906,2,0)),IF(ISERROR(VLOOKUP($A76,'[1]liste reference'!$B$7:$D$906,1,0)),"",VLOOKUP($A76,'[1]liste reference'!$B$7:$D$906,1,0)),VLOOKUP($A76,'[1]liste reference'!$A$7:$D$906,2,0))</f>
        <v/>
      </c>
      <c r="E76" s="215" t="n">
        <f aca="false">IF(D76="",0,VLOOKUP(D76,D$22:D59,1,0))</f>
        <v>0</v>
      </c>
      <c r="F76" s="224" t="n">
        <f aca="false">($B76*$B$7+$C76*$C$7)/100</f>
        <v>0</v>
      </c>
      <c r="G76" s="217" t="str">
        <f aca="false">IF(A76="","",IF(ISERROR(VLOOKUP($A76,'[1]liste reference'!$A$7:$P$906,13,0)),IF(ISERROR(VLOOKUP($A76,'[1]liste reference'!$B$7:$P$906,12,0)),"    -",VLOOKUP($A76,'[1]liste reference'!$B$7:$P$906,12,0)),VLOOKUP($A76,'[1]liste reference'!$A$7:$P$906,13,0)))</f>
        <v/>
      </c>
      <c r="H76" s="200" t="str">
        <f aca="false">IF(A76="","x",IF(ISERROR(VLOOKUP($A76,'[1]liste reference'!$A$7:$P$906,14,0)),IF(ISERROR(VLOOKUP($A76,'[1]liste reference'!$B$7:$P$906,13,0)),"x",VLOOKUP($A76,'[1]liste reference'!$B$7:$P$906,13,0)),VLOOKUP($A76,'[1]liste reference'!$A$7:$P$906,14,0)))</f>
        <v>x</v>
      </c>
      <c r="I76" s="218" t="str">
        <f aca="false">IF(ISNUMBER(H76),IF(ISERROR(VLOOKUP($A76,'[1]liste reference'!$A$7:$P$906,3,0)),IF(ISERROR(VLOOKUP($A76,'[1]liste reference'!$B$7:$P$906,2,0)),"",VLOOKUP($A76,'[1]liste reference'!$B$7:$P$906,2,0)),VLOOKUP($A76,'[1]liste reference'!$A$7:$P$906,3,0)),"")</f>
        <v/>
      </c>
      <c r="J76" s="202" t="str">
        <f aca="false">IF(ISNUMBER(H76),IF(ISERROR(VLOOKUP($A76,'[1]liste reference'!$A$7:$P$906,4,0)),IF(ISERROR(VLOOKUP($A76,'[1]liste reference'!$B$7:$P$906,3,0)),"",VLOOKUP($A76,'[1]liste reference'!$B$7:$P$906,3,0)),VLOOKUP($A76,'[1]liste reference'!$A$7:$P$906,4,0)),"")</f>
        <v/>
      </c>
      <c r="K76" s="219" t="str">
        <f aca="false">IF(A76="NEW.COD",AA76,IF(ISTEXT($E76),"DEJA SAISI !",IF(A76="","",IF(ISERROR(VLOOKUP($A76,'[1]liste reference'!$A$7:$D$906,2,0)),IF(ISERROR(VLOOKUP($A76,'[1]liste reference'!$B$7:$D$906,1,0)),"code non répertorié ou synonyme",VLOOKUP($A76,'[1]liste reference'!$B$7:$D$906,1,0)),VLOOKUP(A76,'[1]liste reference'!$A$7:$D$906,2,0)))))</f>
        <v/>
      </c>
      <c r="L76" s="220"/>
      <c r="M76" s="220"/>
      <c r="N76" s="220"/>
      <c r="O76" s="205"/>
      <c r="P76" s="206" t="str">
        <f aca="false">IF(ISTEXT(H76),"",(B76*$B$7/100)+(C76*$C$7/100))</f>
        <v/>
      </c>
      <c r="Q76" s="207" t="str">
        <f aca="false">IF(OR(ISTEXT(H76),P76=0),"",IF(P76&lt;0.1,1,IF(P76&lt;1,2,IF(P76&lt;10,3,IF(P76&lt;50,4,IF(P76&gt;=50,5,""))))))</f>
        <v/>
      </c>
      <c r="R76" s="207" t="n">
        <f aca="false">IF(ISERROR(Q76*I76),0,Q76*I76)</f>
        <v>0</v>
      </c>
      <c r="S76" s="207" t="n">
        <f aca="false">IF(ISERROR(Q76*I76*J76),0,Q76*I76*J76)</f>
        <v>0</v>
      </c>
      <c r="T76" s="221" t="n">
        <f aca="false">IF(ISERROR(Q76*J76),0,Q76*J76)</f>
        <v>0</v>
      </c>
      <c r="U76" s="208" t="str">
        <f aca="false">IF(AND(A76="",F76=0),"",IF(F76=0,"Il manque le(s) % de rec. !",""))</f>
        <v/>
      </c>
      <c r="V76" s="209"/>
      <c r="X76" s="207" t="str">
        <f aca="false">IF(A76="new.cod","NEW.COD",IF(AND((Y76=""),ISTEXT(A76)),A76,IF(Y76="","",INDEX('[1]liste reference'!$A$7:$A$906,Y76))))</f>
        <v/>
      </c>
      <c r="Y76" s="8" t="str">
        <f aca="false">IF(ISERROR(MATCH(A76,'[1]liste reference'!$A$7:$A$906,0)),IF(ISERROR(MATCH(A76,'[1]liste reference'!$B$7:$B$906,0)),"",(MATCH(A76,'[1]liste reference'!$B$7:$B$906,0))),(MATCH(A76,'[1]liste reference'!$A$7:$A$906,0)))</f>
        <v/>
      </c>
      <c r="Z76" s="210"/>
      <c r="AA76" s="211"/>
      <c r="BB76" s="8" t="str">
        <f aca="false">IF(A76="","",1)</f>
        <v/>
      </c>
    </row>
    <row r="77" customFormat="false" ht="12.75" hidden="false" customHeight="false" outlineLevel="0" collapsed="false">
      <c r="A77" s="212"/>
      <c r="B77" s="213"/>
      <c r="C77" s="214"/>
      <c r="D77" s="215" t="str">
        <f aca="false">IF(ISERROR(VLOOKUP($A77,'[1]liste reference'!$A$7:$D$906,2,0)),IF(ISERROR(VLOOKUP($A77,'[1]liste reference'!$B$7:$D$906,1,0)),"",VLOOKUP($A77,'[1]liste reference'!$B$7:$D$906,1,0)),VLOOKUP($A77,'[1]liste reference'!$A$7:$D$906,2,0))</f>
        <v/>
      </c>
      <c r="E77" s="215" t="n">
        <f aca="false">IF(D77="",0,VLOOKUP(D77,D$22:D75,1,0))</f>
        <v>0</v>
      </c>
      <c r="F77" s="224" t="n">
        <f aca="false">($B77*$B$7+$C77*$C$7)/100</f>
        <v>0</v>
      </c>
      <c r="G77" s="217" t="str">
        <f aca="false">IF(A77="","",IF(ISERROR(VLOOKUP($A77,'[1]liste reference'!$A$7:$P$906,13,0)),IF(ISERROR(VLOOKUP($A77,'[1]liste reference'!$B$7:$P$906,12,0)),"    -",VLOOKUP($A77,'[1]liste reference'!$B$7:$P$906,12,0)),VLOOKUP($A77,'[1]liste reference'!$A$7:$P$906,13,0)))</f>
        <v/>
      </c>
      <c r="H77" s="200" t="str">
        <f aca="false">IF(A77="","x",IF(ISERROR(VLOOKUP($A77,'[1]liste reference'!$A$7:$P$906,14,0)),IF(ISERROR(VLOOKUP($A77,'[1]liste reference'!$B$7:$P$906,13,0)),"x",VLOOKUP($A77,'[1]liste reference'!$B$7:$P$906,13,0)),VLOOKUP($A77,'[1]liste reference'!$A$7:$P$906,14,0)))</f>
        <v>x</v>
      </c>
      <c r="I77" s="218" t="str">
        <f aca="false">IF(ISNUMBER(H77),IF(ISERROR(VLOOKUP($A77,'[1]liste reference'!$A$7:$P$906,3,0)),IF(ISERROR(VLOOKUP($A77,'[1]liste reference'!$B$7:$P$906,2,0)),"",VLOOKUP($A77,'[1]liste reference'!$B$7:$P$906,2,0)),VLOOKUP($A77,'[1]liste reference'!$A$7:$P$906,3,0)),"")</f>
        <v/>
      </c>
      <c r="J77" s="202" t="str">
        <f aca="false">IF(ISNUMBER(H77),IF(ISERROR(VLOOKUP($A77,'[1]liste reference'!$A$7:$P$906,4,0)),IF(ISERROR(VLOOKUP($A77,'[1]liste reference'!$B$7:$P$906,3,0)),"",VLOOKUP($A77,'[1]liste reference'!$B$7:$P$906,3,0)),VLOOKUP($A77,'[1]liste reference'!$A$7:$P$906,4,0)),"")</f>
        <v/>
      </c>
      <c r="K77" s="219" t="str">
        <f aca="false">IF(A77="NEW.COD",AA77,IF(ISTEXT($E77),"DEJA SAISI !",IF(A77="","",IF(ISERROR(VLOOKUP($A77,'[1]liste reference'!$A$7:$D$906,2,0)),IF(ISERROR(VLOOKUP($A77,'[1]liste reference'!$B$7:$D$906,1,0)),"code non répertorié ou synonyme",VLOOKUP($A77,'[1]liste reference'!$B$7:$D$906,1,0)),VLOOKUP(A77,'[1]liste reference'!$A$7:$D$906,2,0)))))</f>
        <v/>
      </c>
      <c r="L77" s="220"/>
      <c r="M77" s="220"/>
      <c r="N77" s="220"/>
      <c r="O77" s="205"/>
      <c r="P77" s="206" t="str">
        <f aca="false">IF(ISTEXT(H77),"",(B77*$B$7/100)+(C77*$C$7/100))</f>
        <v/>
      </c>
      <c r="Q77" s="207" t="str">
        <f aca="false">IF(OR(ISTEXT(H77),P77=0),"",IF(P77&lt;0.1,1,IF(P77&lt;1,2,IF(P77&lt;10,3,IF(P77&lt;50,4,IF(P77&gt;=50,5,""))))))</f>
        <v/>
      </c>
      <c r="R77" s="207" t="n">
        <f aca="false">IF(ISERROR(Q77*I77),0,Q77*I77)</f>
        <v>0</v>
      </c>
      <c r="S77" s="207" t="n">
        <f aca="false">IF(ISERROR(Q77*I77*J77),0,Q77*I77*J77)</f>
        <v>0</v>
      </c>
      <c r="T77" s="221" t="n">
        <f aca="false">IF(ISERROR(Q77*J77),0,Q77*J77)</f>
        <v>0</v>
      </c>
      <c r="U77" s="208" t="str">
        <f aca="false">IF(AND(A77="",F77=0),"",IF(F77=0,"Il manque le(s) % de rec. !",""))</f>
        <v/>
      </c>
      <c r="V77" s="209"/>
      <c r="X77" s="207" t="str">
        <f aca="false">IF(A77="new.cod","NEW.COD",IF(AND((Y77=""),ISTEXT(A77)),A77,IF(Y77="","",INDEX('[1]liste reference'!$A$7:$A$906,Y77))))</f>
        <v/>
      </c>
      <c r="Y77" s="8" t="str">
        <f aca="false">IF(ISERROR(MATCH(A77,'[1]liste reference'!$A$7:$A$906,0)),IF(ISERROR(MATCH(A77,'[1]liste reference'!$B$7:$B$906,0)),"",(MATCH(A77,'[1]liste reference'!$B$7:$B$906,0))),(MATCH(A77,'[1]liste reference'!$A$7:$A$906,0)))</f>
        <v/>
      </c>
      <c r="Z77" s="210"/>
      <c r="AA77" s="211"/>
      <c r="BB77" s="8" t="str">
        <f aca="false">IF(A77="","",1)</f>
        <v/>
      </c>
    </row>
    <row r="78" customFormat="false" ht="12.75" hidden="false" customHeight="false" outlineLevel="0" collapsed="false">
      <c r="A78" s="212"/>
      <c r="B78" s="213"/>
      <c r="C78" s="214"/>
      <c r="D78" s="215" t="str">
        <f aca="false">IF(ISERROR(VLOOKUP($A78,'[1]liste reference'!$A$7:$D$906,2,0)),IF(ISERROR(VLOOKUP($A78,'[1]liste reference'!$B$7:$D$906,1,0)),"",VLOOKUP($A78,'[1]liste reference'!$B$7:$D$906,1,0)),VLOOKUP($A78,'[1]liste reference'!$A$7:$D$906,2,0))</f>
        <v/>
      </c>
      <c r="E78" s="215" t="n">
        <f aca="false">IF(D78="",0,VLOOKUP(D78,D$22:D75,1,0))</f>
        <v>0</v>
      </c>
      <c r="F78" s="224" t="n">
        <f aca="false">($B78*$B$7+$C78*$C$7)/100</f>
        <v>0</v>
      </c>
      <c r="G78" s="217" t="str">
        <f aca="false">IF(A78="","",IF(ISERROR(VLOOKUP($A78,'[1]liste reference'!$A$7:$P$906,13,0)),IF(ISERROR(VLOOKUP($A78,'[1]liste reference'!$B$7:$P$906,12,0)),"    -",VLOOKUP($A78,'[1]liste reference'!$B$7:$P$906,12,0)),VLOOKUP($A78,'[1]liste reference'!$A$7:$P$906,13,0)))</f>
        <v/>
      </c>
      <c r="H78" s="200" t="str">
        <f aca="false">IF(A78="","x",IF(ISERROR(VLOOKUP($A78,'[1]liste reference'!$A$7:$P$906,14,0)),IF(ISERROR(VLOOKUP($A78,'[1]liste reference'!$B$7:$P$906,13,0)),"x",VLOOKUP($A78,'[1]liste reference'!$B$7:$P$906,13,0)),VLOOKUP($A78,'[1]liste reference'!$A$7:$P$906,14,0)))</f>
        <v>x</v>
      </c>
      <c r="I78" s="218" t="str">
        <f aca="false">IF(ISNUMBER(H78),IF(ISERROR(VLOOKUP($A78,'[1]liste reference'!$A$7:$P$906,3,0)),IF(ISERROR(VLOOKUP($A78,'[1]liste reference'!$B$7:$P$906,2,0)),"",VLOOKUP($A78,'[1]liste reference'!$B$7:$P$906,2,0)),VLOOKUP($A78,'[1]liste reference'!$A$7:$P$906,3,0)),"")</f>
        <v/>
      </c>
      <c r="J78" s="202" t="str">
        <f aca="false">IF(ISNUMBER(H78),IF(ISERROR(VLOOKUP($A78,'[1]liste reference'!$A$7:$P$906,4,0)),IF(ISERROR(VLOOKUP($A78,'[1]liste reference'!$B$7:$P$906,3,0)),"",VLOOKUP($A78,'[1]liste reference'!$B$7:$P$906,3,0)),VLOOKUP($A78,'[1]liste reference'!$A$7:$P$906,4,0)),"")</f>
        <v/>
      </c>
      <c r="K78" s="219" t="str">
        <f aca="false">IF(A78="NEW.COD",AA78,IF(ISTEXT($E78),"DEJA SAISI !",IF(A78="","",IF(ISERROR(VLOOKUP($A78,'[1]liste reference'!$A$7:$D$906,2,0)),IF(ISERROR(VLOOKUP($A78,'[1]liste reference'!$B$7:$D$906,1,0)),"code non répertorié ou synonyme",VLOOKUP($A78,'[1]liste reference'!$B$7:$D$906,1,0)),VLOOKUP(A78,'[1]liste reference'!$A$7:$D$906,2,0)))))</f>
        <v/>
      </c>
      <c r="L78" s="220"/>
      <c r="M78" s="220"/>
      <c r="N78" s="220"/>
      <c r="O78" s="205"/>
      <c r="P78" s="206" t="str">
        <f aca="false">IF(ISTEXT(H78),"",(B78*$B$7/100)+(C78*$C$7/100))</f>
        <v/>
      </c>
      <c r="Q78" s="207" t="str">
        <f aca="false">IF(OR(ISTEXT(H78),P78=0),"",IF(P78&lt;0.1,1,IF(P78&lt;1,2,IF(P78&lt;10,3,IF(P78&lt;50,4,IF(P78&gt;=50,5,""))))))</f>
        <v/>
      </c>
      <c r="R78" s="207" t="n">
        <f aca="false">IF(ISERROR(Q78*I78),0,Q78*I78)</f>
        <v>0</v>
      </c>
      <c r="S78" s="207" t="n">
        <f aca="false">IF(ISERROR(Q78*I78*J78),0,Q78*I78*J78)</f>
        <v>0</v>
      </c>
      <c r="T78" s="221" t="n">
        <f aca="false">IF(ISERROR(Q78*J78),0,Q78*J78)</f>
        <v>0</v>
      </c>
      <c r="U78" s="208" t="str">
        <f aca="false">IF(AND(A78="",F78=0),"",IF(F78=0,"Il manque le(s) % de rec. !",""))</f>
        <v/>
      </c>
      <c r="V78" s="209"/>
      <c r="X78" s="207" t="str">
        <f aca="false">IF(A78="new.cod","NEW.COD",IF(AND((Y78=""),ISTEXT(A78)),A78,IF(Y78="","",INDEX('[1]liste reference'!$A$7:$A$906,Y78))))</f>
        <v/>
      </c>
      <c r="Y78" s="8" t="str">
        <f aca="false">IF(ISERROR(MATCH(A78,'[1]liste reference'!$A$7:$A$906,0)),IF(ISERROR(MATCH(A78,'[1]liste reference'!$B$7:$B$906,0)),"",(MATCH(A78,'[1]liste reference'!$B$7:$B$906,0))),(MATCH(A78,'[1]liste reference'!$A$7:$A$906,0)))</f>
        <v/>
      </c>
      <c r="Z78" s="210"/>
      <c r="AA78" s="211"/>
      <c r="BB78" s="8" t="str">
        <f aca="false">IF(A78="","",1)</f>
        <v/>
      </c>
    </row>
    <row r="79" customFormat="false" ht="12.75" hidden="false" customHeight="false" outlineLevel="0" collapsed="false">
      <c r="A79" s="212"/>
      <c r="B79" s="213"/>
      <c r="C79" s="214"/>
      <c r="D79" s="215" t="str">
        <f aca="false">IF(ISERROR(VLOOKUP($A79,'[1]liste reference'!$A$7:$D$906,2,0)),IF(ISERROR(VLOOKUP($A79,'[1]liste reference'!$B$7:$D$906,1,0)),"",VLOOKUP($A79,'[1]liste reference'!$B$7:$D$906,1,0)),VLOOKUP($A79,'[1]liste reference'!$A$7:$D$906,2,0))</f>
        <v/>
      </c>
      <c r="E79" s="215" t="n">
        <f aca="false">IF(D79="",0,VLOOKUP(D79,D$22:D75,1,0))</f>
        <v>0</v>
      </c>
      <c r="F79" s="224" t="n">
        <f aca="false">($B79*$B$7+$C79*$C$7)/100</f>
        <v>0</v>
      </c>
      <c r="G79" s="217" t="str">
        <f aca="false">IF(A79="","",IF(ISERROR(VLOOKUP($A79,'[1]liste reference'!$A$7:$P$906,13,0)),IF(ISERROR(VLOOKUP($A79,'[1]liste reference'!$B$7:$P$906,12,0)),"    -",VLOOKUP($A79,'[1]liste reference'!$B$7:$P$906,12,0)),VLOOKUP($A79,'[1]liste reference'!$A$7:$P$906,13,0)))</f>
        <v/>
      </c>
      <c r="H79" s="200" t="str">
        <f aca="false">IF(A79="","x",IF(ISERROR(VLOOKUP($A79,'[1]liste reference'!$A$7:$P$906,14,0)),IF(ISERROR(VLOOKUP($A79,'[1]liste reference'!$B$7:$P$906,13,0)),"x",VLOOKUP($A79,'[1]liste reference'!$B$7:$P$906,13,0)),VLOOKUP($A79,'[1]liste reference'!$A$7:$P$906,14,0)))</f>
        <v>x</v>
      </c>
      <c r="I79" s="218" t="str">
        <f aca="false">IF(ISNUMBER(H79),IF(ISERROR(VLOOKUP($A79,'[1]liste reference'!$A$7:$P$906,3,0)),IF(ISERROR(VLOOKUP($A79,'[1]liste reference'!$B$7:$P$906,2,0)),"",VLOOKUP($A79,'[1]liste reference'!$B$7:$P$906,2,0)),VLOOKUP($A79,'[1]liste reference'!$A$7:$P$906,3,0)),"")</f>
        <v/>
      </c>
      <c r="J79" s="202" t="str">
        <f aca="false">IF(ISNUMBER(H79),IF(ISERROR(VLOOKUP($A79,'[1]liste reference'!$A$7:$P$906,4,0)),IF(ISERROR(VLOOKUP($A79,'[1]liste reference'!$B$7:$P$906,3,0)),"",VLOOKUP($A79,'[1]liste reference'!$B$7:$P$906,3,0)),VLOOKUP($A79,'[1]liste reference'!$A$7:$P$906,4,0)),"")</f>
        <v/>
      </c>
      <c r="K79" s="219" t="str">
        <f aca="false">IF(A79="NEW.COD",AA79,IF(ISTEXT($E79),"DEJA SAISI !",IF(A79="","",IF(ISERROR(VLOOKUP($A79,'[1]liste reference'!$A$7:$D$906,2,0)),IF(ISERROR(VLOOKUP($A79,'[1]liste reference'!$B$7:$D$906,1,0)),"code non répertorié ou synonyme",VLOOKUP($A79,'[1]liste reference'!$B$7:$D$906,1,0)),VLOOKUP(A79,'[1]liste reference'!$A$7:$D$906,2,0)))))</f>
        <v/>
      </c>
      <c r="L79" s="220"/>
      <c r="M79" s="220"/>
      <c r="N79" s="220"/>
      <c r="O79" s="205"/>
      <c r="P79" s="206" t="str">
        <f aca="false">IF(ISTEXT(H79),"",(B79*$B$7/100)+(C79*$C$7/100))</f>
        <v/>
      </c>
      <c r="Q79" s="207" t="str">
        <f aca="false">IF(OR(ISTEXT(H79),P79=0),"",IF(P79&lt;0.1,1,IF(P79&lt;1,2,IF(P79&lt;10,3,IF(P79&lt;50,4,IF(P79&gt;=50,5,""))))))</f>
        <v/>
      </c>
      <c r="R79" s="207" t="n">
        <f aca="false">IF(ISERROR(Q79*I79),0,Q79*I79)</f>
        <v>0</v>
      </c>
      <c r="S79" s="207" t="n">
        <f aca="false">IF(ISERROR(Q79*I79*J79),0,Q79*I79*J79)</f>
        <v>0</v>
      </c>
      <c r="T79" s="221" t="n">
        <f aca="false">IF(ISERROR(Q79*J79),0,Q79*J79)</f>
        <v>0</v>
      </c>
      <c r="U79" s="208" t="str">
        <f aca="false">IF(AND(A79="",F79=0),"",IF(F79=0,"Il manque le(s) % de rec. !",""))</f>
        <v/>
      </c>
      <c r="V79" s="209"/>
      <c r="X79" s="207" t="str">
        <f aca="false">IF(A79="new.cod","NEW.COD",IF(AND((Y79=""),ISTEXT(A79)),A79,IF(Y79="","",INDEX('[1]liste reference'!$A$7:$A$906,Y79))))</f>
        <v/>
      </c>
      <c r="Y79" s="8" t="str">
        <f aca="false">IF(ISERROR(MATCH(A79,'[1]liste reference'!$A$7:$A$906,0)),IF(ISERROR(MATCH(A79,'[1]liste reference'!$B$7:$B$906,0)),"",(MATCH(A79,'[1]liste reference'!$B$7:$B$906,0))),(MATCH(A79,'[1]liste reference'!$A$7:$A$906,0)))</f>
        <v/>
      </c>
      <c r="Z79" s="210"/>
      <c r="AA79" s="211"/>
      <c r="BB79" s="8" t="str">
        <f aca="false">IF(A79="","",1)</f>
        <v/>
      </c>
    </row>
    <row r="80" customFormat="false" ht="12.75" hidden="false" customHeight="false" outlineLevel="0" collapsed="false">
      <c r="A80" s="212"/>
      <c r="B80" s="213"/>
      <c r="C80" s="214"/>
      <c r="D80" s="215" t="str">
        <f aca="false">IF(ISERROR(VLOOKUP($A80,'[1]liste reference'!$A$7:$D$906,2,0)),IF(ISERROR(VLOOKUP($A80,'[1]liste reference'!$B$7:$D$906,1,0)),"",VLOOKUP($A80,'[1]liste reference'!$B$7:$D$906,1,0)),VLOOKUP($A80,'[1]liste reference'!$A$7:$D$906,2,0))</f>
        <v/>
      </c>
      <c r="E80" s="215" t="n">
        <f aca="false">IF(D80="",0,VLOOKUP(D80,D$22:D79,1,0))</f>
        <v>0</v>
      </c>
      <c r="F80" s="224" t="n">
        <f aca="false">($B80*$B$7+$C80*$C$7)/100</f>
        <v>0</v>
      </c>
      <c r="G80" s="217" t="str">
        <f aca="false">IF(A80="","",IF(ISERROR(VLOOKUP($A80,'[1]liste reference'!$A$7:$P$906,13,0)),IF(ISERROR(VLOOKUP($A80,'[1]liste reference'!$B$7:$P$906,12,0)),"    -",VLOOKUP($A80,'[1]liste reference'!$B$7:$P$906,12,0)),VLOOKUP($A80,'[1]liste reference'!$A$7:$P$906,13,0)))</f>
        <v/>
      </c>
      <c r="H80" s="200" t="str">
        <f aca="false">IF(A80="","x",IF(ISERROR(VLOOKUP($A80,'[1]liste reference'!$A$7:$P$906,14,0)),IF(ISERROR(VLOOKUP($A80,'[1]liste reference'!$B$7:$P$906,13,0)),"x",VLOOKUP($A80,'[1]liste reference'!$B$7:$P$906,13,0)),VLOOKUP($A80,'[1]liste reference'!$A$7:$P$906,14,0)))</f>
        <v>x</v>
      </c>
      <c r="I80" s="218" t="str">
        <f aca="false">IF(ISNUMBER(H80),IF(ISERROR(VLOOKUP($A80,'[1]liste reference'!$A$7:$P$906,3,0)),IF(ISERROR(VLOOKUP($A80,'[1]liste reference'!$B$7:$P$906,2,0)),"",VLOOKUP($A80,'[1]liste reference'!$B$7:$P$906,2,0)),VLOOKUP($A80,'[1]liste reference'!$A$7:$P$906,3,0)),"")</f>
        <v/>
      </c>
      <c r="J80" s="202" t="str">
        <f aca="false">IF(ISNUMBER(H80),IF(ISERROR(VLOOKUP($A80,'[1]liste reference'!$A$7:$P$906,4,0)),IF(ISERROR(VLOOKUP($A80,'[1]liste reference'!$B$7:$P$906,3,0)),"",VLOOKUP($A80,'[1]liste reference'!$B$7:$P$906,3,0)),VLOOKUP($A80,'[1]liste reference'!$A$7:$P$906,4,0)),"")</f>
        <v/>
      </c>
      <c r="K80" s="219" t="str">
        <f aca="false">IF(A80="NEW.COD",AA80,IF(ISTEXT($E80),"DEJA SAISI !",IF(A80="","",IF(ISERROR(VLOOKUP($A80,'[1]liste reference'!$A$7:$D$906,2,0)),IF(ISERROR(VLOOKUP($A80,'[1]liste reference'!$B$7:$D$906,1,0)),"code non répertorié ou synonyme",VLOOKUP($A80,'[1]liste reference'!$B$7:$D$906,1,0)),VLOOKUP(A80,'[1]liste reference'!$A$7:$D$906,2,0)))))</f>
        <v/>
      </c>
      <c r="L80" s="220"/>
      <c r="M80" s="220"/>
      <c r="N80" s="220"/>
      <c r="O80" s="205"/>
      <c r="P80" s="206" t="str">
        <f aca="false">IF(ISTEXT(H80),"",(B80*$B$7/100)+(C80*$C$7/100))</f>
        <v/>
      </c>
      <c r="Q80" s="207" t="str">
        <f aca="false">IF(OR(ISTEXT(H80),P80=0),"",IF(P80&lt;0.1,1,IF(P80&lt;1,2,IF(P80&lt;10,3,IF(P80&lt;50,4,IF(P80&gt;=50,5,""))))))</f>
        <v/>
      </c>
      <c r="R80" s="207" t="n">
        <f aca="false">IF(ISERROR(Q80*I80),0,Q80*I80)</f>
        <v>0</v>
      </c>
      <c r="S80" s="207" t="n">
        <f aca="false">IF(ISERROR(Q80*I80*J80),0,Q80*I80*J80)</f>
        <v>0</v>
      </c>
      <c r="T80" s="221" t="n">
        <f aca="false">IF(ISERROR(Q80*J80),0,Q80*J80)</f>
        <v>0</v>
      </c>
      <c r="U80" s="208" t="str">
        <f aca="false">IF(AND(A80="",F80=0),"",IF(F80=0,"Il manque le(s) % de rec. !",""))</f>
        <v/>
      </c>
      <c r="V80" s="209"/>
      <c r="X80" s="207" t="str">
        <f aca="false">IF(A80="new.cod","NEW.COD",IF(AND((Y80=""),ISTEXT(A80)),A80,IF(Y80="","",INDEX('[1]liste reference'!$A$7:$A$906,Y80))))</f>
        <v/>
      </c>
      <c r="Y80" s="8" t="str">
        <f aca="false">IF(ISERROR(MATCH(A80,'[1]liste reference'!$A$7:$A$906,0)),IF(ISERROR(MATCH(A80,'[1]liste reference'!$B$7:$B$906,0)),"",(MATCH(A80,'[1]liste reference'!$B$7:$B$906,0))),(MATCH(A80,'[1]liste reference'!$A$7:$A$906,0)))</f>
        <v/>
      </c>
      <c r="Z80" s="210"/>
      <c r="AA80" s="211"/>
      <c r="BB80" s="8" t="str">
        <f aca="false">IF(A80="","",1)</f>
        <v/>
      </c>
    </row>
    <row r="81" customFormat="false" ht="12.75" hidden="false" customHeight="false" outlineLevel="0" collapsed="false">
      <c r="A81" s="212"/>
      <c r="B81" s="213"/>
      <c r="C81" s="214"/>
      <c r="D81" s="215" t="str">
        <f aca="false">IF(ISERROR(VLOOKUP($A81,'[1]liste reference'!$A$7:$D$906,2,0)),IF(ISERROR(VLOOKUP($A81,'[1]liste reference'!$B$7:$D$906,1,0)),"",VLOOKUP($A81,'[1]liste reference'!$B$7:$D$906,1,0)),VLOOKUP($A81,'[1]liste reference'!$A$7:$D$906,2,0))</f>
        <v/>
      </c>
      <c r="E81" s="215" t="n">
        <f aca="false">IF(D81="",0,VLOOKUP(D81,D$21:D80,1,0))</f>
        <v>0</v>
      </c>
      <c r="F81" s="224" t="n">
        <f aca="false">($B81*$B$7+$C81*$C$7)/100</f>
        <v>0</v>
      </c>
      <c r="G81" s="217" t="str">
        <f aca="false">IF(A81="","",IF(ISERROR(VLOOKUP($A81,'[1]liste reference'!$A$7:$P$906,13,0)),IF(ISERROR(VLOOKUP($A81,'[1]liste reference'!$B$7:$P$906,12,0)),"    -",VLOOKUP($A81,'[1]liste reference'!$B$7:$P$906,12,0)),VLOOKUP($A81,'[1]liste reference'!$A$7:$P$906,13,0)))</f>
        <v/>
      </c>
      <c r="H81" s="200" t="str">
        <f aca="false">IF(A81="","x",IF(ISERROR(VLOOKUP($A81,'[1]liste reference'!$A$7:$P$906,14,0)),IF(ISERROR(VLOOKUP($A81,'[1]liste reference'!$B$7:$P$906,13,0)),"x",VLOOKUP($A81,'[1]liste reference'!$B$7:$P$906,13,0)),VLOOKUP($A81,'[1]liste reference'!$A$7:$P$906,14,0)))</f>
        <v>x</v>
      </c>
      <c r="I81" s="218" t="str">
        <f aca="false">IF(ISNUMBER(H81),IF(ISERROR(VLOOKUP($A81,'[1]liste reference'!$A$7:$P$906,3,0)),IF(ISERROR(VLOOKUP($A81,'[1]liste reference'!$B$7:$P$906,2,0)),"",VLOOKUP($A81,'[1]liste reference'!$B$7:$P$906,2,0)),VLOOKUP($A81,'[1]liste reference'!$A$7:$P$906,3,0)),"")</f>
        <v/>
      </c>
      <c r="J81" s="202" t="str">
        <f aca="false">IF(ISNUMBER(H81),IF(ISERROR(VLOOKUP($A81,'[1]liste reference'!$A$7:$P$906,4,0)),IF(ISERROR(VLOOKUP($A81,'[1]liste reference'!$B$7:$P$906,3,0)),"",VLOOKUP($A81,'[1]liste reference'!$B$7:$P$906,3,0)),VLOOKUP($A81,'[1]liste reference'!$A$7:$P$906,4,0)),"")</f>
        <v/>
      </c>
      <c r="K81" s="219" t="str">
        <f aca="false">IF(A81="NEW.COD",AA81,IF(ISTEXT($E81),"DEJA SAISI !",IF(A81="","",IF(ISERROR(VLOOKUP($A81,'[1]liste reference'!$A$7:$D$906,2,0)),IF(ISERROR(VLOOKUP($A81,'[1]liste reference'!$B$7:$D$906,1,0)),"code non répertorié ou synonyme",VLOOKUP($A81,'[1]liste reference'!$B$7:$D$906,1,0)),VLOOKUP(A81,'[1]liste reference'!$A$7:$D$906,2,0)))))</f>
        <v/>
      </c>
      <c r="L81" s="225"/>
      <c r="M81" s="225"/>
      <c r="N81" s="225"/>
      <c r="O81" s="205"/>
      <c r="P81" s="206" t="str">
        <f aca="false">IF(ISTEXT(H81),"",(B81*$B$7/100)+(C81*$C$7/100))</f>
        <v/>
      </c>
      <c r="Q81" s="207" t="str">
        <f aca="false">IF(OR(ISTEXT(H81),P81=0),"",IF(P81&lt;0.1,1,IF(P81&lt;1,2,IF(P81&lt;10,3,IF(P81&lt;50,4,IF(P81&gt;=50,5,""))))))</f>
        <v/>
      </c>
      <c r="R81" s="207" t="n">
        <f aca="false">IF(ISERROR(Q81*I81),0,Q81*I81)</f>
        <v>0</v>
      </c>
      <c r="S81" s="207" t="n">
        <f aca="false">IF(ISERROR(Q81*I81*J81),0,Q81*I81*J81)</f>
        <v>0</v>
      </c>
      <c r="T81" s="221" t="n">
        <f aca="false">IF(ISERROR(Q81*J81),0,Q81*J81)</f>
        <v>0</v>
      </c>
      <c r="U81" s="208" t="str">
        <f aca="false">IF(AND(A81="",F81=0),"",IF(F81=0,"Il manque le(s) % de rec. !",""))</f>
        <v/>
      </c>
      <c r="V81" s="209"/>
      <c r="W81" s="227"/>
      <c r="X81" s="207" t="str">
        <f aca="false">IF(A81="new.cod","NEW.COD",IF(AND((Y81=""),ISTEXT(A81)),A81,IF(Y81="","",INDEX('[1]liste reference'!$A$7:$A$906,Y81))))</f>
        <v/>
      </c>
      <c r="Y81" s="8" t="str">
        <f aca="false">IF(ISERROR(MATCH(A81,'[1]liste reference'!$A$7:$A$906,0)),IF(ISERROR(MATCH(A81,'[1]liste reference'!$B$7:$B$906,0)),"",(MATCH(A81,'[1]liste reference'!$B$7:$B$906,0))),(MATCH(A81,'[1]liste reference'!$A$7:$A$906,0)))</f>
        <v/>
      </c>
      <c r="Z81" s="210"/>
      <c r="AA81" s="211"/>
      <c r="BB81" s="8" t="str">
        <f aca="false">IF(A81="","",1)</f>
        <v/>
      </c>
    </row>
    <row r="82" customFormat="false" ht="12.75" hidden="false" customHeight="false" outlineLevel="0" collapsed="false">
      <c r="A82" s="228"/>
      <c r="B82" s="229"/>
      <c r="C82" s="230"/>
      <c r="D82" s="231" t="str">
        <f aca="false">IF(ISERROR(VLOOKUP($A82,'[1]liste reference'!$A$7:$D$906,2,0)),IF(ISERROR(VLOOKUP($A82,'[1]liste reference'!$B$7:$D$906,1,0)),"",VLOOKUP($A82,'[1]liste reference'!$B$7:$D$906,1,0)),VLOOKUP($A82,'[1]liste reference'!$A$7:$D$906,2,0))</f>
        <v/>
      </c>
      <c r="E82" s="232" t="n">
        <f aca="false">IF(D82="",0,VLOOKUP(D82,D$20:D80,1,0))</f>
        <v>0</v>
      </c>
      <c r="F82" s="233" t="n">
        <f aca="false">($B82*$B$7+$C82*$C$7)/100</f>
        <v>0</v>
      </c>
      <c r="G82" s="234" t="str">
        <f aca="false">IF(A82="","",IF(ISERROR(VLOOKUP($A82,'[1]liste reference'!$A$7:$P$906,13,0)),IF(ISERROR(VLOOKUP($A82,'[1]liste reference'!$B$7:$P$906,12,0)),"    -",VLOOKUP($A82,'[1]liste reference'!$B$7:$P$906,12,0)),VLOOKUP($A82,'[1]liste reference'!$A$7:$P$906,13,0)))</f>
        <v/>
      </c>
      <c r="H82" s="200" t="str">
        <f aca="false">IF(A82="","x",IF(ISERROR(VLOOKUP($A82,'[1]liste reference'!$A$7:$P$906,14,0)),IF(ISERROR(VLOOKUP($A82,'[1]liste reference'!$B$7:$P$906,13,0)),"x",VLOOKUP($A82,'[1]liste reference'!$B$7:$P$906,13,0)),VLOOKUP($A82,'[1]liste reference'!$A$7:$P$906,14,0)))</f>
        <v>x</v>
      </c>
      <c r="I82" s="235" t="str">
        <f aca="false">IF(ISNUMBER(H82),IF(ISERROR(VLOOKUP($A82,'[1]liste reference'!$A$7:$P$906,3,0)),IF(ISERROR(VLOOKUP($A82,'[1]liste reference'!$B$7:$P$906,2,0)),"",VLOOKUP($A82,'[1]liste reference'!$B$7:$P$906,2,0)),VLOOKUP($A82,'[1]liste reference'!$A$7:$P$906,3,0)),"")</f>
        <v/>
      </c>
      <c r="J82" s="235" t="str">
        <f aca="false">IF(ISNUMBER(H82),IF(ISERROR(VLOOKUP($A82,'[1]liste reference'!$A$7:$P$906,4,0)),IF(ISERROR(VLOOKUP($A82,'[1]liste reference'!$B$7:$P$906,3,0)),"",VLOOKUP($A82,'[1]liste reference'!$B$7:$P$906,3,0)),VLOOKUP($A82,'[1]liste reference'!$A$7:$P$906,4,0)),"")</f>
        <v/>
      </c>
      <c r="K82" s="236" t="str">
        <f aca="false">IF(A82="NEW.COD",AA82,IF(ISTEXT($E82),"DEJA SAISI !",IF(A82="","",IF(ISERROR(VLOOKUP($A82,'[1]liste reference'!$A$7:$D$906,2,0)),IF(ISERROR(VLOOKUP($A82,'[1]liste reference'!$B$7:$D$906,1,0)),"code non répertorié ou synonyme",VLOOKUP($A82,'[1]liste reference'!$B$7:$D$906,1,0)),VLOOKUP(A82,'[1]liste reference'!$A$7:$D$906,2,0)))))</f>
        <v/>
      </c>
      <c r="L82" s="237"/>
      <c r="M82" s="237"/>
      <c r="N82" s="237"/>
      <c r="O82" s="238"/>
      <c r="P82" s="206" t="str">
        <f aca="false">IF(ISTEXT(H82),"",(B82*$B$7/100)+(C82*$C$7/100))</f>
        <v/>
      </c>
      <c r="Q82" s="207" t="str">
        <f aca="false">IF(OR(ISTEXT(H82),P82=0),"",IF(P82&lt;0.1,1,IF(P82&lt;1,2,IF(P82&lt;10,3,IF(P82&lt;50,4,IF(P82&gt;=50,5,""))))))</f>
        <v/>
      </c>
      <c r="R82" s="207" t="n">
        <f aca="false">IF(ISERROR(Q82*I82),0,Q82*I82)</f>
        <v>0</v>
      </c>
      <c r="S82" s="207" t="n">
        <f aca="false">IF(ISERROR(Q82*I82*J82),0,Q82*I82*J82)</f>
        <v>0</v>
      </c>
      <c r="T82" s="221" t="n">
        <f aca="false">IF(ISERROR(Q82*J82),0,Q82*J82)</f>
        <v>0</v>
      </c>
      <c r="U82" s="208" t="str">
        <f aca="false">IF(AND(A82="",F82=0),"",IF(F82=0,"Il manque le(s) % de rec. !",""))</f>
        <v/>
      </c>
      <c r="V82" s="239"/>
      <c r="W82" s="240"/>
      <c r="X82" s="207" t="str">
        <f aca="false">IF(A82="new.cod","NEW.COD",IF(AND((Y82=""),ISTEXT(A82)),A82,IF(Y82="","",INDEX('[1]liste reference'!$A$7:$A$906,Y82))))</f>
        <v/>
      </c>
      <c r="Y82" s="8" t="str">
        <f aca="false">IF(ISERROR(MATCH(A82,'[1]liste reference'!$A$7:$A$906,0)),IF(ISERROR(MATCH(A82,'[1]liste reference'!$B$7:$B$906,0)),"",(MATCH(A82,'[1]liste reference'!$B$7:$B$906,0))),(MATCH(A82,'[1]liste reference'!$A$7:$A$906,0)))</f>
        <v/>
      </c>
      <c r="Z82" s="210"/>
      <c r="AA82" s="211"/>
      <c r="BB82" s="8" t="str">
        <f aca="false">IF(A82="","",1)</f>
        <v/>
      </c>
    </row>
    <row r="83" customFormat="false" ht="13.8" hidden="true" customHeight="false" outlineLevel="0" collapsed="false">
      <c r="A83" s="241" t="s">
        <v>94</v>
      </c>
      <c r="B83" s="152"/>
      <c r="C83" s="152"/>
      <c r="D83" s="152"/>
      <c r="E83" s="152"/>
      <c r="F83" s="152"/>
      <c r="G83" s="152"/>
      <c r="H83" s="152"/>
      <c r="I83" s="152"/>
      <c r="J83" s="152"/>
      <c r="K83" s="152"/>
      <c r="L83" s="152"/>
      <c r="M83" s="207"/>
      <c r="N83" s="207"/>
      <c r="O83" s="242"/>
      <c r="P83" s="242"/>
      <c r="Q83" s="242"/>
      <c r="R83" s="242"/>
      <c r="S83" s="8"/>
      <c r="T83" s="8"/>
      <c r="U83" s="242"/>
      <c r="V83" s="242"/>
      <c r="W83" s="242"/>
      <c r="X83" s="243"/>
      <c r="Y83" s="243"/>
      <c r="Z83" s="243"/>
      <c r="AA83" s="244"/>
      <c r="AB83" s="244"/>
      <c r="AC83" s="244"/>
    </row>
    <row r="84" customFormat="false" ht="12.75" hidden="true" customHeight="false" outlineLevel="0" collapsed="false">
      <c r="A84" s="245" t="str">
        <f aca="false">A3</f>
        <v>BIEUDRE</v>
      </c>
      <c r="B84" s="246" t="str">
        <f aca="false">C3</f>
        <v>POUZY-MESANGY</v>
      </c>
      <c r="C84" s="247" t="n">
        <f aca="false">A4</f>
        <v>40003</v>
      </c>
      <c r="D84" s="248" t="n">
        <f aca="false">IF(ISERROR(SUM($S$23:$S$82)/SUM($T$23:$T$82)),"",SUM($S$23:$S$82)/SUM($T$23:$T$82))</f>
        <v>10.0789473684211</v>
      </c>
      <c r="E84" s="249" t="n">
        <f aca="false">N13</f>
        <v>19</v>
      </c>
      <c r="F84" s="250" t="n">
        <f aca="false">N14</f>
        <v>16</v>
      </c>
      <c r="G84" s="250" t="n">
        <f aca="false">N15</f>
        <v>8</v>
      </c>
      <c r="H84" s="250" t="n">
        <f aca="false">N16</f>
        <v>7</v>
      </c>
      <c r="I84" s="250" t="n">
        <f aca="false">N17</f>
        <v>1</v>
      </c>
      <c r="J84" s="251" t="n">
        <f aca="false">N8</f>
        <v>10.125</v>
      </c>
      <c r="K84" s="248" t="n">
        <f aca="false">N9</f>
        <v>3.42296168057235</v>
      </c>
      <c r="L84" s="249" t="n">
        <f aca="false">N10</f>
        <v>4</v>
      </c>
      <c r="M84" s="249" t="n">
        <f aca="false">N11</f>
        <v>16</v>
      </c>
      <c r="N84" s="248" t="n">
        <f aca="false">O8</f>
        <v>1.5625</v>
      </c>
      <c r="O84" s="248" t="n">
        <f aca="false">O9</f>
        <v>0.629152869605896</v>
      </c>
      <c r="P84" s="249" t="n">
        <f aca="false">O10</f>
        <v>1</v>
      </c>
      <c r="Q84" s="249" t="n">
        <f aca="false">O11</f>
        <v>3</v>
      </c>
      <c r="R84" s="252" t="n">
        <f aca="false">F21</f>
        <v>24.764</v>
      </c>
      <c r="S84" s="249" t="n">
        <f aca="false">K11</f>
        <v>0</v>
      </c>
      <c r="T84" s="249" t="n">
        <f aca="false">K12</f>
        <v>7</v>
      </c>
      <c r="U84" s="249" t="n">
        <f aca="false">K13</f>
        <v>6</v>
      </c>
      <c r="V84" s="253" t="n">
        <f aca="false">K14</f>
        <v>0</v>
      </c>
      <c r="W84" s="254" t="n">
        <f aca="false">K15</f>
        <v>6</v>
      </c>
      <c r="Y84" s="227"/>
      <c r="Z84" s="227"/>
      <c r="AA84" s="244"/>
      <c r="AB84" s="244"/>
      <c r="AC84" s="244"/>
    </row>
    <row r="85" customFormat="false" ht="12.75" hidden="true" customHeight="false" outlineLevel="0" collapsed="false">
      <c r="P85" s="8"/>
      <c r="Q85" s="8"/>
      <c r="R85" s="8"/>
      <c r="S85" s="8"/>
      <c r="T85" s="8"/>
      <c r="U85" s="8"/>
    </row>
    <row r="86" customFormat="false" ht="12.75" hidden="true" customHeight="false" outlineLevel="0" collapsed="false">
      <c r="P86" s="255" t="s">
        <v>95</v>
      </c>
      <c r="Q86" s="8"/>
      <c r="R86" s="208"/>
      <c r="S86" s="8"/>
      <c r="T86" s="8"/>
      <c r="U86" s="8"/>
    </row>
    <row r="87" customFormat="false" ht="12.75" hidden="true" customHeight="false" outlineLevel="0" collapsed="false">
      <c r="P87" s="8" t="s">
        <v>96</v>
      </c>
      <c r="Q87" s="8"/>
      <c r="R87" s="208" t="n">
        <f aca="false">VLOOKUP(MAX($R$23:$R$82),($R$23:$T$82),1,0)</f>
        <v>32</v>
      </c>
      <c r="S87" s="8"/>
      <c r="T87" s="8"/>
      <c r="U87" s="8"/>
    </row>
    <row r="88" customFormat="false" ht="12.75" hidden="true" customHeight="false" outlineLevel="0" collapsed="false">
      <c r="P88" s="8" t="s">
        <v>97</v>
      </c>
      <c r="Q88" s="8"/>
      <c r="R88" s="208" t="n">
        <f aca="false">VLOOKUP((R87),($R$23:$T$82),2,0)</f>
        <v>64</v>
      </c>
      <c r="S88" s="8"/>
      <c r="T88" s="8"/>
      <c r="U88" s="8"/>
    </row>
    <row r="89" customFormat="false" ht="12.75" hidden="true" customHeight="false" outlineLevel="0" collapsed="false">
      <c r="P89" s="8" t="s">
        <v>98</v>
      </c>
      <c r="Q89" s="8"/>
      <c r="R89" s="208" t="n">
        <f aca="false">VLOOKUP((R87),($R$23:$T$82),3,0)</f>
        <v>4</v>
      </c>
      <c r="S89" s="8"/>
    </row>
    <row r="90" customFormat="false" ht="12.75" hidden="true" customHeight="false" outlineLevel="0" collapsed="false">
      <c r="P90" s="8" t="s">
        <v>99</v>
      </c>
      <c r="Q90" s="8"/>
      <c r="R90" s="256" t="n">
        <f aca="false">IF(ISERROR(SUM($S$23:$S$82)/SUM($T$23:$T$82)),"",(SUM($S$23:$S$82)-R88)/(SUM($T$23:$T$82)-R89))</f>
        <v>9.38235294117647</v>
      </c>
      <c r="S90" s="8"/>
    </row>
    <row r="91" customFormat="false" ht="12.75" hidden="true" customHeight="false" outlineLevel="0" collapsed="false">
      <c r="P91" s="207" t="s">
        <v>100</v>
      </c>
      <c r="Q91" s="207"/>
      <c r="R91" s="207" t="str">
        <f aca="false">INDEX('[1]liste reference'!$A$7:$A$906,$S$91)</f>
        <v>BAT.SPX</v>
      </c>
      <c r="S91" s="8" t="n">
        <f aca="false">IF(ISERROR(MATCH($R$93,'[1]liste reference'!$A$7:$A$906,0)),MATCH($R$93,'[1]liste reference'!$B$7:$B$906,0),(MATCH($R$93,'[1]liste reference'!$A$7:$A$906,0)))</f>
        <v>8</v>
      </c>
      <c r="T91" s="244"/>
    </row>
    <row r="92" customFormat="false" ht="12.75" hidden="true" customHeight="false" outlineLevel="0" collapsed="false">
      <c r="P92" s="8" t="s">
        <v>101</v>
      </c>
      <c r="Q92" s="8"/>
      <c r="R92" s="8" t="n">
        <f aca="false">MATCH(R87,$R$23:$R$82,0)</f>
        <v>2</v>
      </c>
      <c r="S92" s="8"/>
    </row>
    <row r="93" customFormat="false" ht="12.75" hidden="true" customHeight="false" outlineLevel="0" collapsed="false">
      <c r="P93" s="207" t="s">
        <v>102</v>
      </c>
      <c r="Q93" s="8"/>
      <c r="R93" s="207" t="str">
        <f aca="false">INDEX($A$23:$A$82,$R$92)</f>
        <v>BAT.SPX</v>
      </c>
      <c r="S93" s="8"/>
    </row>
    <row r="94" customFormat="false" ht="12.75" hidden="false" customHeight="false" outlineLevel="0" collapsed="false">
      <c r="R94" s="244"/>
    </row>
  </sheetData>
  <mergeCells count="11">
    <mergeCell ref="N6:O6"/>
    <mergeCell ref="A8:C8"/>
    <mergeCell ref="I11:J11"/>
    <mergeCell ref="I12:J12"/>
    <mergeCell ref="I13:J13"/>
    <mergeCell ref="I14:J14"/>
    <mergeCell ref="I15:J15"/>
    <mergeCell ref="I17:J17"/>
    <mergeCell ref="I18:J18"/>
    <mergeCell ref="K22:O22"/>
    <mergeCell ref="X83:Y83"/>
  </mergeCells>
  <conditionalFormatting sqref="A23:A82">
    <cfRule type="expression" priority="2" aboveAverage="0" equalAverage="0" bottom="0" percent="0" rank="0" text="" dxfId="0">
      <formula>ISTEXT($E23)</formula>
    </cfRule>
  </conditionalFormatting>
  <conditionalFormatting sqref="H23:J82">
    <cfRule type="cellIs" priority="3" operator="equal" aboveAverage="0" equalAverage="0" bottom="0" percent="0" rank="0" text="" dxfId="1">
      <formula>"x"</formula>
    </cfRule>
  </conditionalFormatting>
  <conditionalFormatting sqref="V23:W23">
    <cfRule type="cellIs" priority="4" operator="equal" aboveAverage="0" equalAverage="0" bottom="0" percent="0" rank="0" text="" dxfId="2">
      <formula>"DEJA SAISI !"</formula>
    </cfRule>
    <cfRule type="cellIs" priority="5" operator="equal" aboveAverage="0" equalAverage="0" bottom="0" percent="0" rank="0" text="" dxfId="3">
      <formula>"non répertorié"</formula>
    </cfRule>
    <cfRule type="expression" priority="6" aboveAverage="0" equalAverage="0" bottom="0" percent="0" rank="0" text="" dxfId="4">
      <formula>AND(ISTEXT($G$23),ISBLANK($I$23))</formula>
    </cfRule>
  </conditionalFormatting>
  <conditionalFormatting sqref="L27:O82 K23:K82 O23:O26">
    <cfRule type="cellIs" priority="7" operator="equal" aboveAverage="0" equalAverage="0" bottom="0" percent="0" rank="0" text="" dxfId="5">
      <formula>"DEJA SAISI !"</formula>
    </cfRule>
    <cfRule type="cellIs" priority="8" operator="equal" aboveAverage="0" equalAverage="0" bottom="0" percent="0" rank="0" text="" dxfId="6">
      <formula>"code non répertorié ou synonyme"</formula>
    </cfRule>
    <cfRule type="expression" priority="9" aboveAverage="0" equalAverage="0" bottom="0" percent="0" rank="0" text="" dxfId="7">
      <formula>AND($I27="",$J27="")</formula>
    </cfRule>
  </conditionalFormatting>
  <conditionalFormatting sqref="A2">
    <cfRule type="cellIs" priority="10" operator="between" aboveAverage="0" equalAverage="0" bottom="0" percent="0" rank="0" text="" dxfId="8">
      <formula>"(organisme)"</formula>
      <formula>"(organisme)"</formula>
    </cfRule>
    <cfRule type="cellIs" priority="11" operator="notBetween" aboveAverage="0" equalAverage="0" bottom="0" percent="0" rank="0" text="" dxfId="9">
      <formula>"(organisme)"</formula>
      <formula>"(organisme)"</formula>
    </cfRule>
  </conditionalFormatting>
  <conditionalFormatting sqref="A3">
    <cfRule type="cellIs" priority="12" operator="between" aboveAverage="0" equalAverage="0" bottom="0" percent="0" rank="0" text="" dxfId="10">
      <formula>"(cours d'eau)"</formula>
      <formula>"(cours d'eau)"</formula>
    </cfRule>
    <cfRule type="cellIs" priority="13" operator="notBetween" aboveAverage="0" equalAverage="0" bottom="0" percent="0" rank="0" text="" dxfId="11">
      <formula>"(cours d'eau)"</formula>
      <formula>"(cours d'eau)"</formula>
    </cfRule>
  </conditionalFormatting>
  <conditionalFormatting sqref="A4">
    <cfRule type="cellIs" priority="14" operator="between" aboveAverage="0" equalAverage="0" bottom="0" percent="0" rank="0" text="" dxfId="12">
      <formula>"(Date)"</formula>
      <formula>"(Date)"</formula>
    </cfRule>
    <cfRule type="cellIs" priority="15" operator="notBetween" aboveAverage="0" equalAverage="0" bottom="0" percent="0" rank="0" text="" dxfId="13">
      <formula>"(Date)"</formula>
      <formula>"(Date)"</formula>
    </cfRule>
  </conditionalFormatting>
  <conditionalFormatting sqref="C2">
    <cfRule type="cellIs" priority="16" operator="between" aboveAverage="0" equalAverage="0" bottom="0" percent="0" rank="0" text="" dxfId="14">
      <formula>"(Opérateurs)"</formula>
      <formula>"(Opérateurs)"</formula>
    </cfRule>
    <cfRule type="cellIs" priority="17" operator="notBetween" aboveAverage="0" equalAverage="0" bottom="0" percent="0" rank="0" text="" dxfId="15">
      <formula>"(Opérateurs)"</formula>
      <formula>"(Opérateurs)"</formula>
    </cfRule>
  </conditionalFormatting>
  <conditionalFormatting sqref="C3">
    <cfRule type="cellIs" priority="18" operator="between" aboveAverage="0" equalAverage="0" bottom="0" percent="0" rank="0" text="" dxfId="16">
      <formula>"(Nom de la station)"</formula>
      <formula>"(Nom de la station)"</formula>
    </cfRule>
    <cfRule type="cellIs" priority="19" operator="notBetween" aboveAverage="0" equalAverage="0" bottom="0" percent="0" rank="0" text="" dxfId="17">
      <formula>"(Nom de la station)"</formula>
      <formula>"(Nom de la station)"</formula>
    </cfRule>
  </conditionalFormatting>
  <conditionalFormatting sqref="K3">
    <cfRule type="cellIs" priority="20" operator="between" aboveAverage="0" equalAverage="0" bottom="0" percent="0" rank="0" text="" dxfId="18">
      <formula>"(Code station)"</formula>
      <formula>"(Code station)"</formula>
    </cfRule>
    <cfRule type="cellIs" priority="21" operator="notBetween" aboveAverage="0" equalAverage="0" bottom="0" percent="0" rank="0" text="" dxfId="19">
      <formula>"(Code station)"</formula>
      <formula>"(Code station)"</formula>
    </cfRule>
  </conditionalFormatting>
  <conditionalFormatting sqref="M3">
    <cfRule type="cellIs" priority="22" operator="between" aboveAverage="0" equalAverage="0" bottom="0" percent="0" rank="0" text="" dxfId="20">
      <formula>"(Dossier, type réseau)"</formula>
      <formula>"(Dossier, type réseau)"</formula>
    </cfRule>
    <cfRule type="cellIs" priority="23" operator="notBetween" aboveAverage="0" equalAverage="0" bottom="0" percent="0" rank="0" text="" dxfId="21">
      <formula>"(Dossier, type réseau)"</formula>
      <formula>"(Dossier, type réseau)"</formula>
    </cfRule>
  </conditionalFormatting>
  <dataValidations count="9">
    <dataValidation allowBlank="true" error="Vous devriez choisir un code dans la liste de référence !" errorStyle="information" errorTitle="ATTENTION :" operator="between" showDropDown="false" showErrorMessage="false" showInputMessage="false" sqref="A23:A82" type="list">
      <formula1>#nom ?</formula1>
      <formula2>0</formula2>
    </dataValidation>
    <dataValidation allowBlank="true" error="sélectionner un des types de faciès de la liste." errorStyle="warning" errorTitle="ATTENTION :" operator="between" showDropDown="false" showErrorMessage="true" showInputMessage="false" sqref="B6" type="list">
      <formula1>#nom ?</formula1>
      <formula2>0</formula2>
    </dataValidation>
    <dataValidation allowBlank="true" error="saisir un nombre entier compris entre 0 et 100 %" errorStyle="stop" operator="between" showDropDown="false" showErrorMessage="true" showInputMessage="false" sqref="B7:E7 H7:J7 H9:J9 H10:I10 H11:H18 B20:D20 G20:J20" type="whole">
      <formula1>0</formula1>
      <formula2>100</formula2>
    </dataValidation>
    <dataValidation allowBlank="true" error="saisir un nombre compris entre 0 et 100 %" errorStyle="stop" operator="between" showDropDown="false" showErrorMessage="true" showInputMessage="false" sqref="B9:E17 B18:D18 B23:C42" type="decimal">
      <formula1>0</formula1>
      <formula2>100</formula2>
    </dataValidation>
    <dataValidation allowBlank="true" error="sélectionner un des types de faciès de la liste." errorStyle="warning" errorTitle="ATTENTION :" operator="between" showDropDown="false" showErrorMessage="true" showInputMessage="false" sqref="C6" type="list">
      <formula1>#nom ?</formula1>
      <formula2>0</formula2>
    </dataValidation>
    <dataValidation allowBlank="true" error="saisir un nombre compris entre 0 et 100 %" errorStyle="stop" operator="between" showDropDown="false" showErrorMessage="false" showInputMessage="false" sqref="E18 D23:D82" type="none">
      <formula1>0</formula1>
      <formula2>0</formula2>
    </dataValidation>
    <dataValidation allowBlank="true" error="saisir un nombre entier compris entre 0 et 100 %" errorStyle="stop" operator="between" showDropDown="false" showErrorMessage="false" showInputMessage="false" sqref="E20" type="none">
      <formula1>0</formula1>
      <formula2>0</formula2>
    </dataValidation>
    <dataValidation allowBlank="true" error="saisir un nombre compris entre 0 et 100 %" errorStyle="stop" operator="between" showDropDown="false" showErrorMessage="true" showInputMessage="false" sqref="G23:G82" type="none">
      <formula1>0</formula1>
      <formula2>0</formula2>
    </dataValidation>
    <dataValidation allowBlank="false" error="Veuillez sélectionner Cf. dans la liste déroulante" errorStyle="stop" errorTitle="ATTENTION" operator="between" showDropDown="false" showErrorMessage="true" showInputMessage="false" sqref="Z23:Z82" type="list">
      <formula1>#nom ?</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firstPageNumber="1" useFirstPageNumber="true" horizontalDpi="300" verticalDpi="300" copies="1"/>
  <headerFooter differentFirst="false" differentOddEven="false">
    <oddHeader>&amp;C&amp;"Times New Roman,Regular"&amp;12&amp;A</oddHeader>
    <oddFooter>&amp;C&amp;"Times New Roman,Regular"&amp;12Page &amp;P</oddFooter>
  </headerFooter>
  <legacyDrawing r:id="rId2"/>
</worksheet>
</file>

<file path=docProps/app.xml><?xml version="1.0" encoding="utf-8"?>
<Properties xmlns="http://schemas.openxmlformats.org/officeDocument/2006/extended-properties" xmlns:vt="http://schemas.openxmlformats.org/officeDocument/2006/docPropsVTypes">
  <Template/>
  <TotalTime>0</TotalTime>
  <Application>LibreOffice/24.2.5.2$Linux_X86_64 LibreOffice_project/bffef4ea93e59bebbeaf7f431bb02b1a39ee8a59</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fr-FR</dc:language>
  <cp:lastModifiedBy/>
  <dcterms:modified xsi:type="dcterms:W3CDTF">2024-03-13T11:49:15Z</dcterms:modified>
  <cp:revision>1</cp:revision>
  <dc:subject/>
  <dc:title/>
</cp:coreProperties>
</file>

<file path=docProps/custom.xml><?xml version="1.0" encoding="utf-8"?>
<Properties xmlns="http://schemas.openxmlformats.org/officeDocument/2006/custom-properties" xmlns:vt="http://schemas.openxmlformats.org/officeDocument/2006/docPropsVTypes"/>
</file>