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60900" sheetId="1" state="visible" r:id="rId3"/>
  </sheets>
  <definedNames>
    <definedName function="false" hidden="false" localSheetId="0" name="_xlnm.Print_Area" vbProcedure="false">'04060900'!$A$1:$Q$82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<sst xmlns="http://schemas.openxmlformats.org/spreadsheetml/2006/main" count="156" uniqueCount="92">
  <si>
    <t xml:space="preserve">Relevés floristiques aquatiques - IBMR</t>
  </si>
  <si>
    <t xml:space="preserve">AQUABIO</t>
  </si>
  <si>
    <t xml:space="preserve">Aurélie JOSSET, Christelle GISSET</t>
  </si>
  <si>
    <t xml:space="preserve">l'Aumance</t>
  </si>
  <si>
    <t xml:space="preserve">AUMANCE À COSNE-D'ALLIER</t>
  </si>
  <si>
    <t xml:space="preserve">04060900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</si>
  <si>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</si>
  <si>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</si>
  <si>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</si>
  <si>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</si>
  <si>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</si>
  <si>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</si>
  <si>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</si>
  <si>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</si>
  <si>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</si>
  <si>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</si>
  <si>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</si>
  <si>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</si>
  <si>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</si>
  <si>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</si>
  <si>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très élevé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</si>
  <si>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</si>
  <si>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</si>
  <si>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</si>
  <si>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</si>
  <si>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</si>
  <si>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</si>
  <si>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</si>
  <si>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</si>
  <si>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</si>
  <si>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</si>
  <si>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</si>
  <si>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</si>
  <si>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</si>
  <si>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</si>
  <si>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</si>
  <si>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</si>
  <si>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</si>
  <si>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</si>
  <si>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</si>
  <si>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</si>
  <si>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</si>
  <si>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</si>
  <si>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</si>
  <si>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</si>
  <si>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</si>
  <si>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</si>
  <si>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</si>
  <si>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</si>
  <si>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</si>
  <si>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</si>
  <si>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</si>
  <si>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</si>
  <si>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</si>
  <si>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</si>
  <si>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</si>
  <si>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</si>
  <si>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</si>
  <si>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</si>
  <si>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</si>
  <si>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</si>
  <si>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</si>
  <si>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</si>
  <si>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</si>
  <si>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</si>
  <si>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</si>
  <si>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</si>
  <si>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</si>
  <si>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</si>
  <si>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</si>
  <si>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</si>
  <si>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</si>
  <si>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</si>
  <si>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</si>
  <si>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</si>
  <si>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</si>
  <si>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</si>
  <si>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</si>
  <si>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 -</t>
  </si>
  <si>
    <t xml:space="preserve">MELSPX</t>
  </si>
  <si>
    <t xml:space="preserve">PHAARU</t>
  </si>
  <si>
    <t xml:space="preserve">SOADUL</t>
  </si>
  <si>
    <t xml:space="preserve">NEWCOD</t>
  </si>
  <si>
    <t xml:space="preserve">Klebsormidium sp.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</si>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</sst>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42571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8</v>
      </c>
      <c r="N5" s="48"/>
      <c r="O5" s="49" t="s">
        <v>15</v>
      </c>
      <c r="P5" s="50" t="n">
        <v>10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5</v>
      </c>
      <c r="C7" s="66" t="n">
        <v>95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/>
      <c r="C9" s="66" t="n">
        <v>0.100000001490116</v>
      </c>
      <c r="D9" s="82"/>
      <c r="E9" s="82"/>
      <c r="F9" s="83" t="n">
        <f aca="false">($B9*$B$7+$C9*$C$7)/100</f>
        <v>0.0950000014156103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5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SUM(B23:B82)</f>
        <v>0.00999999977648258</v>
      </c>
      <c r="C20" s="155" t="n">
        <f aca="false">SUM(C23:C82)</f>
        <v>0.130000000819564</v>
      </c>
      <c r="D20" s="156"/>
      <c r="E20" s="157" t="s">
        <v>53</v>
      </c>
      <c r="F20" s="158" t="n">
        <f aca="false">($B20*$B$7+$C20*$C$7)/100</f>
        <v>0.12400000076741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0.000499999988824129</v>
      </c>
      <c r="C21" s="166" t="n">
        <f aca="false">C20*C7/100</f>
        <v>0.123500000778586</v>
      </c>
      <c r="D21" s="167" t="s">
        <v>56</v>
      </c>
      <c r="E21" s="168"/>
      <c r="F21" s="169" t="n">
        <f aca="false">B21+C21</f>
        <v>0.12400000076741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15</v>
      </c>
      <c r="B23" s="194" t="n">
        <v>0.00999999977648258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0.00999999977648258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OEDSPX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</v>
      </c>
      <c r="C24" s="212" t="n">
        <v>0.0500000007450581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0.0475000007078052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MELSPX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0.00949999978765845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PHAARU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0.00949999978765845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SOADUL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</v>
      </c>
      <c r="C27" s="212" t="n">
        <v>0.0500000007450581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0.0475000007078052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Klebsormidium sp.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>NoCod</v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 t="s">
        <v>83</v>
      </c>
      <c r="X27" s="224"/>
      <c r="Y27" s="207" t="str">
        <f aca="false">IF(AND(ISNUMBER(F27),OR(A27="",A27="!!!!!!")),"!!!!!!",IF(A27="new.cod","NEWCOD",IF(AND((Z27=""),ISTEXT(A27),A27&lt;&gt;"!!!!!!"),A27,IF(Z27="","",INDEX(,Z27)))))</f>
        <v>NEWCOD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/>
      <c r="B28" s="211"/>
      <c r="C28" s="212"/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str">
        <f aca="false">IF(AND(OR(A28="",A28="!!!!!!"),B28="",C28=""),"",IF(OR(AND(B28="",C28=""),ISERROR(C28+B28)),"!!!",($B28*$B$7+$C28*$C$7)/100))</f>
        <v/>
      </c>
      <c r="G28" s="216" t="str">
        <f aca="false">IF(A28="","",IF(ISERROR(VLOOKUP($A28,,9,0)),IF(ISERROR(VLOOKUP($A28,,8,0)),"    -",VLOOKUP($A28,,8,0)),VLOOKUP($A28,,9,0)))</f>
        <v/>
      </c>
      <c r="H28" s="217" t="str">
        <f aca="false">IF(A28="","x",IF(ISERROR(VLOOKUP($A28,,10,0)),IF(ISERROR(VLOOKUP($A28,,9,0)),"x",VLOOKUP($A28,,9,0)),VLOOKUP($A28,,10,0)))</f>
        <v>x</v>
      </c>
      <c r="I28" s="6" t="str">
        <f aca="false">IF(A28="","",1)</f>
        <v/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/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/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/>
      <c r="B29" s="211"/>
      <c r="C29" s="212"/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str">
        <f aca="false">IF(AND(OR(A29="",A29="!!!!!!"),B29="",C29=""),"",IF(OR(AND(B29="",C29=""),ISERROR(C29+B29)),"!!!",($B29*$B$7+$C29*$C$7)/100))</f>
        <v/>
      </c>
      <c r="G29" s="216" t="str">
        <f aca="false">IF(A29="","",IF(ISERROR(VLOOKUP($A29,,9,0)),IF(ISERROR(VLOOKUP($A29,,8,0)),"    -",VLOOKUP($A29,,8,0)),VLOOKUP($A29,,9,0)))</f>
        <v/>
      </c>
      <c r="H29" s="217" t="str">
        <f aca="false">IF(A29="","x",IF(ISERROR(VLOOKUP($A29,,10,0)),IF(ISERROR(VLOOKUP($A29,,9,0)),"x",VLOOKUP($A29,,9,0)),VLOOKUP($A29,,10,0)))</f>
        <v>x</v>
      </c>
      <c r="I29" s="6" t="str">
        <f aca="false">IF(A29="","",1)</f>
        <v/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/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/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/>
      <c r="B30" s="211"/>
      <c r="C30" s="212"/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str">
        <f aca="false">IF(AND(OR(A30="",A30="!!!!!!"),B30="",C30=""),"",IF(OR(AND(B30="",C30=""),ISERROR(C30+B30)),"!!!",($B30*$B$7+$C30*$C$7)/100))</f>
        <v/>
      </c>
      <c r="G30" s="216" t="str">
        <f aca="false">IF(A30="","",IF(ISERROR(VLOOKUP($A30,,9,0)),IF(ISERROR(VLOOKUP($A30,,8,0)),"    -",VLOOKUP($A30,,8,0)),VLOOKUP($A30,,9,0)))</f>
        <v/>
      </c>
      <c r="H30" s="217" t="str">
        <f aca="false">IF(A30="","x",IF(ISERROR(VLOOKUP($A30,,10,0)),IF(ISERROR(VLOOKUP($A30,,9,0)),"x",VLOOKUP($A30,,9,0)),VLOOKUP($A30,,10,0)))</f>
        <v>x</v>
      </c>
      <c r="I30" s="6" t="str">
        <f aca="false">IF(A30="","",1)</f>
        <v/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/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/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str">
        <f aca="false">IF(AND(OR(A31="",A31="!!!!!!"),B31="",C31=""),"",IF(OR(AND(B31="",C31=""),ISERROR(C31+B31)),"!!!",($B31*$B$7+$C31*$C$7)/100))</f>
        <v/>
      </c>
      <c r="G31" s="216" t="str">
        <f aca="false">IF(A31="","",IF(ISERROR(VLOOKUP($A31,,9,0)),IF(ISERROR(VLOOKUP($A31,,8,0)),"    -",VLOOKUP($A31,,8,0)),VLOOKUP($A31,,9,0)))</f>
        <v/>
      </c>
      <c r="H31" s="217" t="str">
        <f aca="false">IF(A31="","x",IF(ISERROR(VLOOKUP($A31,,10,0)),IF(ISERROR(VLOOKUP($A31,,9,0)),"x",VLOOKUP($A31,,9,0)),VLOOKUP($A31,,10,0)))</f>
        <v>x</v>
      </c>
      <c r="I31" s="6" t="str">
        <f aca="false">IF(A31="","",1)</f>
        <v/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/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/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0.12400000076741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l'Aumance</v>
      </c>
      <c r="B84" s="175" t="str">
        <f aca="false">C3</f>
        <v>AUMANCE À COSNE-D'ALLIER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5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0.12400000076741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84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85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86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87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88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89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90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91</v>
      </c>
      <c r="S93" s="6"/>
      <c r="T93" s="207" t="str">
        <f aca="false">INDEX($A$23:$A$82,$T$92)</f>
        <v>OEDSPX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2024-04-24T21:29:34Z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