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6139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'04061390'!$A$1:$O$82</definedName>
    <definedName function="false" hidden="false" localSheetId="0" name="Excel_BuiltIn__FilterDatabase" vbProcedure="false">'04061390'!$A$23:$J$84</definedName>
    <definedName function="false" hidden="false" localSheetId="0" name="NOM" vbProcedure="false">'04061390'!$H$1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<sst xmlns="http://schemas.openxmlformats.org/spreadsheetml/2006/main" count="108" uniqueCount="103">
  <si>
    <t xml:space="preserve">Relevés floristiques aquatiques - IBMR</t>
  </si>
  <si>
    <t xml:space="preserve">Formulaire modèle GIS Macrophytes v 3.3 - novembre 2013  </t>
  </si>
  <si>
    <t xml:space="preserve">AQUABIO</t>
  </si>
  <si>
    <t xml:space="preserve">Laetitia BLANCHARD, Rémy MARCEL</t>
  </si>
  <si>
    <t xml:space="preserve">conforme AFNOR T90-395 oct. 2003</t>
  </si>
  <si>
    <t xml:space="preserve">la Thernille</t>
  </si>
  <si>
    <t xml:space="preserve">THERNILLE à VILLEFRANCHE-D'ALLIER</t>
  </si>
  <si>
    <t xml:space="preserve">04061390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</si>
  <si>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</si>
  <si>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</si>
  <si>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</si>
  <si>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</si>
  <si>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</si>
  <si>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</si>
  <si>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</si>
  <si>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</si>
  <si>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CLASPX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</si>
  <si>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</si>
  <si>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</si>
  <si>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</si>
  <si>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</si>
  <si>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</si>
  <si>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</si>
  <si>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</si>
  <si>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</si>
  <si>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</si>
  <si>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</si>
  <si>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</si>
  <si>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</si>
  <si>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</si>
  <si>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</si>
  <si>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</si>
  <si>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</si>
  <si>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</si>
  <si>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</si>
  <si>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</si>
  <si>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</si>
  <si>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</si>
  <si>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</si>
  <si>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</si>
  <si>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</si>
  <si>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</si>
  <si>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</si>
  <si>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</si>
  <si>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</si>
  <si>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</si>
  <si>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</si>
  <si>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</si>
  <si>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</si>
  <si>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</si>
  <si>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</si>
  <si>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</si>
  <si>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</si>
  <si>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</si>
  <si>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</si>
  <si>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</si>
  <si>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</si>
  <si>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</si>
  <si>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</si>
  <si>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(0,636600216291845 %)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</si>
  <si>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</si>
  <si>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</si>
  <si>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</si>
  <si>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</si>
  <si>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</si>
  <si>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</si>
  <si>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</si>
  <si>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</si>
  <si>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</si>
  <si>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</si>
  <si>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</si>
  <si>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</si>
  <si>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</si>
  <si>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</si>
  <si>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</si>
  <si>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</si>
  <si>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</si>
  <si>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</si>
  <si>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</si>
  <si>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VAUSPX</t>
  </si>
  <si>
    <t xml:space="preserve">AMBRIP</t>
  </si>
  <si>
    <t xml:space="preserve">OEDSPX</t>
  </si>
  <si>
    <t xml:space="preserve">SPRPOL</t>
  </si>
  <si>
    <t xml:space="preserve">POTCRI</t>
  </si>
  <si>
    <t xml:space="preserve">POLHYD</t>
  </si>
  <si>
    <t xml:space="preserve">AGRSTO</t>
  </si>
  <si>
    <t xml:space="preserve">Cf.</t>
  </si>
  <si>
    <t xml:space="preserve">LEMMIN</t>
  </si>
  <si>
    <t xml:space="preserve">PHAARU</t>
  </si>
  <si>
    <t xml:space="preserve">NEWCOD</t>
  </si>
  <si>
    <t xml:space="preserve">Rhoicosphenia sp.</t>
  </si>
  <si>
    <t xml:space="preserve">Coconeis sp.</t>
  </si>
  <si>
    <t xml:space="preserve">RANREP</t>
  </si>
  <si>
    <t xml:space="preserve">SOADUL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</si>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</sst>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3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3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3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3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3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41795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6.875</v>
      </c>
      <c r="M5" s="52"/>
      <c r="N5" s="53" t="s">
        <v>16</v>
      </c>
      <c r="O5" s="54" t="n">
        <v>7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74</v>
      </c>
      <c r="C7" s="66" t="n">
        <v>26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0.5</v>
      </c>
      <c r="C9" s="86" t="n">
        <v>1</v>
      </c>
      <c r="D9" s="87"/>
      <c r="E9" s="87"/>
      <c r="F9" s="88" t="n">
        <f aca="false">($B9*$B$7+$C9*$C$7)/100</f>
        <v>0.63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14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0.400000402703881</v>
      </c>
      <c r="C20" s="165" t="n">
        <f aca="false">SUM(C23:C82)</f>
        <v>1.30999968573451</v>
      </c>
      <c r="D20" s="166"/>
      <c r="E20" s="167" t="s">
        <v>53</v>
      </c>
      <c r="F20" s="168" t="n">
        <f aca="false">($B20*$B$7+$C20*$C$7)/100</f>
        <v>0.636600216291845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0.296000298000872</v>
      </c>
      <c r="C21" s="178" t="n">
        <f aca="false">C20*C7/100</f>
        <v>0.340599918290973</v>
      </c>
      <c r="D21" s="110" t="str">
        <f aca="false">IF(F21=0,"",IF((ABS(F21-F19))&gt;(0.2*F21),CONCATENATE(" rec. par taxa (",F21," %) supérieur à 20 % !"),""))</f>
        <v> rec. par taxa (0,636600216291845 %)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0.636600216291845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0.0444444008171558</v>
      </c>
      <c r="C23" s="204" t="n">
        <v>0.0171428993344307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0.0373460104316473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VAUSPX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0.00999999977648258</v>
      </c>
      <c r="C24" s="222" t="n">
        <v>0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0.00739999983459711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X24" s="217"/>
      <c r="Y24" s="215" t="str">
        <f aca="false">IF(A24="new.cod","NEWCOD",IF(AND((Z24=""),ISTEXT(A24)),A24,IF(Z24="","",INDEX(,Z24))))</f>
        <v>AMBRIP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16</v>
      </c>
      <c r="B25" s="221" t="n">
        <v>0.115556001663208</v>
      </c>
      <c r="C25" s="222" t="n">
        <v>0.688253998756409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0.26445748090744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CLASPX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0.0333333015441895</v>
      </c>
      <c r="C26" s="222" t="n">
        <v>0.0112698003649712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0.0275967912375927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OEDSPX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0.00999999977648258</v>
      </c>
      <c r="C27" s="222" t="n">
        <v>0.00999999977648258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0.00999999977648258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SPRPOL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0.00999999977648258</v>
      </c>
      <c r="C28" s="222" t="n">
        <v>0.00999999977648258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0.00999999977648258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POTCRI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0.00999999977648258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0.00739999983459711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Y29" s="215" t="str">
        <f aca="false">IF(A29="new.cod","NEWCOD",IF(AND((Z29=""),ISTEXT(A29)),A29,IF(Z29="","",INDEX(,Z29))))</f>
        <v>POLHYD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85</v>
      </c>
      <c r="B30" s="221" t="n">
        <v>0.00999999977648258</v>
      </c>
      <c r="C30" s="222" t="n">
        <v>0.00999999977648258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AGRSTO</v>
      </c>
      <c r="Z30" s="9" t="str">
        <f aca="false">IF(ISERROR(MATCH(A30,,0)),IF(ISERROR(MATCH(A30,,0)),"",(MATCH(A30,,0))),(MATCH(A30,,0)))</f>
        <v/>
      </c>
      <c r="AA30" s="218" t="s">
        <v>86</v>
      </c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0.00999999977648258</v>
      </c>
      <c r="C31" s="222" t="n">
        <v>0.00999999977648258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0.00999999977648258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LEMMIN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0.00999999977648258</v>
      </c>
      <c r="C32" s="222" t="n">
        <v>0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0.00739999983459711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PHAARU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89</v>
      </c>
      <c r="B33" s="221" t="n">
        <v>0.0500000007450581</v>
      </c>
      <c r="C33" s="222" t="n">
        <v>0.200000002980232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0.0890000013262033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Rhoicosphenia sp.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>No</v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NEWCOD</v>
      </c>
      <c r="Z33" s="9" t="str">
        <f aca="false">IF(ISERROR(MATCH(A33,,0)),IF(ISERROR(MATCH(A33,,0)),"",(MATCH(A33,,0))),(MATCH(A33,,0)))</f>
        <v/>
      </c>
      <c r="AA33" s="218"/>
      <c r="AB33" s="219" t="s">
        <v>90</v>
      </c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89</v>
      </c>
      <c r="B34" s="221" t="n">
        <v>0.0666666999459267</v>
      </c>
      <c r="C34" s="222" t="n">
        <v>0.333332985639572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0.135999934226274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Coconeis sp.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>No</v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NEWCOD</v>
      </c>
      <c r="Z34" s="9" t="str">
        <f aca="false">IF(ISERROR(MATCH(A34,,0)),IF(ISERROR(MATCH(A34,,0)),"",(MATCH(A34,,0))),(MATCH(A34,,0)))</f>
        <v/>
      </c>
      <c r="AA34" s="218"/>
      <c r="AB34" s="219" t="s">
        <v>91</v>
      </c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92</v>
      </c>
      <c r="B35" s="221" t="n">
        <v>0.00999999977648258</v>
      </c>
      <c r="C35" s="222" t="n">
        <v>0.00999999977648258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0.00999999977648258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RANREP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93</v>
      </c>
      <c r="B36" s="221" t="n">
        <v>0.00999999977648258</v>
      </c>
      <c r="C36" s="222" t="n">
        <v>0.00999999977648258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0.00999999977648258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SOADUL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8" t="str">
        <f aca="false">IF(A37="","",IF(ISERROR(VLOOKUP($A37,,13,0)),IF(ISERROR(VLOOKUP($A37,,12,0)),"    -",VLOOKUP($A37,,12,0)),VLOOKUP($A37,,13,0)))</f>
        <v/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94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Thernille</v>
      </c>
      <c r="B84" s="256" t="str">
        <f aca="false">C3</f>
        <v>THERNILLE à VILLEFRANCHE-D'ALLIER</v>
      </c>
      <c r="C84" s="257" t="n">
        <f aca="false">A4</f>
        <v>41795</v>
      </c>
      <c r="D84" s="258" t="str">
        <f aca="false">IF(ISERROR(SUM($T$23:$T$82)/SUM($U$23:$U$82)),"",SUM($T$23:$T$82)/SUM($U$23:$U$82))</f>
        <v/>
      </c>
      <c r="E84" s="259" t="n">
        <f aca="false">N13</f>
        <v>14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0.636600216291845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95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96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97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98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99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100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101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102</v>
      </c>
      <c r="R93" s="9"/>
      <c r="S93" s="215" t="str">
        <f aca="false">INDEX($A$23:$A$82,$S$92)</f>
        <v>VAUSPX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2024-04-16T07:09:59Z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