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06011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'04406011'!$A$1:$O$82</definedName>
    <definedName function="false" hidden="false" localSheetId="0" name="Excel_BuiltIn__FilterDatabase" vbProcedure="false">'04406011'!$A$23:$J$84</definedName>
    <definedName function="false" hidden="false" localSheetId="0" name="NOM" vbProcedure="false">'04406011'!$H$1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<sst xmlns="http://schemas.openxmlformats.org/spreadsheetml/2006/main" count="104" uniqueCount="100">
  <si>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</si>
  <si>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</si>
  <si>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</si>
  <si>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Benjamin POUJARDIEU, Yann TRACOL</t>
  </si>
  <si>
    <t xml:space="preserve">conforme AFNOR T90-395 oct. 2003</t>
  </si>
  <si>
    <t xml:space="preserve">le Bonson</t>
  </si>
  <si>
    <t xml:space="preserve">R BONSON A SAINT-JUST-SAINT-RAMBERT</t>
  </si>
  <si>
    <t xml:space="preserve">04406011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</si>
  <si>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</si>
  <si>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</si>
  <si>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</si>
  <si>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</si>
  <si>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</si>
  <si>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</si>
  <si>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</si>
  <si>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</si>
  <si>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MELSPX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</si>
  <si>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</si>
  <si>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</si>
  <si>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</si>
  <si>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</si>
  <si>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</si>
  <si>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</si>
  <si>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</si>
  <si>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</si>
  <si>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</si>
  <si>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</si>
  <si>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</si>
  <si>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</si>
  <si>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</si>
  <si>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</si>
  <si>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</si>
  <si>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</si>
  <si>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</si>
  <si>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</si>
  <si>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</si>
  <si>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</si>
  <si>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</si>
  <si>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</si>
  <si>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</si>
  <si>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</si>
  <si>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</si>
  <si>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</si>
  <si>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</si>
  <si>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</si>
  <si>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</si>
  <si>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</si>
  <si>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</si>
  <si>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</si>
  <si>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</si>
  <si>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</si>
  <si>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</si>
  <si>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</si>
  <si>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</si>
  <si>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</si>
  <si>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</si>
  <si>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</si>
  <si>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</si>
  <si>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</si>
  <si>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(60,3089999978244 %)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</si>
  <si>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</si>
  <si>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</si>
  <si>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</si>
  <si>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</si>
  <si>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</si>
  <si>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</si>
  <si>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</si>
  <si>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</si>
  <si>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</si>
  <si>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</si>
  <si>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</si>
  <si>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</si>
  <si>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</si>
  <si>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</si>
  <si>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</si>
  <si>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</si>
  <si>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</si>
  <si>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</si>
  <si>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</si>
  <si>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Newcod</t>
  </si>
  <si>
    <t xml:space="preserve">Epilobium obscurum</t>
  </si>
  <si>
    <t xml:space="preserve">HILSPX</t>
  </si>
  <si>
    <t xml:space="preserve">AUDSPX</t>
  </si>
  <si>
    <t xml:space="preserve">CLASPX</t>
  </si>
  <si>
    <t xml:space="preserve">AMBFLU</t>
  </si>
  <si>
    <t xml:space="preserve">LEASPX</t>
  </si>
  <si>
    <t xml:space="preserve">FONANT</t>
  </si>
  <si>
    <t xml:space="preserve">PHOSPX</t>
  </si>
  <si>
    <t xml:space="preserve">OSCSPX</t>
  </si>
  <si>
    <t xml:space="preserve">FISCRA</t>
  </si>
  <si>
    <t xml:space="preserve">EURSPX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</si>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</sst>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1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1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1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2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2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2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2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7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41456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11.75</v>
      </c>
      <c r="M5" s="52"/>
      <c r="N5" s="53" t="s">
        <v>16</v>
      </c>
      <c r="O5" s="54" t="n">
        <v>12.3333333333333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19</v>
      </c>
      <c r="D6" s="45"/>
      <c r="E6" s="45"/>
      <c r="F6" s="46"/>
      <c r="G6" s="47"/>
      <c r="H6" s="45"/>
      <c r="I6" s="57" t="s">
        <v>20</v>
      </c>
      <c r="J6" s="58"/>
      <c r="K6" s="59"/>
      <c r="L6" s="60" t="s">
        <v>21</v>
      </c>
      <c r="M6" s="61"/>
      <c r="N6" s="62" t="s">
        <v>22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23</v>
      </c>
      <c r="B7" s="65" t="n">
        <v>14</v>
      </c>
      <c r="C7" s="66" t="n">
        <v>86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24</v>
      </c>
      <c r="O7" s="76" t="s">
        <v>25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26</v>
      </c>
      <c r="B8" s="78"/>
      <c r="C8" s="78"/>
      <c r="D8" s="67"/>
      <c r="E8" s="67"/>
      <c r="F8" s="79" t="s">
        <v>27</v>
      </c>
      <c r="G8" s="80"/>
      <c r="H8" s="81"/>
      <c r="I8" s="70"/>
      <c r="J8" s="71"/>
      <c r="K8" s="72"/>
      <c r="L8" s="73"/>
      <c r="M8" s="82" t="s">
        <v>28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29</v>
      </c>
      <c r="B9" s="85" t="n">
        <v>0.300000011920929</v>
      </c>
      <c r="C9" s="86" t="n">
        <v>70</v>
      </c>
      <c r="D9" s="87"/>
      <c r="E9" s="87"/>
      <c r="F9" s="88" t="n">
        <f aca="false">($B9*$B$7+$C9*$C$7)/100</f>
        <v>60.2420000016689</v>
      </c>
      <c r="G9" s="89"/>
      <c r="H9" s="90"/>
      <c r="I9" s="91"/>
      <c r="J9" s="92"/>
      <c r="K9" s="72"/>
      <c r="L9" s="93"/>
      <c r="M9" s="82" t="s">
        <v>30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31</v>
      </c>
      <c r="B10" s="97"/>
      <c r="C10" s="98"/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38</v>
      </c>
      <c r="J12" s="120"/>
      <c r="K12" s="114" t="n">
        <f aca="false">COUNTIF($G$23:$G$82,"=ALG")</f>
        <v>0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0</v>
      </c>
      <c r="L13" s="115"/>
      <c r="M13" s="126" t="s">
        <v>41</v>
      </c>
      <c r="N13" s="127" t="n">
        <f aca="false">COUNTIF(F23:F82,"&gt;0")</f>
        <v>12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47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/>
      <c r="C18" s="145"/>
      <c r="D18" s="110"/>
      <c r="E18" s="146" t="s">
        <v>53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0.409999992698431</v>
      </c>
      <c r="C20" s="165" t="n">
        <f aca="false">SUM(C23:C82)</f>
        <v>70.0599999986589</v>
      </c>
      <c r="D20" s="166"/>
      <c r="E20" s="167" t="s">
        <v>53</v>
      </c>
      <c r="F20" s="168" t="n">
        <f aca="false">($B20*$B$7+$C20*$C$7)/100</f>
        <v>60.3089999978244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55</v>
      </c>
      <c r="R20" s="9"/>
      <c r="S20" s="9"/>
      <c r="T20" s="9"/>
      <c r="U20" s="9"/>
      <c r="V20" s="9"/>
      <c r="W20" s="149" t="s">
        <v>56</v>
      </c>
    </row>
    <row r="21" customFormat="false" ht="12.75" hidden="false" customHeight="false" outlineLevel="0" collapsed="false">
      <c r="A21" s="177" t="s">
        <v>57</v>
      </c>
      <c r="B21" s="178" t="n">
        <f aca="false">B20*B7/100</f>
        <v>0.0573999989777803</v>
      </c>
      <c r="C21" s="178" t="n">
        <f aca="false">C20*C7/100</f>
        <v>60.2515999988467</v>
      </c>
      <c r="D21" s="110" t="str">
        <f aca="false">IF(F21=0,"",IF((ABS(F21-F19))&gt;(0.2*F21),CONCATENATE(" rec. par taxa (",F21," %) supérieur à 20 % !"),""))</f>
        <v> rec. par taxa (60,3089999978244 %)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60.3089999978244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9"/>
      <c r="S21" s="9"/>
      <c r="T21" s="9"/>
      <c r="U21" s="9"/>
      <c r="V21" s="9"/>
      <c r="W21" s="149" t="s">
        <v>59</v>
      </c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79</v>
      </c>
      <c r="B23" s="203" t="n">
        <v>0</v>
      </c>
      <c r="C23" s="204" t="n">
        <v>0.00999999977648258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0.00859999980777502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>No</v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Newcod</v>
      </c>
      <c r="Z23" s="9" t="str">
        <f aca="false">IF(ISERROR(MATCH(A23,,0)),IF(ISERROR(MATCH(A23,,0)),"",(MATCH(A23,,0))),(MATCH(A23,,0)))</f>
        <v/>
      </c>
      <c r="AA23" s="218"/>
      <c r="AB23" s="202" t="s">
        <v>80</v>
      </c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81</v>
      </c>
      <c r="B24" s="221" t="n">
        <v>0.00999999977648258</v>
      </c>
      <c r="C24" s="222" t="n">
        <v>0.00999999977648258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0.00999999977648258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HILSPX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82</v>
      </c>
      <c r="B25" s="221" t="n">
        <v>0.00999999977648258</v>
      </c>
      <c r="C25" s="222" t="n">
        <v>0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0.00139999996870756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AUDSPX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83</v>
      </c>
      <c r="B26" s="221" t="n">
        <v>0.00999999977648258</v>
      </c>
      <c r="C26" s="222" t="n">
        <v>0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0.00139999996870756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CLASPX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84</v>
      </c>
      <c r="B27" s="221" t="n">
        <v>0.00999999977648258</v>
      </c>
      <c r="C27" s="222" t="n">
        <v>0.00999999977648258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0.00999999977648258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AMBFLU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85</v>
      </c>
      <c r="B28" s="221" t="n">
        <v>0.00999999977648258</v>
      </c>
      <c r="C28" s="222" t="n">
        <v>0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0.00139999996870756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LEASPX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86</v>
      </c>
      <c r="B29" s="221" t="n">
        <v>0.00999999977648258</v>
      </c>
      <c r="C29" s="222" t="n">
        <v>0.00999999977648258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0.00999999977648258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FONANT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87</v>
      </c>
      <c r="B30" s="221" t="n">
        <v>0.00999999977648258</v>
      </c>
      <c r="C30" s="222" t="n">
        <v>0.00999999977648258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0.00999999977648258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PHOSPX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88</v>
      </c>
      <c r="B31" s="221" t="n">
        <v>0.00999999977648258</v>
      </c>
      <c r="C31" s="222" t="n">
        <v>0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0.00139999996870756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OSCSPX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16</v>
      </c>
      <c r="B32" s="221" t="n">
        <v>0.0199999995529652</v>
      </c>
      <c r="C32" s="222" t="n">
        <v>70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60.2027999999374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MELSPX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89</v>
      </c>
      <c r="B33" s="221" t="n">
        <v>0.100000001490116</v>
      </c>
      <c r="C33" s="222" t="n">
        <v>0</v>
      </c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0.0140000002086163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FISCRA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 t="s">
        <v>90</v>
      </c>
      <c r="B34" s="221" t="n">
        <v>0.209999993443489</v>
      </c>
      <c r="C34" s="222" t="n">
        <v>0.00999999977648258</v>
      </c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0.0379999988898635</v>
      </c>
      <c r="G34" s="208" t="str">
        <f aca="false">IF(A34="","",IF(ISERROR(VLOOKUP($A34,,13,0)),IF(ISERROR(VLOOKUP($A34,,12,0)),"    -",VLOOKUP($A34,,12,0)),VLOOKUP($A34,,13,0)))</f>
        <v>    -</v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>EURSPX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n">
        <f aca="false">IF(A34="","",1)</f>
        <v>1</v>
      </c>
    </row>
    <row r="35" customFormat="false" ht="12.75" hidden="false" customHeight="false" outlineLevel="0" collapsed="false">
      <c r="A35" s="220"/>
      <c r="B35" s="221"/>
      <c r="C35" s="222"/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</v>
      </c>
      <c r="G35" s="208" t="str">
        <f aca="false">IF(A35="","",IF(ISERROR(VLOOKUP($A35,,13,0)),IF(ISERROR(VLOOKUP($A35,,12,0)),"    -",VLOOKUP($A35,,12,0)),VLOOKUP($A35,,13,0)))</f>
        <v/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/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/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str">
        <f aca="false">IF(A35="","",1)</f>
        <v/>
      </c>
    </row>
    <row r="36" customFormat="false" ht="12.75" hidden="false" customHeight="false" outlineLevel="0" collapsed="false">
      <c r="A36" s="220"/>
      <c r="B36" s="221"/>
      <c r="C36" s="222"/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</v>
      </c>
      <c r="G36" s="208" t="str">
        <f aca="false">IF(A36="","",IF(ISERROR(VLOOKUP($A36,,13,0)),IF(ISERROR(VLOOKUP($A36,,12,0)),"    -",VLOOKUP($A36,,12,0)),VLOOKUP($A36,,13,0)))</f>
        <v/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/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/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str">
        <f aca="false">IF(A36="","",1)</f>
        <v/>
      </c>
    </row>
    <row r="37" customFormat="false" ht="12.75" hidden="false" customHeight="false" outlineLevel="0" collapsed="false">
      <c r="A37" s="220"/>
      <c r="B37" s="221"/>
      <c r="C37" s="222"/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0</v>
      </c>
      <c r="G37" s="208" t="str">
        <f aca="false">IF(A37="","",IF(ISERROR(VLOOKUP($A37,,13,0)),IF(ISERROR(VLOOKUP($A37,,12,0)),"    -",VLOOKUP($A37,,12,0)),VLOOKUP($A37,,13,0)))</f>
        <v/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/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/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str">
        <f aca="false">IF(A37="","",1)</f>
        <v/>
      </c>
    </row>
    <row r="38" customFormat="false" ht="12.75" hidden="false" customHeight="false" outlineLevel="0" collapsed="false">
      <c r="A38" s="220"/>
      <c r="B38" s="221"/>
      <c r="C38" s="222"/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</v>
      </c>
      <c r="G38" s="208" t="str">
        <f aca="false">IF(A38="","",IF(ISERROR(VLOOKUP($A38,,13,0)),IF(ISERROR(VLOOKUP($A38,,12,0)),"    -",VLOOKUP($A38,,12,0)),VLOOKUP($A38,,13,0)))</f>
        <v/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/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/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str">
        <f aca="false">IF(A38="","",1)</f>
        <v/>
      </c>
    </row>
    <row r="39" customFormat="false" ht="12.75" hidden="false" customHeight="false" outlineLevel="0" collapsed="false">
      <c r="A39" s="220"/>
      <c r="B39" s="221"/>
      <c r="C39" s="222"/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0</v>
      </c>
      <c r="G39" s="208" t="str">
        <f aca="false">IF(A39="","",IF(ISERROR(VLOOKUP($A39,,13,0)),IF(ISERROR(VLOOKUP($A39,,12,0)),"    -",VLOOKUP($A39,,12,0)),VLOOKUP($A39,,13,0)))</f>
        <v/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/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/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str">
        <f aca="false">IF(A39="","",1)</f>
        <v/>
      </c>
    </row>
    <row r="40" customFormat="false" ht="12.75" hidden="false" customHeight="false" outlineLevel="0" collapsed="false">
      <c r="A40" s="220"/>
      <c r="B40" s="221"/>
      <c r="C40" s="222"/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</v>
      </c>
      <c r="G40" s="208" t="str">
        <f aca="false">IF(A40="","",IF(ISERROR(VLOOKUP($A40,,13,0)),IF(ISERROR(VLOOKUP($A40,,12,0)),"    -",VLOOKUP($A40,,12,0)),VLOOKUP($A40,,13,0)))</f>
        <v/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</v>
      </c>
      <c r="G41" s="208" t="str">
        <f aca="false">IF(A41="","",IF(ISERROR(VLOOKUP($A41,,13,0)),IF(ISERROR(VLOOKUP($A41,,12,0)),"    -",VLOOKUP($A41,,12,0)),VLOOKUP($A41,,13,0)))</f>
        <v/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</v>
      </c>
      <c r="G42" s="208" t="str">
        <f aca="false">IF(A42="","",IF(ISERROR(VLOOKUP($A42,,13,0)),IF(ISERROR(VLOOKUP($A42,,12,0)),"    -",VLOOKUP($A42,,12,0)),VLOOKUP($A42,,13,0)))</f>
        <v/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91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le Bonson</v>
      </c>
      <c r="B84" s="256" t="str">
        <f aca="false">C3</f>
        <v>R BONSON A SAINT-JUST-SAINT-RAMBERT</v>
      </c>
      <c r="C84" s="257" t="n">
        <f aca="false">A4</f>
        <v>41456</v>
      </c>
      <c r="D84" s="258" t="str">
        <f aca="false">IF(ISERROR(SUM($T$23:$T$82)/SUM($U$23:$U$82)),"",SUM($T$23:$T$82)/SUM($U$23:$U$82))</f>
        <v/>
      </c>
      <c r="E84" s="259" t="n">
        <f aca="false">N13</f>
        <v>12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60.3089999978244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92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93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94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95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96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97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98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99</v>
      </c>
      <c r="R93" s="9"/>
      <c r="S93" s="215" t="str">
        <f aca="false">INDEX($A$23:$A$82,$S$92)</f>
        <v>Newcod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23">
    <cfRule type="expression" priority="28" aboveAverage="0" equalAverage="0" bottom="0" percent="0" rank="0" text="" dxfId="26">
      <formula>ISTEXT($E23)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2024-04-09T21:42:17Z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