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1" sheetId="1" state="visible" r:id="rId3"/>
  </sheets>
  <externalReferences>
    <externalReference r:id="rId4"/>
  </externalReferences>
  <definedNames>
    <definedName function="false" hidden="false" localSheetId="0" name="Excel_BuiltIn_Print_Area" vbProcedure="false">'61'!$A$1:$O$36</definedName>
    <definedName function="false" hidden="false" localSheetId="0" name="Excel_BuiltIn__FilterDatabase" vbProcedure="false">'61'!$A$23:$J$84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<sst xmlns="http://schemas.openxmlformats.org/spreadsheetml/2006/main" count="105" uniqueCount="100">
  <si>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</si>
  <si>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</si>
  <si>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</si>
  <si>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</si>
  <si>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RANCE</t>
  </si>
  <si>
    <t xml:space="preserve">VITRAC</t>
  </si>
  <si>
    <t xml:space="preserve">05091560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</si>
  <si>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</si>
  <si>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</si>
  <si>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</si>
  <si>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</si>
  <si>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</si>
  <si>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</si>
  <si>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</si>
  <si>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</si>
  <si>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</si>
  <si>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</si>
  <si>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</si>
  <si>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</si>
  <si>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</si>
  <si>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</si>
  <si>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</si>
  <si>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</si>
  <si>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</si>
  <si>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</si>
  <si>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</si>
  <si>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</si>
  <si>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</si>
  <si>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</si>
  <si>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</si>
  <si>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</si>
  <si>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</si>
  <si>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</si>
  <si>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</si>
  <si>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</si>
  <si>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</si>
  <si>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</si>
  <si>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</si>
  <si>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</si>
  <si>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</si>
  <si>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</si>
  <si>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</si>
  <si>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</si>
  <si>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</si>
  <si>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</si>
  <si>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</si>
  <si>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</si>
  <si>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</si>
  <si>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</si>
  <si>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</si>
  <si>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</si>
  <si>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</si>
  <si>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</si>
  <si>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</si>
  <si>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</si>
  <si>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(100 %) et</t>
  </si>
  <si>
    <t xml:space="preserve">rec. pondéré</t>
  </si>
  <si>
    <t xml:space="preserve">voir aussi colonne BB</t>
  </si>
  <si>
    <t xml:space="preserve"> rec. par taxa (2,403 %)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</si>
  <si>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</si>
  <si>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</si>
  <si>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</si>
  <si>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</si>
  <si>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</si>
  <si>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</si>
  <si>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</si>
  <si>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</si>
  <si>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</si>
  <si>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</si>
  <si>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</si>
  <si>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</si>
  <si>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</si>
  <si>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</si>
  <si>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</si>
  <si>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</si>
  <si>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</si>
  <si>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</si>
  <si>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</si>
  <si>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NOSSPX</t>
  </si>
  <si>
    <t xml:space="preserve">VAUSPX</t>
  </si>
  <si>
    <t xml:space="preserve">DERWEB</t>
  </si>
  <si>
    <t xml:space="preserve">CHIPOL</t>
  </si>
  <si>
    <t xml:space="preserve">SCAUND</t>
  </si>
  <si>
    <t xml:space="preserve">AMBFLU</t>
  </si>
  <si>
    <t xml:space="preserve">BRARIV</t>
  </si>
  <si>
    <t xml:space="preserve">FISRUF</t>
  </si>
  <si>
    <t xml:space="preserve">FONSQU</t>
  </si>
  <si>
    <t xml:space="preserve">AGRSTO</t>
  </si>
  <si>
    <t xml:space="preserve">IRIPSE</t>
  </si>
  <si>
    <t xml:space="preserve">LYCEUR</t>
  </si>
  <si>
    <t xml:space="preserve">LYSVUL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</si>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</sst>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4_Mphyt_14.01_IBMR-ADOUR_JMI_calculs_$a_BV%20Lot_AU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53"/>
      <sheetName val="54"/>
      <sheetName val="55"/>
      <sheetName val="56"/>
      <sheetName val="61"/>
      <sheetName val="modele"/>
      <sheetName val="liste codes réf"/>
    </sheetNames>
    <sheetDataSet>
      <sheetData sheetId="0"/>
      <sheetData sheetId="1">
        <row r="1">
          <cell r="A1" t="str">
            <v>LISTE DES TAXA AQUATIQUES POTENTIELLEMENT RENCONTRES EN FRANCE</v>
          </cell>
        </row>
        <row r="2">
          <cell r="A2" t="str">
            <v>notes spécifiques et coefficients de sténoécie</v>
          </cell>
        </row>
        <row r="5">
          <cell r="A5" t="str">
            <v>CODE</v>
          </cell>
          <cell r="B5" t="str">
            <v>version 3.1.1 - janvier 2013</v>
          </cell>
        </row>
        <row r="6">
          <cell r="B6" t="str">
            <v>Conforme à la norme NF T9-395 (octobre 23)</v>
          </cell>
        </row>
        <row r="7">
          <cell r="A7" t="str">
            <v>LEPSPX</v>
          </cell>
          <cell r="B7" t="str">
            <v>Batrachospermum sp.</v>
          </cell>
          <cell r="C7">
            <v>16</v>
          </cell>
        </row>
        <row r="7">
          <cell r="E7" t="str">
            <v>(L.) Nees</v>
          </cell>
          <cell r="F7" t="str">
            <v>Enteromorpha compressa (L.) Greville</v>
          </cell>
        </row>
        <row r="7">
          <cell r="M7" t="str">
            <v>LI</v>
          </cell>
          <cell r="N7">
            <v>4</v>
          </cell>
        </row>
        <row r="8">
          <cell r="A8" t="str">
            <v>SPTSPX</v>
          </cell>
          <cell r="B8" t="str">
            <v>Binuclearia sp.</v>
          </cell>
          <cell r="C8">
            <v>13</v>
          </cell>
          <cell r="D8">
            <v>1</v>
          </cell>
          <cell r="E8" t="str">
            <v>Gomont</v>
          </cell>
        </row>
        <row r="8">
          <cell r="M8" t="str">
            <v>LIC</v>
          </cell>
          <cell r="N8">
            <v>4</v>
          </cell>
        </row>
        <row r="9">
          <cell r="B9" t="str">
            <v>Chaetophora sp.</v>
          </cell>
          <cell r="C9">
            <v>12</v>
          </cell>
          <cell r="D9">
            <v>1</v>
          </cell>
          <cell r="E9" t="str">
            <v>(Liebm.) J.Agardh</v>
          </cell>
          <cell r="F9" t="str">
            <v>Agmenellum Bréb.</v>
          </cell>
        </row>
        <row r="9">
          <cell r="M9" t="str">
            <v>LIC</v>
          </cell>
          <cell r="N9">
            <v>4</v>
          </cell>
        </row>
        <row r="10">
          <cell r="A10" t="str">
            <v>ANASPX</v>
          </cell>
          <cell r="B10" t="str">
            <v>Chara aculeolata</v>
          </cell>
          <cell r="C10">
            <v>15</v>
          </cell>
          <cell r="D10">
            <v>2</v>
          </cell>
          <cell r="E10" t="str">
            <v>(Thuret) Kirchner (janthina)</v>
          </cell>
        </row>
        <row r="10">
          <cell r="G10" t="str">
            <v>Nitella opaca (Bruzelius) C.Agardh</v>
          </cell>
        </row>
        <row r="10">
          <cell r="M10" t="str">
            <v>LIC</v>
          </cell>
          <cell r="N10">
            <v>4</v>
          </cell>
        </row>
        <row r="10">
          <cell r="P10" t="str">
            <v>IBMR</v>
          </cell>
        </row>
        <row r="11">
          <cell r="A11" t="str">
            <v>APHSPX</v>
          </cell>
          <cell r="B11" t="str">
            <v>Chara aspera</v>
          </cell>
        </row>
        <row r="11">
          <cell r="E11" t="str">
            <v>Roth</v>
          </cell>
          <cell r="F11" t="str">
            <v>Microcystis flos-aquae (Wittr.) Kirchn.</v>
          </cell>
        </row>
        <row r="11">
          <cell r="M11" t="str">
            <v>LIC</v>
          </cell>
          <cell r="N11">
            <v>4</v>
          </cell>
        </row>
        <row r="12">
          <cell r="A12" t="str">
            <v>AUDSPX</v>
          </cell>
          <cell r="B12" t="str">
            <v>Chara braunii</v>
          </cell>
        </row>
        <row r="12">
          <cell r="D12">
            <v>2</v>
          </cell>
          <cell r="E12" t="str">
            <v>C. Agardh</v>
          </cell>
        </row>
        <row r="12">
          <cell r="G12" t="str">
            <v>Nitella furcata subsp mucronata (A.Braun) R.D.Wood</v>
          </cell>
        </row>
        <row r="12">
          <cell r="M12" t="str">
            <v>BR</v>
          </cell>
          <cell r="N12">
            <v>4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Chara canescens</v>
          </cell>
          <cell r="C13">
            <v>13</v>
          </cell>
          <cell r="D13">
            <v>3</v>
          </cell>
          <cell r="E13" t="str">
            <v>(L.) C.Agardh</v>
          </cell>
          <cell r="F13" t="str">
            <v>Conferva fluviatilis  L.</v>
          </cell>
        </row>
        <row r="13">
          <cell r="M13" t="str">
            <v>BR</v>
          </cell>
          <cell r="N13">
            <v>4</v>
          </cell>
        </row>
        <row r="14">
          <cell r="A14" t="str">
            <v>BATSPX</v>
          </cell>
          <cell r="B14" t="str">
            <v>Chara contraria</v>
          </cell>
        </row>
        <row r="14">
          <cell r="D14">
            <v>2</v>
          </cell>
          <cell r="E14" t="str">
            <v>C. Agardh</v>
          </cell>
        </row>
        <row r="14">
          <cell r="M14" t="str">
            <v>BRh</v>
          </cell>
          <cell r="N14">
            <v>4</v>
          </cell>
        </row>
        <row r="15">
          <cell r="A15" t="str">
            <v>BINSPX</v>
          </cell>
          <cell r="B15" t="str">
            <v>Chara globularis</v>
          </cell>
          <cell r="C15">
            <v>13</v>
          </cell>
        </row>
        <row r="15">
          <cell r="E15" t="str">
            <v>C. Agardh</v>
          </cell>
        </row>
        <row r="15">
          <cell r="M15" t="str">
            <v>BRh</v>
          </cell>
          <cell r="N15">
            <v>4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Chara gymnophylla</v>
          </cell>
          <cell r="C16">
            <v>6</v>
          </cell>
          <cell r="D16">
            <v>2</v>
          </cell>
          <cell r="E16" t="str">
            <v>Meyen</v>
          </cell>
          <cell r="F16" t="str">
            <v>Agmenellum Bréb.</v>
          </cell>
        </row>
        <row r="16">
          <cell r="M16" t="str">
            <v>BRh</v>
          </cell>
          <cell r="N16">
            <v>4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hispida</v>
          </cell>
          <cell r="C17">
            <v>15</v>
          </cell>
        </row>
        <row r="17">
          <cell r="E17" t="str">
            <v>Desmazières</v>
          </cell>
          <cell r="F17" t="str">
            <v>Chara flexilis L.</v>
          </cell>
          <cell r="G17" t="str">
            <v>Nitella opaca (Bruzelius) C.Agardh</v>
          </cell>
        </row>
        <row r="17">
          <cell r="M17" t="str">
            <v>BRh</v>
          </cell>
          <cell r="N17">
            <v>4</v>
          </cell>
        </row>
        <row r="18">
          <cell r="A18" t="str">
            <v>CHAASP</v>
          </cell>
          <cell r="B18" t="str">
            <v>Chara intermedia</v>
          </cell>
        </row>
        <row r="18">
          <cell r="D18">
            <v>2</v>
          </cell>
          <cell r="E18" t="str">
            <v>Kütz. em. Elenkin</v>
          </cell>
          <cell r="F18" t="str">
            <v>Chara gracilis Sm.</v>
          </cell>
        </row>
        <row r="18">
          <cell r="M18" t="str">
            <v>BRh</v>
          </cell>
          <cell r="N18">
            <v>4</v>
          </cell>
        </row>
        <row r="19">
          <cell r="A19" t="str">
            <v>CHABRA</v>
          </cell>
          <cell r="B19" t="str">
            <v>Chara sp.</v>
          </cell>
          <cell r="C19">
            <v>12</v>
          </cell>
          <cell r="D19">
            <v>2</v>
          </cell>
          <cell r="E19" t="str">
            <v>Kützing</v>
          </cell>
          <cell r="F19" t="str">
            <v>Chara mucronata A. Braun</v>
          </cell>
          <cell r="G19" t="str">
            <v>Nitella furcata subsp mucronata (A.Braun) R.D.Wood</v>
          </cell>
        </row>
        <row r="19">
          <cell r="M19" t="str">
            <v>BRh</v>
          </cell>
          <cell r="N19">
            <v>4</v>
          </cell>
        </row>
        <row r="19">
          <cell r="P19" t="str">
            <v>IBMR</v>
          </cell>
        </row>
        <row r="20">
          <cell r="A20" t="str">
            <v>CHACAN</v>
          </cell>
          <cell r="B20" t="str">
            <v>Chara vulgaris</v>
          </cell>
          <cell r="C20">
            <v>18</v>
          </cell>
          <cell r="D20">
            <v>2</v>
          </cell>
          <cell r="E20" t="str">
            <v>Thuret</v>
          </cell>
          <cell r="F20" t="str">
            <v>Chara opaca Bruzelius.</v>
          </cell>
        </row>
        <row r="20">
          <cell r="M20" t="str">
            <v>BRh</v>
          </cell>
          <cell r="N20">
            <v>4</v>
          </cell>
        </row>
        <row r="20">
          <cell r="P20" t="str">
            <v>IBMR</v>
          </cell>
        </row>
        <row r="21">
          <cell r="A21" t="str">
            <v>CHACON</v>
          </cell>
          <cell r="B21" t="str">
            <v>Chlorhormidium sp.</v>
          </cell>
          <cell r="C21">
            <v>3</v>
          </cell>
          <cell r="D21">
            <v>2</v>
          </cell>
          <cell r="E21" t="str">
            <v>Thuret</v>
          </cell>
        </row>
        <row r="21">
          <cell r="M21" t="str">
            <v>BRh</v>
          </cell>
          <cell r="N21">
            <v>4</v>
          </cell>
        </row>
        <row r="22">
          <cell r="A22" t="str">
            <v>CHAGLO</v>
          </cell>
          <cell r="B22" t="str">
            <v>Chlorotylium sp.</v>
          </cell>
        </row>
        <row r="22">
          <cell r="D22">
            <v>1</v>
          </cell>
          <cell r="E22" t="str">
            <v>C. Agardh</v>
          </cell>
          <cell r="F22" t="str">
            <v>Chara tenuissima Desv.</v>
          </cell>
        </row>
        <row r="22">
          <cell r="M22" t="str">
            <v>BRh</v>
          </cell>
          <cell r="N22">
            <v>4</v>
          </cell>
        </row>
        <row r="22">
          <cell r="P22" t="str">
            <v>IBMR</v>
          </cell>
        </row>
        <row r="23">
          <cell r="A23" t="str">
            <v>CHAGYM</v>
          </cell>
          <cell r="B23" t="str">
            <v>Cladophora sp.</v>
          </cell>
          <cell r="C23">
            <v>15</v>
          </cell>
          <cell r="D23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2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3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4</v>
      </c>
      <c r="B3" s="13"/>
      <c r="C3" s="12" t="s">
        <v>5</v>
      </c>
      <c r="D3" s="23"/>
      <c r="E3" s="23"/>
      <c r="F3" s="24"/>
      <c r="G3" s="24"/>
      <c r="H3" s="25"/>
      <c r="I3" s="26"/>
      <c r="J3" s="25"/>
      <c r="K3" s="27" t="s">
        <v>6</v>
      </c>
      <c r="L3" s="28"/>
      <c r="M3" s="29" t="s">
        <v>7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41867</v>
      </c>
      <c r="B4" s="33"/>
      <c r="C4" s="34"/>
      <c r="D4" s="35"/>
      <c r="E4" s="35"/>
      <c r="F4" s="34"/>
      <c r="G4" s="34"/>
      <c r="H4" s="35"/>
      <c r="I4" s="36" t="s">
        <v>8</v>
      </c>
      <c r="J4" s="37"/>
      <c r="K4" s="37"/>
      <c r="L4" s="38"/>
      <c r="M4" s="38"/>
      <c r="N4" s="39" t="s">
        <v>9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10</v>
      </c>
      <c r="B5" s="43" t="s">
        <v>11</v>
      </c>
      <c r="C5" s="44" t="s">
        <v>12</v>
      </c>
      <c r="D5" s="45"/>
      <c r="E5" s="45"/>
      <c r="F5" s="46" t="s">
        <v>13</v>
      </c>
      <c r="G5" s="47"/>
      <c r="H5" s="45"/>
      <c r="I5" s="48"/>
      <c r="J5" s="49"/>
      <c r="K5" s="50" t="s">
        <v>14</v>
      </c>
      <c r="L5" s="51" t="n">
        <v>14.0625</v>
      </c>
      <c r="M5" s="52"/>
      <c r="N5" s="53" t="s">
        <v>15</v>
      </c>
      <c r="O5" s="54" t="n">
        <v>14.2758620689655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45</v>
      </c>
      <c r="C7" s="66" t="n">
        <v>55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n">
        <f aca="false">IF(ISERROR(AVERAGE(I23:I82)),"     -",AVERAGE(I23:I82))</f>
        <v>12.3076923076923</v>
      </c>
      <c r="O8" s="83" t="n">
        <f aca="false">IF(ISERROR(AVERAGE(J23:J82)),"      -",AVERAGE(J23:J82))</f>
        <v>1.84615384615385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4.4</v>
      </c>
      <c r="C9" s="86" t="n">
        <v>0.5</v>
      </c>
      <c r="D9" s="87"/>
      <c r="E9" s="87"/>
      <c r="F9" s="88" t="n">
        <f aca="false">($B9*$B$7+$C9*$C$7)/100</f>
        <v>2.255</v>
      </c>
      <c r="G9" s="89"/>
      <c r="H9" s="90"/>
      <c r="I9" s="91"/>
      <c r="J9" s="92"/>
      <c r="K9" s="72"/>
      <c r="L9" s="93"/>
      <c r="M9" s="82" t="s">
        <v>29</v>
      </c>
      <c r="N9" s="83" t="n">
        <f aca="false">IF(ISERROR(STDEVP(I23:I82)),"     -",STDEVP(I23:I82))</f>
        <v>3.51665521558845</v>
      </c>
      <c r="O9" s="83" t="n">
        <f aca="false">IF(ISERROR(STDEVP(J23:J82)),"      -",STDEVP(J23:J82))</f>
        <v>0.863459396947833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4</v>
      </c>
      <c r="O10" s="105" t="n">
        <f aca="false">MIN(J23:J82)</f>
        <v>1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 t="n">
        <v>0</v>
      </c>
      <c r="C11" s="109" t="n">
        <v>0</v>
      </c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17</v>
      </c>
      <c r="O11" s="105" t="n">
        <f aca="false">MAX(J23:J82)</f>
        <v>3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 t="n">
        <f aca="false">21/4.68</f>
        <v>4.48717948717949</v>
      </c>
      <c r="C12" s="118" t="n">
        <v>0</v>
      </c>
      <c r="D12" s="110"/>
      <c r="E12" s="110"/>
      <c r="F12" s="111" t="n">
        <f aca="false">($B12*$B$7+$C12*$C$7)/100</f>
        <v>2.01923076923077</v>
      </c>
      <c r="G12" s="119"/>
      <c r="H12" s="67"/>
      <c r="I12" s="120" t="s">
        <v>37</v>
      </c>
      <c r="J12" s="120"/>
      <c r="K12" s="114" t="n">
        <f aca="false">COUNTIF($G$23:$G$82,"=ALG")</f>
        <v>2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 t="n">
        <f aca="false">10/4.68</f>
        <v>2.13675213675214</v>
      </c>
      <c r="C13" s="118" t="n">
        <f aca="false">5/0.54</f>
        <v>9.25925925925926</v>
      </c>
      <c r="D13" s="110"/>
      <c r="E13" s="110"/>
      <c r="F13" s="111" t="n">
        <f aca="false">($B13*$B$7+$C13*$C$7)/100</f>
        <v>6.05413105413105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7</v>
      </c>
      <c r="L13" s="115"/>
      <c r="M13" s="126" t="s">
        <v>40</v>
      </c>
      <c r="N13" s="127" t="n">
        <f aca="false">COUNTIF(F23:F82,"&gt;0")</f>
        <v>14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 t="n">
        <f aca="false">436/4.68</f>
        <v>93.1623931623932</v>
      </c>
      <c r="C14" s="118" t="n">
        <f aca="false">45/0.54</f>
        <v>83.3333333333333</v>
      </c>
      <c r="D14" s="110"/>
      <c r="E14" s="110"/>
      <c r="F14" s="111" t="n">
        <f aca="false">($B14*$B$7+$C14*$C$7)/100</f>
        <v>87.7564102564103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1</v>
      </c>
      <c r="L14" s="115"/>
      <c r="M14" s="130" t="s">
        <v>43</v>
      </c>
      <c r="N14" s="131" t="n">
        <f aca="false">COUNTIF($I$23:$I$82,"&gt;-1")</f>
        <v>13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 t="n">
        <f aca="false">1/4.68</f>
        <v>0.213675213675214</v>
      </c>
      <c r="C15" s="135" t="n">
        <f aca="false">4/0.54</f>
        <v>7.40740740740741</v>
      </c>
      <c r="D15" s="110"/>
      <c r="E15" s="110"/>
      <c r="F15" s="111" t="n">
        <f aca="false">($B15*$B$7+$C15*$C$7)/100</f>
        <v>4.17022792022792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4</v>
      </c>
      <c r="L15" s="115"/>
      <c r="M15" s="136" t="s">
        <v>46</v>
      </c>
      <c r="N15" s="137" t="n">
        <f aca="false">COUNTIF(J23:J82,"=1")</f>
        <v>6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 t="n">
        <v>0</v>
      </c>
      <c r="C16" s="109" t="n">
        <v>0</v>
      </c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3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 t="n">
        <f aca="false">100-B18</f>
        <v>99.7863247863248</v>
      </c>
      <c r="C17" s="118" t="n">
        <f aca="false">100-C18</f>
        <v>92.5925925925926</v>
      </c>
      <c r="D17" s="110"/>
      <c r="E17" s="110"/>
      <c r="F17" s="142"/>
      <c r="G17" s="111" t="n">
        <f aca="false">($B17*$B$7+$C17*$C$7)/100</f>
        <v>95.8297720797721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4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 t="n">
        <f aca="false">B15</f>
        <v>0.213675213675214</v>
      </c>
      <c r="C18" s="145" t="n">
        <f aca="false">C15</f>
        <v>7.40740740740741</v>
      </c>
      <c r="D18" s="110"/>
      <c r="E18" s="146" t="s">
        <v>52</v>
      </c>
      <c r="F18" s="142"/>
      <c r="G18" s="111" t="n">
        <f aca="false">($B18*$B$7+$C18*$C$7)/100</f>
        <v>4.17022792022792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100</v>
      </c>
      <c r="G19" s="155" t="n">
        <f aca="false">SUM(G16:G18)</f>
        <v>100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4.68</v>
      </c>
      <c r="C20" s="165" t="n">
        <f aca="false">SUM(C23:C82)</f>
        <v>0.54</v>
      </c>
      <c r="D20" s="166"/>
      <c r="E20" s="167" t="s">
        <v>52</v>
      </c>
      <c r="F20" s="168" t="n">
        <f aca="false">($B20*$B$7+$C20*$C$7)/100</f>
        <v>2.403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2.106</v>
      </c>
      <c r="C21" s="178" t="n">
        <f aca="false">C20*C7/100</f>
        <v>0.297</v>
      </c>
      <c r="D21" s="110" t="str">
        <f aca="false">IF(F21=0,"",IF((ABS(F21-F19))&gt;(0.2*F21),CONCATENATE(" rec. par taxa (",F21," %) supérieur à 20 % !"),""))</f>
        <v> rec. par taxa (2,403 %) supérieur à 20 % !</v>
      </c>
      <c r="E21" s="179" t="str">
        <f aca="false">IF(F21=0,"",IF((ABS(F21-F19))&gt;(0.2*F21),CONCATENATE("ATTENTION : écart entre rec. par grp (",F19," %) ","et",""),""))</f>
        <v>ATTENTION : écart entre rec. par grp (100 %) et</v>
      </c>
      <c r="F21" s="180" t="n">
        <f aca="false">B21+C21</f>
        <v>2.403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0.2</v>
      </c>
      <c r="C23" s="204"/>
      <c r="D23" s="205" t="str">
        <f aca="false">IF(ISERROR(VLOOKUP($A23,'[1]liste reference'!$A$7:$D$904,2,0)),IF(ISERROR(VLOOKUP($A23,'[1]liste reference'!$B$7:$D$904,1,0)),"",VLOOKUP($A23,'[1]liste reference'!$B$7:$D$904,1,0)),VLOOKUP($A23,'[1]liste reference'!$A$7:$D$904,2,0))</f>
        <v>Nostoc sp.</v>
      </c>
      <c r="E23" s="205" t="e">
        <f aca="false">IF(D23="",0,VLOOKUP(D23,D$22:D22,1,0))</f>
        <v>#N/A</v>
      </c>
      <c r="F23" s="206" t="n">
        <f aca="false">($B23*$B$7+$C23*$C$7)/100</f>
        <v>0.09</v>
      </c>
      <c r="G23" s="207" t="str">
        <f aca="false">IF(A23="","",IF(ISERROR(VLOOKUP($A23,'[1]liste reference'!$A$7:$P$904,13,0)),IF(ISERROR(VLOOKUP($A23,'[1]liste reference'!$B$7:$P$904,12,0)),"    -",VLOOKUP($A23,'[1]liste reference'!$B$7:$P$904,12,0)),VLOOKUP($A23,'[1]liste reference'!$A$7:$P$904,13,0)))</f>
        <v>ALG</v>
      </c>
      <c r="H23" s="208" t="n">
        <f aca="false">IF(A23="","x",IF(ISERROR(VLOOKUP($A23,'[1]liste reference'!$A$8:$P$904,14,0)),IF(ISERROR(VLOOKUP($A23,'[1]liste reference'!$B$8:$P$904,13,0)),"x",VLOOKUP($A23,'[1]liste reference'!$B$8:$P$904,13,0)),VLOOKUP($A23,'[1]liste reference'!$A$8:$P$904,14,0)))</f>
        <v>2</v>
      </c>
      <c r="I23" s="209" t="n">
        <f aca="false">IF(ISNUMBER(H23),IF(ISERROR(VLOOKUP($A23,'[1]liste reference'!$A$7:$P$904,3,0)),IF(ISERROR(VLOOKUP($A23,'[1]liste reference'!$B$7:$P$904,2,0)),"",VLOOKUP($A23,'[1]liste reference'!$B$7:$P$904,2,0)),VLOOKUP($A23,'[1]liste reference'!$A$7:$P$904,3,0)),"")</f>
        <v>9</v>
      </c>
      <c r="J23" s="209" t="n">
        <f aca="false">IF(ISNUMBER(H23),IF(ISERROR(VLOOKUP($A23,'[1]liste reference'!$A$7:$P$904,4,0)),IF(ISERROR(VLOOKUP($A23,'[1]liste reference'!$B$7:$P$904,3,0)),"",VLOOKUP($A23,'[1]liste reference'!$B$7:$P$904,3,0)),VLOOKUP($A23,'[1]liste reference'!$A$7:$P$904,4,0)),"")</f>
        <v>1</v>
      </c>
      <c r="K23" s="210" t="str">
        <f aca="false">IF(A23="NEWCOD",IF(AB23="","Remplir le champs 'Nouveau taxa' svp.",$AB23),IF(ISTEXT($E23),"DEJA SAISI !",IF(A23="","",IF(ISERROR(VLOOKUP($A23,'[1]liste reference'!$A$7:$D$904,2,0)),IF(ISERROR(VLOOKUP($A23,'[1]liste reference'!$B$7:$D$904,1,0)),"code non répertorié ou synonyme",VLOOKUP($A23,'[1]liste reference'!$B$7:$D$904,1,0)),VLOOKUP(A23,'[1]liste reference'!$A$7:$D$904,2,0)))))</f>
        <v>Nostoc sp.</v>
      </c>
      <c r="L23" s="211"/>
      <c r="M23" s="211"/>
      <c r="N23" s="211"/>
      <c r="O23" s="212"/>
      <c r="P23" s="213" t="n">
        <f aca="false">IF($A23="NEWCOD",IF($AC23="","No",$AC23),IF(ISTEXT($E23),"DEJA SAISI !",IF($A23="","",IF(ISERROR(VLOOKUP($A23,'[1]liste reference'!A$1:S$1048576,19,FALSE())),IF(ISERROR(VLOOKUP($A23,'[1]liste reference'!B$1:S$1048576,19,FALSE())),"",VLOOKUP($A23,'[1]liste reference'!B$1:S$1048576,19,FALSE())),VLOOKUP($A23,'[1]liste reference'!A$1:S$1048576,19,FALSE())))))</f>
        <v>1105</v>
      </c>
      <c r="Q23" s="214" t="n">
        <f aca="false">IF(ISTEXT(H23),"",(B23*$B$7/100)+(C23*$C$7/100))</f>
        <v>0.09</v>
      </c>
      <c r="R23" s="215" t="n">
        <f aca="false">IF(OR(ISTEXT(H23),Q23=0),"",IF(Q23&lt;0.1,1,IF(Q23&lt;1,2,IF(Q23&lt;10,3,IF(Q23&lt;50,4,IF(Q23&gt;=50,5,""))))))</f>
        <v>1</v>
      </c>
      <c r="S23" s="215" t="n">
        <f aca="false">IF(ISERROR(R23*I23),0,R23*I23)</f>
        <v>9</v>
      </c>
      <c r="T23" s="215" t="n">
        <f aca="false">IF(ISERROR(R23*I23*J23),0,R23*I23*J23)</f>
        <v>9</v>
      </c>
      <c r="U23" s="215" t="n">
        <f aca="false">IF(ISERROR(R23*J23),0,R23*J23)</f>
        <v>1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IF(A23="new.cod","NEWCOD",IF(AND((Z23=""),ISTEXT(A23)),A23,IF(Z23="","",INDEX('[1]liste reference'!$A$8:$A$904,Z23))))</f>
        <v>NOSSPX</v>
      </c>
      <c r="Z23" s="9" t="n">
        <f aca="false">IF(ISERROR(MATCH(A23,'[1]liste reference'!$A$8:$A$904,0)),IF(ISERROR(MATCH(A23,'[1]liste reference'!$B$8:$B$904,0)),"",(MATCH(A23,'[1]liste reference'!$B$8:$B$904,0))),(MATCH(A23,'[1]liste reference'!$A$8:$A$904,0)))</f>
        <v>54</v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0.01</v>
      </c>
      <c r="C24" s="222"/>
      <c r="D24" s="205" t="str">
        <f aca="false">IF(ISERROR(VLOOKUP($A24,'[1]liste reference'!$A$7:$D$904,2,0)),IF(ISERROR(VLOOKUP($A24,'[1]liste reference'!$B$7:$D$904,1,0)),"",VLOOKUP($A24,'[1]liste reference'!$B$7:$D$904,1,0)),VLOOKUP($A24,'[1]liste reference'!$A$7:$D$904,2,0))</f>
        <v>Vaucheria sp.</v>
      </c>
      <c r="E24" s="223" t="e">
        <f aca="false">IF(D24="",0,VLOOKUP(D24,D$22:D23,1,0))</f>
        <v>#N/A</v>
      </c>
      <c r="F24" s="224" t="n">
        <f aca="false">($B24*$B$7+$C24*$C$7)/100</f>
        <v>0.0045</v>
      </c>
      <c r="G24" s="207" t="str">
        <f aca="false">IF(A24="","",IF(ISERROR(VLOOKUP($A24,'[1]liste reference'!$A$7:$P$904,13,0)),IF(ISERROR(VLOOKUP($A24,'[1]liste reference'!$B$7:$P$904,12,0)),"    -",VLOOKUP($A24,'[1]liste reference'!$B$7:$P$904,12,0)),VLOOKUP($A24,'[1]liste reference'!$A$7:$P$904,13,0)))</f>
        <v>ALG</v>
      </c>
      <c r="H24" s="208" t="n">
        <f aca="false">IF(A24="","x",IF(ISERROR(VLOOKUP($A24,'[1]liste reference'!$A$8:$P$904,14,0)),IF(ISERROR(VLOOKUP($A24,'[1]liste reference'!$B$8:$P$904,13,0)),"x",VLOOKUP($A24,'[1]liste reference'!$B$8:$P$904,13,0)),VLOOKUP($A24,'[1]liste reference'!$A$8:$P$904,14,0)))</f>
        <v>2</v>
      </c>
      <c r="I24" s="209" t="n">
        <f aca="false">IF(ISNUMBER(H24),IF(ISERROR(VLOOKUP($A24,'[1]liste reference'!$A$7:$P$904,3,0)),IF(ISERROR(VLOOKUP($A24,'[1]liste reference'!$B$7:$P$904,2,0)),"",VLOOKUP($A24,'[1]liste reference'!$B$7:$P$904,2,0)),VLOOKUP($A24,'[1]liste reference'!$A$7:$P$904,3,0)),"")</f>
        <v>4</v>
      </c>
      <c r="J24" s="209" t="n">
        <f aca="false">IF(ISNUMBER(H24),IF(ISERROR(VLOOKUP($A24,'[1]liste reference'!$A$7:$P$904,4,0)),IF(ISERROR(VLOOKUP($A24,'[1]liste reference'!$B$7:$P$904,3,0)),"",VLOOKUP($A24,'[1]liste reference'!$B$7:$P$904,3,0)),VLOOKUP($A24,'[1]liste reference'!$A$7:$P$904,4,0)),"")</f>
        <v>1</v>
      </c>
      <c r="K24" s="210" t="str">
        <f aca="false">IF(A24="NEWCOD",IF(AB24="","Remplir le champs 'Nouveau taxa' svp.",$AB24),IF(ISTEXT($E24),"DEJA SAISI !",IF(A24="","",IF(ISERROR(VLOOKUP($A24,'[1]liste reference'!$A$7:$D$904,2,0)),IF(ISERROR(VLOOKUP($A24,'[1]liste reference'!$B$7:$D$904,1,0)),"code non répertorié ou synonyme",VLOOKUP($A24,'[1]liste reference'!$B$7:$D$904,1,0)),VLOOKUP(A24,'[1]liste reference'!$A$7:$D$904,2,0)))))</f>
        <v>Vaucheria sp.</v>
      </c>
      <c r="L24" s="225"/>
      <c r="M24" s="225"/>
      <c r="N24" s="225"/>
      <c r="O24" s="212"/>
      <c r="P24" s="213" t="n">
        <f aca="false">IF($A24="NEWCOD",IF($AC24="","No",$AC24),IF(ISTEXT($E24),"DEJA SAISI !",IF($A24="","",IF(ISERROR(VLOOKUP($A24,'[1]liste reference'!A$1:S$1048576,19,FALSE())),IF(ISERROR(VLOOKUP($A24,'[1]liste reference'!B$1:S$1048576,19,FALSE())),"",VLOOKUP($A24,'[1]liste reference'!B$1:S$1048576,19,FALSE())),VLOOKUP($A24,'[1]liste reference'!A$1:S$1048576,19,FALSE())))))</f>
        <v>6193</v>
      </c>
      <c r="Q24" s="214" t="n">
        <f aca="false">IF(ISTEXT(H24),"",(B24*$B$7/100)+(C24*$C$7/100))</f>
        <v>0.0045</v>
      </c>
      <c r="R24" s="215" t="n">
        <f aca="false">IF(OR(ISTEXT(H24),Q24=0),"",IF(Q24&lt;0.1,1,IF(Q24&lt;1,2,IF(Q24&lt;10,3,IF(Q24&lt;50,4,IF(Q24&gt;=50,5,""))))))</f>
        <v>1</v>
      </c>
      <c r="S24" s="215" t="n">
        <f aca="false">IF(ISERROR(R24*I24),0,R24*I24)</f>
        <v>4</v>
      </c>
      <c r="T24" s="215" t="n">
        <f aca="false">IF(ISERROR(R24*I24*J24),0,R24*I24*J24)</f>
        <v>4</v>
      </c>
      <c r="U24" s="226" t="n">
        <f aca="false">IF(ISERROR(R24*J24),0,R24*J24)</f>
        <v>1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IF(A24="new.cod","NEWCOD",IF(AND((Z24=""),ISTEXT(A24)),A24,IF(Z24="","",INDEX('[1]liste reference'!$A$8:$A$904,Z24))))</f>
        <v>VAUSPX</v>
      </c>
      <c r="Z24" s="9" t="n">
        <f aca="false">IF(ISERROR(MATCH(A24,'[1]liste reference'!$A$8:$A$904,0)),IF(ISERROR(MATCH(A24,'[1]liste reference'!$B$8:$B$904,0)),"",(MATCH(A24,'[1]liste reference'!$B$8:$B$904,0))),(MATCH(A24,'[1]liste reference'!$A$8:$A$904,0)))</f>
        <v>82</v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0.1</v>
      </c>
      <c r="C25" s="222" t="n">
        <v>0.05</v>
      </c>
      <c r="D25" s="205" t="str">
        <f aca="false">IF(ISERROR(VLOOKUP($A25,'[1]liste reference'!$A$7:$D$904,2,0)),IF(ISERROR(VLOOKUP($A25,'[1]liste reference'!$B$7:$D$904,1,0)),"",VLOOKUP($A25,'[1]liste reference'!$B$7:$D$904,1,0)),VLOOKUP($A25,'[1]liste reference'!$A$7:$D$904,2,0))</f>
        <v>Dermatocarpon weberi</v>
      </c>
      <c r="E25" s="223" t="e">
        <f aca="false">IF(D25="",0,VLOOKUP(D25,D$22:D24,1,0))</f>
        <v>#N/A</v>
      </c>
      <c r="F25" s="224" t="n">
        <f aca="false">($B25*$B$7+$C25*$C$7)/100</f>
        <v>0.0725</v>
      </c>
      <c r="G25" s="207" t="str">
        <f aca="false">IF(A25="","",IF(ISERROR(VLOOKUP($A25,'[1]liste reference'!$A$7:$P$904,13,0)),IF(ISERROR(VLOOKUP($A25,'[1]liste reference'!$B$7:$P$904,12,0)),"    -",VLOOKUP($A25,'[1]liste reference'!$B$7:$P$904,12,0)),VLOOKUP($A25,'[1]liste reference'!$A$7:$P$904,13,0)))</f>
        <v>LIC</v>
      </c>
      <c r="H25" s="208" t="n">
        <f aca="false">IF(A25="","x",IF(ISERROR(VLOOKUP($A25,'[1]liste reference'!$A$8:$P$904,14,0)),IF(ISERROR(VLOOKUP($A25,'[1]liste reference'!$B$8:$P$904,13,0)),"x",VLOOKUP($A25,'[1]liste reference'!$B$8:$P$904,13,0)),VLOOKUP($A25,'[1]liste reference'!$A$8:$P$904,14,0)))</f>
        <v>3</v>
      </c>
      <c r="I25" s="209" t="n">
        <f aca="false">IF(ISNUMBER(H25),IF(ISERROR(VLOOKUP($A25,'[1]liste reference'!$A$7:$P$904,3,0)),IF(ISERROR(VLOOKUP($A25,'[1]liste reference'!$B$7:$P$904,2,0)),"",VLOOKUP($A25,'[1]liste reference'!$B$7:$P$904,2,0)),VLOOKUP($A25,'[1]liste reference'!$A$7:$P$904,3,0)),"")</f>
        <v>16</v>
      </c>
      <c r="J25" s="209" t="n">
        <f aca="false">IF(ISNUMBER(H25),IF(ISERROR(VLOOKUP($A25,'[1]liste reference'!$A$7:$P$904,4,0)),IF(ISERROR(VLOOKUP($A25,'[1]liste reference'!$B$7:$P$904,3,0)),"",VLOOKUP($A25,'[1]liste reference'!$B$7:$P$904,3,0)),VLOOKUP($A25,'[1]liste reference'!$A$7:$P$904,4,0)),"")</f>
        <v>3</v>
      </c>
      <c r="K25" s="210" t="str">
        <f aca="false">IF(A25="NEWCOD",IF(AB25="","Remplir le champs 'Nouveau taxa' svp.",$AB25),IF(ISTEXT($E25),"DEJA SAISI !",IF(A25="","",IF(ISERROR(VLOOKUP($A25,'[1]liste reference'!$A$7:$D$904,2,0)),IF(ISERROR(VLOOKUP($A25,'[1]liste reference'!$B$7:$D$904,1,0)),"code non répertorié ou synonyme",VLOOKUP($A25,'[1]liste reference'!$B$7:$D$904,1,0)),VLOOKUP(A25,'[1]liste reference'!$A$7:$D$904,2,0)))))</f>
        <v>Dermatocarpon weberi</v>
      </c>
      <c r="L25" s="225"/>
      <c r="M25" s="225"/>
      <c r="N25" s="225"/>
      <c r="O25" s="212"/>
      <c r="P25" s="213" t="n">
        <f aca="false">IF($A25="NEWCOD",IF($AC25="","No",$AC25),IF(ISTEXT($E25),"DEJA SAISI !",IF($A25="","",IF(ISERROR(VLOOKUP($A25,'[1]liste reference'!A$1:S$1048576,19,FALSE())),IF(ISERROR(VLOOKUP($A25,'[1]liste reference'!B$1:S$1048576,19,FALSE())),"",VLOOKUP($A25,'[1]liste reference'!B$1:S$1048576,19,FALSE())),VLOOKUP($A25,'[1]liste reference'!A$1:S$1048576,19,FALSE())))))</f>
        <v>10217</v>
      </c>
      <c r="Q25" s="214" t="n">
        <f aca="false">IF(ISTEXT(H25),"",(B25*$B$7/100)+(C25*$C$7/100))</f>
        <v>0.0725</v>
      </c>
      <c r="R25" s="215" t="n">
        <f aca="false">IF(OR(ISTEXT(H25),Q25=0),"",IF(Q25&lt;0.1,1,IF(Q25&lt;1,2,IF(Q25&lt;10,3,IF(Q25&lt;50,4,IF(Q25&gt;=50,5,""))))))</f>
        <v>1</v>
      </c>
      <c r="S25" s="215" t="n">
        <f aca="false">IF(ISERROR(R25*I25),0,R25*I25)</f>
        <v>16</v>
      </c>
      <c r="T25" s="215" t="n">
        <f aca="false">IF(ISERROR(R25*I25*J25),0,R25*I25*J25)</f>
        <v>48</v>
      </c>
      <c r="U25" s="226" t="n">
        <f aca="false">IF(ISERROR(R25*J25),0,R25*J25)</f>
        <v>3</v>
      </c>
      <c r="V25" s="216" t="str">
        <f aca="false">IF(AND(A25="",F25=0),"",IF(F25=0,"Il manque le(s) % de rec. !",""))</f>
        <v/>
      </c>
      <c r="W25" s="227"/>
      <c r="Y25" s="215" t="str">
        <f aca="false">IF(A25="new.cod","NEWCOD",IF(AND((Z25=""),ISTEXT(A25)),A25,IF(Z25="","",INDEX('[1]liste reference'!$A$8:$A$904,Z25))))</f>
        <v>DERWEB</v>
      </c>
      <c r="Z25" s="9" t="n">
        <f aca="false">IF(ISERROR(MATCH(A25,'[1]liste reference'!$A$8:$A$904,0)),IF(ISERROR(MATCH(A25,'[1]liste reference'!$B$8:$B$904,0)),"",(MATCH(A25,'[1]liste reference'!$B$8:$B$904,0))),(MATCH(A25,'[1]liste reference'!$A$8:$A$904,0)))</f>
        <v>88</v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0.05</v>
      </c>
      <c r="C26" s="222"/>
      <c r="D26" s="205" t="str">
        <f aca="false">IF(ISERROR(VLOOKUP($A26,'[1]liste reference'!$A$7:$D$904,2,0)),IF(ISERROR(VLOOKUP($A26,'[1]liste reference'!$B$7:$D$904,1,0)),"",VLOOKUP($A26,'[1]liste reference'!$B$7:$D$904,1,0)),VLOOKUP($A26,'[1]liste reference'!$A$7:$D$904,2,0))</f>
        <v>Chiloscyphus polyanthos</v>
      </c>
      <c r="E26" s="223" t="e">
        <f aca="false">IF(D26="",0,VLOOKUP(D26,D$22:D25,1,0))</f>
        <v>#N/A</v>
      </c>
      <c r="F26" s="224" t="n">
        <f aca="false">($B26*$B$7+$C26*$C$7)/100</f>
        <v>0.0225</v>
      </c>
      <c r="G26" s="207" t="str">
        <f aca="false">IF(A26="","",IF(ISERROR(VLOOKUP($A26,'[1]liste reference'!$A$7:$P$904,13,0)),IF(ISERROR(VLOOKUP($A26,'[1]liste reference'!$B$7:$P$904,12,0)),"    -",VLOOKUP($A26,'[1]liste reference'!$B$7:$P$904,12,0)),VLOOKUP($A26,'[1]liste reference'!$A$7:$P$904,13,0)))</f>
        <v>BRh</v>
      </c>
      <c r="H26" s="208" t="n">
        <f aca="false">IF(A26="","x",IF(ISERROR(VLOOKUP($A26,'[1]liste reference'!$A$8:$P$904,14,0)),IF(ISERROR(VLOOKUP($A26,'[1]liste reference'!$B$8:$P$904,13,0)),"x",VLOOKUP($A26,'[1]liste reference'!$B$8:$P$904,13,0)),VLOOKUP($A26,'[1]liste reference'!$A$8:$P$904,14,0)))</f>
        <v>4</v>
      </c>
      <c r="I26" s="209" t="n">
        <f aca="false">IF(ISNUMBER(H26),IF(ISERROR(VLOOKUP($A26,'[1]liste reference'!$A$7:$P$904,3,0)),IF(ISERROR(VLOOKUP($A26,'[1]liste reference'!$B$7:$P$904,2,0)),"",VLOOKUP($A26,'[1]liste reference'!$B$7:$P$904,2,0)),VLOOKUP($A26,'[1]liste reference'!$A$7:$P$904,3,0)),"")</f>
        <v>15</v>
      </c>
      <c r="J26" s="209" t="n">
        <f aca="false">IF(ISNUMBER(H26),IF(ISERROR(VLOOKUP($A26,'[1]liste reference'!$A$7:$P$904,4,0)),IF(ISERROR(VLOOKUP($A26,'[1]liste reference'!$B$7:$P$904,3,0)),"",VLOOKUP($A26,'[1]liste reference'!$B$7:$P$904,3,0)),VLOOKUP($A26,'[1]liste reference'!$A$7:$P$904,4,0)),"")</f>
        <v>2</v>
      </c>
      <c r="K26" s="210" t="str">
        <f aca="false">IF(A26="NEWCOD",IF(AB26="","Remplir le champs 'Nouveau taxa' svp.",$AB26),IF(ISTEXT($E26),"DEJA SAISI !",IF(A26="","",IF(ISERROR(VLOOKUP($A26,'[1]liste reference'!$A$7:$D$904,2,0)),IF(ISERROR(VLOOKUP($A26,'[1]liste reference'!$B$7:$D$904,1,0)),"code non répertorié ou synonyme",VLOOKUP($A26,'[1]liste reference'!$B$7:$D$904,1,0)),VLOOKUP(A26,'[1]liste reference'!$A$7:$D$904,2,0)))))</f>
        <v>Chiloscyphus polyanthos</v>
      </c>
      <c r="L26" s="225"/>
      <c r="M26" s="225"/>
      <c r="N26" s="225"/>
      <c r="O26" s="212"/>
      <c r="P26" s="213" t="n">
        <f aca="false">IF($A26="NEWCOD",IF($AC26="","No",$AC26),IF(ISTEXT($E26),"DEJA SAISI !",IF($A26="","",IF(ISERROR(VLOOKUP($A26,'[1]liste reference'!A$1:S$1048576,19,FALSE())),IF(ISERROR(VLOOKUP($A26,'[1]liste reference'!B$1:S$1048576,19,FALSE())),"",VLOOKUP($A26,'[1]liste reference'!B$1:S$1048576,19,FALSE())),VLOOKUP($A26,'[1]liste reference'!A$1:S$1048576,19,FALSE())))))</f>
        <v>1186</v>
      </c>
      <c r="Q26" s="214" t="n">
        <f aca="false">IF(ISTEXT(H26),"",(B26*$B$7/100)+(C26*$C$7/100))</f>
        <v>0.0225</v>
      </c>
      <c r="R26" s="215" t="n">
        <f aca="false">IF(OR(ISTEXT(H26),Q26=0),"",IF(Q26&lt;0.1,1,IF(Q26&lt;1,2,IF(Q26&lt;10,3,IF(Q26&lt;50,4,IF(Q26&gt;=50,5,""))))))</f>
        <v>1</v>
      </c>
      <c r="S26" s="215" t="n">
        <f aca="false">IF(ISERROR(R26*I26),0,R26*I26)</f>
        <v>15</v>
      </c>
      <c r="T26" s="215" t="n">
        <f aca="false">IF(ISERROR(R26*I26*J26),0,R26*I26*J26)</f>
        <v>30</v>
      </c>
      <c r="U26" s="226" t="n">
        <f aca="false">IF(ISERROR(R26*J26),0,R26*J26)</f>
        <v>2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IF(A26="new.cod","NEWCOD",IF(AND((Z26=""),ISTEXT(A26)),A26,IF(Z26="","",INDEX('[1]liste reference'!$A$8:$A$904,Z26))))</f>
        <v>CHIPOL</v>
      </c>
      <c r="Z26" s="9" t="n">
        <f aca="false">IF(ISERROR(MATCH(A26,'[1]liste reference'!$A$8:$A$904,0)),IF(ISERROR(MATCH(A26,'[1]liste reference'!$B$8:$B$904,0)),"",(MATCH(A26,'[1]liste reference'!$B$8:$B$904,0))),(MATCH(A26,'[1]liste reference'!$A$8:$A$904,0)))</f>
        <v>97</v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0.7</v>
      </c>
      <c r="C27" s="222" t="n">
        <v>0.15</v>
      </c>
      <c r="D27" s="205" t="str">
        <f aca="false">IF(ISERROR(VLOOKUP($A27,'[1]liste reference'!$A$7:$D$904,2,0)),IF(ISERROR(VLOOKUP($A27,'[1]liste reference'!$B$7:$D$904,1,0)),"",VLOOKUP($A27,'[1]liste reference'!$B$7:$D$904,1,0)),VLOOKUP($A27,'[1]liste reference'!$A$7:$D$904,2,0))</f>
        <v>Scapania undulata</v>
      </c>
      <c r="E27" s="223" t="e">
        <f aca="false">IF(D27="",0,VLOOKUP(D27,D$22:D26,1,0))</f>
        <v>#N/A</v>
      </c>
      <c r="F27" s="224" t="n">
        <f aca="false">($B27*$B$7+$C27*$C$7)/100</f>
        <v>0.3975</v>
      </c>
      <c r="G27" s="207" t="str">
        <f aca="false">IF(A27="","",IF(ISERROR(VLOOKUP($A27,'[1]liste reference'!$A$7:$P$904,13,0)),IF(ISERROR(VLOOKUP($A27,'[1]liste reference'!$B$7:$P$904,12,0)),"    -",VLOOKUP($A27,'[1]liste reference'!$B$7:$P$904,12,0)),VLOOKUP($A27,'[1]liste reference'!$A$7:$P$904,13,0)))</f>
        <v>BRh</v>
      </c>
      <c r="H27" s="208" t="n">
        <f aca="false">IF(A27="","x",IF(ISERROR(VLOOKUP($A27,'[1]liste reference'!$A$8:$P$904,14,0)),IF(ISERROR(VLOOKUP($A27,'[1]liste reference'!$B$8:$P$904,13,0)),"x",VLOOKUP($A27,'[1]liste reference'!$B$8:$P$904,13,0)),VLOOKUP($A27,'[1]liste reference'!$A$8:$P$904,14,0)))</f>
        <v>4</v>
      </c>
      <c r="I27" s="209" t="n">
        <f aca="false">IF(ISNUMBER(H27),IF(ISERROR(VLOOKUP($A27,'[1]liste reference'!$A$7:$P$904,3,0)),IF(ISERROR(VLOOKUP($A27,'[1]liste reference'!$B$7:$P$904,2,0)),"",VLOOKUP($A27,'[1]liste reference'!$B$7:$P$904,2,0)),VLOOKUP($A27,'[1]liste reference'!$A$7:$P$904,3,0)),"")</f>
        <v>17</v>
      </c>
      <c r="J27" s="209" t="n">
        <f aca="false">IF(ISNUMBER(H27),IF(ISERROR(VLOOKUP($A27,'[1]liste reference'!$A$7:$P$904,4,0)),IF(ISERROR(VLOOKUP($A27,'[1]liste reference'!$B$7:$P$904,3,0)),"",VLOOKUP($A27,'[1]liste reference'!$B$7:$P$904,3,0)),VLOOKUP($A27,'[1]liste reference'!$A$7:$P$904,4,0)),"")</f>
        <v>3</v>
      </c>
      <c r="K27" s="210" t="str">
        <f aca="false">IF(A27="NEWCOD",IF(AB27="","Remplir le champs 'Nouveau taxa' svp.",$AB27),IF(ISTEXT($E27),"DEJA SAISI !",IF(A27="","",IF(ISERROR(VLOOKUP($A27,'[1]liste reference'!$A$7:$D$904,2,0)),IF(ISERROR(VLOOKUP($A27,'[1]liste reference'!$B$7:$D$904,1,0)),"code non répertorié ou synonyme",VLOOKUP($A27,'[1]liste reference'!$B$7:$D$904,1,0)),VLOOKUP(A27,'[1]liste reference'!$A$7:$D$904,2,0)))))</f>
        <v>Scapania undulata</v>
      </c>
      <c r="L27" s="225"/>
      <c r="M27" s="225"/>
      <c r="N27" s="225"/>
      <c r="O27" s="212"/>
      <c r="P27" s="213" t="n">
        <f aca="false">IF($A27="NEWCOD",IF($AC27="","No",$AC27),IF(ISTEXT($E27),"DEJA SAISI !",IF($A27="","",IF(ISERROR(VLOOKUP($A27,'[1]liste reference'!A$1:S$1048576,19,FALSE())),IF(ISERROR(VLOOKUP($A27,'[1]liste reference'!B$1:S$1048576,19,FALSE())),"",VLOOKUP($A27,'[1]liste reference'!B$1:S$1048576,19,FALSE())),VLOOKUP($A27,'[1]liste reference'!A$1:S$1048576,19,FALSE())))))</f>
        <v>1213</v>
      </c>
      <c r="Q27" s="214" t="n">
        <f aca="false">IF(ISTEXT(H27),"",(B27*$B$7/100)+(C27*$C$7/100))</f>
        <v>0.3975</v>
      </c>
      <c r="R27" s="215" t="n">
        <f aca="false">IF(OR(ISTEXT(H27),Q27=0),"",IF(Q27&lt;0.1,1,IF(Q27&lt;1,2,IF(Q27&lt;10,3,IF(Q27&lt;50,4,IF(Q27&gt;=50,5,""))))))</f>
        <v>2</v>
      </c>
      <c r="S27" s="215" t="n">
        <f aca="false">IF(ISERROR(R27*I27),0,R27*I27)</f>
        <v>34</v>
      </c>
      <c r="T27" s="215" t="n">
        <f aca="false">IF(ISERROR(R27*I27*J27),0,R27*I27*J27)</f>
        <v>102</v>
      </c>
      <c r="U27" s="226" t="n">
        <f aca="false">IF(ISERROR(R27*J27),0,R27*J27)</f>
        <v>6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IF(A27="new.cod","NEWCOD",IF(AND((Z27=""),ISTEXT(A27)),A27,IF(Z27="","",INDEX('[1]liste reference'!$A$8:$A$904,Z27))))</f>
        <v>SCAUND</v>
      </c>
      <c r="Z27" s="9" t="n">
        <f aca="false">IF(ISERROR(MATCH(A27,'[1]liste reference'!$A$8:$A$904,0)),IF(ISERROR(MATCH(A27,'[1]liste reference'!$B$8:$B$904,0)),"",(MATCH(A27,'[1]liste reference'!$B$8:$B$904,0))),(MATCH(A27,'[1]liste reference'!$A$8:$A$904,0)))</f>
        <v>144</v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0.05</v>
      </c>
      <c r="C28" s="222"/>
      <c r="D28" s="205" t="str">
        <f aca="false">IF(ISERROR(VLOOKUP($A28,'[1]liste reference'!$A$7:$D$904,2,0)),IF(ISERROR(VLOOKUP($A28,'[1]liste reference'!$B$7:$D$904,1,0)),"",VLOOKUP($A28,'[1]liste reference'!$B$7:$D$904,1,0)),VLOOKUP($A28,'[1]liste reference'!$A$7:$D$904,2,0))</f>
        <v>Amblystegium fluviatile</v>
      </c>
      <c r="E28" s="223" t="e">
        <f aca="false">IF(D28="",0,VLOOKUP(D28,D$22:D27,1,0))</f>
        <v>#N/A</v>
      </c>
      <c r="F28" s="224" t="n">
        <f aca="false">($B28*$B$7+$C28*$C$7)/100</f>
        <v>0.0225</v>
      </c>
      <c r="G28" s="207" t="str">
        <f aca="false">IF(A28="","",IF(ISERROR(VLOOKUP($A28,'[1]liste reference'!$A$7:$P$904,13,0)),IF(ISERROR(VLOOKUP($A28,'[1]liste reference'!$B$7:$P$904,12,0)),"    -",VLOOKUP($A28,'[1]liste reference'!$B$7:$P$904,12,0)),VLOOKUP($A28,'[1]liste reference'!$A$7:$P$904,13,0)))</f>
        <v>BRm</v>
      </c>
      <c r="H28" s="208" t="n">
        <f aca="false">IF(A28="","x",IF(ISERROR(VLOOKUP($A28,'[1]liste reference'!$A$8:$P$904,14,0)),IF(ISERROR(VLOOKUP($A28,'[1]liste reference'!$B$8:$P$904,13,0)),"x",VLOOKUP($A28,'[1]liste reference'!$B$8:$P$904,13,0)),VLOOKUP($A28,'[1]liste reference'!$A$8:$P$904,14,0)))</f>
        <v>5</v>
      </c>
      <c r="I28" s="209" t="n">
        <f aca="false">IF(ISNUMBER(H28),IF(ISERROR(VLOOKUP($A28,'[1]liste reference'!$A$7:$P$904,3,0)),IF(ISERROR(VLOOKUP($A28,'[1]liste reference'!$B$7:$P$904,2,0)),"",VLOOKUP($A28,'[1]liste reference'!$B$7:$P$904,2,0)),VLOOKUP($A28,'[1]liste reference'!$A$7:$P$904,3,0)),"")</f>
        <v>11</v>
      </c>
      <c r="J28" s="209" t="n">
        <f aca="false">IF(ISNUMBER(H28),IF(ISERROR(VLOOKUP($A28,'[1]liste reference'!$A$7:$P$904,4,0)),IF(ISERROR(VLOOKUP($A28,'[1]liste reference'!$B$7:$P$904,3,0)),"",VLOOKUP($A28,'[1]liste reference'!$B$7:$P$904,3,0)),VLOOKUP($A28,'[1]liste reference'!$A$7:$P$904,4,0)),"")</f>
        <v>2</v>
      </c>
      <c r="K28" s="210" t="str">
        <f aca="false">IF(A28="NEWCOD",IF(AB28="","Remplir le champs 'Nouveau taxa' svp.",$AB28),IF(ISTEXT($E28),"DEJA SAISI !",IF(A28="","",IF(ISERROR(VLOOKUP($A28,'[1]liste reference'!$A$7:$D$904,2,0)),IF(ISERROR(VLOOKUP($A28,'[1]liste reference'!$B$7:$D$904,1,0)),"code non répertorié ou synonyme",VLOOKUP($A28,'[1]liste reference'!$B$7:$D$904,1,0)),VLOOKUP(A28,'[1]liste reference'!$A$7:$D$904,2,0)))))</f>
        <v>Amblystegium fluviatile</v>
      </c>
      <c r="L28" s="225"/>
      <c r="M28" s="225"/>
      <c r="N28" s="225"/>
      <c r="O28" s="212"/>
      <c r="P28" s="213" t="n">
        <f aca="false">IF($A28="NEWCOD",IF($AC28="","No",$AC28),IF(ISTEXT($E28),"DEJA SAISI !",IF($A28="","",IF(ISERROR(VLOOKUP($A28,'[1]liste reference'!A$1:S$1048576,19,FALSE())),IF(ISERROR(VLOOKUP($A28,'[1]liste reference'!B$1:S$1048576,19,FALSE())),"",VLOOKUP($A28,'[1]liste reference'!B$1:S$1048576,19,FALSE())),VLOOKUP($A28,'[1]liste reference'!A$1:S$1048576,19,FALSE())))))</f>
        <v>1223</v>
      </c>
      <c r="Q28" s="214" t="n">
        <f aca="false">IF(ISTEXT(H28),"",(B28*$B$7/100)+(C28*$C$7/100))</f>
        <v>0.0225</v>
      </c>
      <c r="R28" s="215" t="n">
        <f aca="false">IF(OR(ISTEXT(H28),Q28=0),"",IF(Q28&lt;0.1,1,IF(Q28&lt;1,2,IF(Q28&lt;10,3,IF(Q28&lt;50,4,IF(Q28&gt;=50,5,""))))))</f>
        <v>1</v>
      </c>
      <c r="S28" s="215" t="n">
        <f aca="false">IF(ISERROR(R28*I28),0,R28*I28)</f>
        <v>11</v>
      </c>
      <c r="T28" s="215" t="n">
        <f aca="false">IF(ISERROR(R28*I28*J28),0,R28*I28*J28)</f>
        <v>22</v>
      </c>
      <c r="U28" s="226" t="n">
        <f aca="false">IF(ISERROR(R28*J28),0,R28*J28)</f>
        <v>2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IF(A28="new.cod","NEWCOD",IF(AND((Z28=""),ISTEXT(A28)),A28,IF(Z28="","",INDEX('[1]liste reference'!$A$8:$A$904,Z28))))</f>
        <v>AMBFLU</v>
      </c>
      <c r="Z28" s="9" t="n">
        <f aca="false">IF(ISERROR(MATCH(A28,'[1]liste reference'!$A$8:$A$904,0)),IF(ISERROR(MATCH(A28,'[1]liste reference'!$B$8:$B$904,0)),"",(MATCH(A28,'[1]liste reference'!$B$8:$B$904,0))),(MATCH(A28,'[1]liste reference'!$A$8:$A$904,0)))</f>
        <v>147</v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0.05</v>
      </c>
      <c r="C29" s="222"/>
      <c r="D29" s="205" t="str">
        <f aca="false">IF(ISERROR(VLOOKUP($A29,'[1]liste reference'!$A$7:$D$904,2,0)),IF(ISERROR(VLOOKUP($A29,'[1]liste reference'!$B$7:$D$904,1,0)),"",VLOOKUP($A29,'[1]liste reference'!$B$7:$D$904,1,0)),VLOOKUP($A29,'[1]liste reference'!$A$7:$D$904,2,0))</f>
        <v>Brachythecium rivulare</v>
      </c>
      <c r="E29" s="223" t="e">
        <f aca="false">IF(D29="",0,VLOOKUP(D29,D$22:D28,1,0))</f>
        <v>#N/A</v>
      </c>
      <c r="F29" s="224" t="n">
        <f aca="false">($B29*$B$7+$C29*$C$7)/100</f>
        <v>0.0225</v>
      </c>
      <c r="G29" s="207" t="str">
        <f aca="false">IF(A29="","",IF(ISERROR(VLOOKUP($A29,'[1]liste reference'!$A$7:$P$904,13,0)),IF(ISERROR(VLOOKUP($A29,'[1]liste reference'!$B$7:$P$904,12,0)),"    -",VLOOKUP($A29,'[1]liste reference'!$B$7:$P$904,12,0)),VLOOKUP($A29,'[1]liste reference'!$A$7:$P$904,13,0)))</f>
        <v>BRm</v>
      </c>
      <c r="H29" s="208" t="n">
        <f aca="false">IF(A29="","x",IF(ISERROR(VLOOKUP($A29,'[1]liste reference'!$A$8:$P$904,14,0)),IF(ISERROR(VLOOKUP($A29,'[1]liste reference'!$B$8:$P$904,13,0)),"x",VLOOKUP($A29,'[1]liste reference'!$B$8:$P$904,13,0)),VLOOKUP($A29,'[1]liste reference'!$A$8:$P$904,14,0)))</f>
        <v>5</v>
      </c>
      <c r="I29" s="209" t="n">
        <f aca="false">IF(ISNUMBER(H29),IF(ISERROR(VLOOKUP($A29,'[1]liste reference'!$A$7:$P$904,3,0)),IF(ISERROR(VLOOKUP($A29,'[1]liste reference'!$B$7:$P$904,2,0)),"",VLOOKUP($A29,'[1]liste reference'!$B$7:$P$904,2,0)),VLOOKUP($A29,'[1]liste reference'!$A$7:$P$904,3,0)),"")</f>
        <v>15</v>
      </c>
      <c r="J29" s="209" t="n">
        <f aca="false">IF(ISNUMBER(H29),IF(ISERROR(VLOOKUP($A29,'[1]liste reference'!$A$7:$P$904,4,0)),IF(ISERROR(VLOOKUP($A29,'[1]liste reference'!$B$7:$P$904,3,0)),"",VLOOKUP($A29,'[1]liste reference'!$B$7:$P$904,3,0)),VLOOKUP($A29,'[1]liste reference'!$A$7:$P$904,4,0)),"")</f>
        <v>2</v>
      </c>
      <c r="K29" s="210" t="str">
        <f aca="false">IF(A29="NEWCOD",IF(AB29="","Remplir le champs 'Nouveau taxa' svp.",$AB29),IF(ISTEXT($E29),"DEJA SAISI !",IF(A29="","",IF(ISERROR(VLOOKUP($A29,'[1]liste reference'!$A$7:$D$904,2,0)),IF(ISERROR(VLOOKUP($A29,'[1]liste reference'!$B$7:$D$904,1,0)),"code non répertorié ou synonyme",VLOOKUP($A29,'[1]liste reference'!$B$7:$D$904,1,0)),VLOOKUP(A29,'[1]liste reference'!$A$7:$D$904,2,0)))))</f>
        <v>Brachythecium rivulare</v>
      </c>
      <c r="L29" s="225"/>
      <c r="M29" s="225"/>
      <c r="N29" s="225"/>
      <c r="O29" s="212"/>
      <c r="P29" s="213" t="n">
        <f aca="false">IF($A29="NEWCOD",IF($AC29="","No",$AC29),IF(ISTEXT($E29),"DEJA SAISI !",IF($A29="","",IF(ISERROR(VLOOKUP($A29,'[1]liste reference'!A$1:S$1048576,19,FALSE())),IF(ISERROR(VLOOKUP($A29,'[1]liste reference'!B$1:S$1048576,19,FALSE())),"",VLOOKUP($A29,'[1]liste reference'!B$1:S$1048576,19,FALSE())),VLOOKUP($A29,'[1]liste reference'!A$1:S$1048576,19,FALSE())))))</f>
        <v>1260</v>
      </c>
      <c r="Q29" s="214" t="n">
        <f aca="false">IF(ISTEXT(H29),"",(B29*$B$7/100)+(C29*$C$7/100))</f>
        <v>0.0225</v>
      </c>
      <c r="R29" s="215" t="n">
        <f aca="false">IF(OR(ISTEXT(H29),Q29=0),"",IF(Q29&lt;0.1,1,IF(Q29&lt;1,2,IF(Q29&lt;10,3,IF(Q29&lt;50,4,IF(Q29&gt;=50,5,""))))))</f>
        <v>1</v>
      </c>
      <c r="S29" s="215" t="n">
        <f aca="false">IF(ISERROR(R29*I29),0,R29*I29)</f>
        <v>15</v>
      </c>
      <c r="T29" s="215" t="n">
        <f aca="false">IF(ISERROR(R29*I29*J29),0,R29*I29*J29)</f>
        <v>30</v>
      </c>
      <c r="U29" s="226" t="n">
        <f aca="false">IF(ISERROR(R29*J29),0,R29*J29)</f>
        <v>2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IF(A29="new.cod","NEWCOD",IF(AND((Z29=""),ISTEXT(A29)),A29,IF(Z29="","",INDEX('[1]liste reference'!$A$8:$A$904,Z29))))</f>
        <v>BRARIV</v>
      </c>
      <c r="Z29" s="9" t="n">
        <f aca="false">IF(ISERROR(MATCH(A29,'[1]liste reference'!$A$8:$A$904,0)),IF(ISERROR(MATCH(A29,'[1]liste reference'!$B$8:$B$904,0)),"",(MATCH(A29,'[1]liste reference'!$B$8:$B$904,0))),(MATCH(A29,'[1]liste reference'!$A$8:$A$904,0)))</f>
        <v>155</v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0.01</v>
      </c>
      <c r="C30" s="222"/>
      <c r="D30" s="205" t="str">
        <f aca="false">IF(ISERROR(VLOOKUP($A30,'[1]liste reference'!$A$7:$D$904,2,0)),IF(ISERROR(VLOOKUP($A30,'[1]liste reference'!$B$7:$D$904,1,0)),"",VLOOKUP($A30,'[1]liste reference'!$B$7:$D$904,1,0)),VLOOKUP($A30,'[1]liste reference'!$A$7:$D$904,2,0))</f>
        <v>Fissidens rufulus</v>
      </c>
      <c r="E30" s="223" t="e">
        <f aca="false">IF(D30="",0,VLOOKUP(D30,D$22:D29,1,0))</f>
        <v>#N/A</v>
      </c>
      <c r="F30" s="224" t="n">
        <f aca="false">($B30*$B$7+$C30*$C$7)/100</f>
        <v>0.0045</v>
      </c>
      <c r="G30" s="207" t="str">
        <f aca="false">IF(A30="","",IF(ISERROR(VLOOKUP($A30,'[1]liste reference'!$A$7:$P$904,13,0)),IF(ISERROR(VLOOKUP($A30,'[1]liste reference'!$B$7:$P$904,12,0)),"    -",VLOOKUP($A30,'[1]liste reference'!$B$7:$P$904,12,0)),VLOOKUP($A30,'[1]liste reference'!$A$7:$P$904,13,0)))</f>
        <v>BRm</v>
      </c>
      <c r="H30" s="208" t="n">
        <f aca="false">IF(A30="","x",IF(ISERROR(VLOOKUP($A30,'[1]liste reference'!$A$8:$P$904,14,0)),IF(ISERROR(VLOOKUP($A30,'[1]liste reference'!$B$8:$P$904,13,0)),"x",VLOOKUP($A30,'[1]liste reference'!$B$8:$P$904,13,0)),VLOOKUP($A30,'[1]liste reference'!$A$8:$P$904,14,0)))</f>
        <v>5</v>
      </c>
      <c r="I30" s="209" t="n">
        <f aca="false">IF(ISNUMBER(H30),IF(ISERROR(VLOOKUP($A30,'[1]liste reference'!$A$7:$P$904,3,0)),IF(ISERROR(VLOOKUP($A30,'[1]liste reference'!$B$7:$P$904,2,0)),"",VLOOKUP($A30,'[1]liste reference'!$B$7:$P$904,2,0)),VLOOKUP($A30,'[1]liste reference'!$A$7:$P$904,3,0)),"")</f>
        <v>14</v>
      </c>
      <c r="J30" s="209" t="n">
        <f aca="false">IF(ISNUMBER(H30),IF(ISERROR(VLOOKUP($A30,'[1]liste reference'!$A$7:$P$904,4,0)),IF(ISERROR(VLOOKUP($A30,'[1]liste reference'!$B$7:$P$904,3,0)),"",VLOOKUP($A30,'[1]liste reference'!$B$7:$P$904,3,0)),VLOOKUP($A30,'[1]liste reference'!$A$7:$P$904,4,0)),"")</f>
        <v>3</v>
      </c>
      <c r="K30" s="210" t="str">
        <f aca="false">IF(A30="NEWCOD",IF(AB30="","Remplir le champs 'Nouveau taxa' svp.",$AB30),IF(ISTEXT($E30),"DEJA SAISI !",IF(A30="","",IF(ISERROR(VLOOKUP($A30,'[1]liste reference'!$A$7:$D$904,2,0)),IF(ISERROR(VLOOKUP($A30,'[1]liste reference'!$B$7:$D$904,1,0)),"code non répertorié ou synonyme",VLOOKUP($A30,'[1]liste reference'!$B$7:$D$904,1,0)),VLOOKUP(A30,'[1]liste reference'!$A$7:$D$904,2,0)))))</f>
        <v>Fissidens rufulus</v>
      </c>
      <c r="L30" s="225"/>
      <c r="M30" s="225"/>
      <c r="N30" s="225"/>
      <c r="O30" s="212"/>
      <c r="P30" s="213" t="n">
        <f aca="false">IF($A30="NEWCOD",IF($AC30="","No",$AC30),IF(ISTEXT($E30),"DEJA SAISI !",IF($A30="","",IF(ISERROR(VLOOKUP($A30,'[1]liste reference'!A$1:S$1048576,19,FALSE())),IF(ISERROR(VLOOKUP($A30,'[1]liste reference'!B$1:S$1048576,19,FALSE())),"",VLOOKUP($A30,'[1]liste reference'!B$1:S$1048576,19,FALSE())),VLOOKUP($A30,'[1]liste reference'!A$1:S$1048576,19,FALSE())))))</f>
        <v>19670</v>
      </c>
      <c r="Q30" s="214" t="n">
        <f aca="false">IF(ISTEXT(H30),"",(B30*$B$7/100)+(C30*$C$7/100))</f>
        <v>0.0045</v>
      </c>
      <c r="R30" s="215" t="n">
        <f aca="false">IF(OR(ISTEXT(H30),Q30=0),"",IF(Q30&lt;0.1,1,IF(Q30&lt;1,2,IF(Q30&lt;10,3,IF(Q30&lt;50,4,IF(Q30&gt;=50,5,""))))))</f>
        <v>1</v>
      </c>
      <c r="S30" s="215" t="n">
        <f aca="false">IF(ISERROR(R30*I30),0,R30*I30)</f>
        <v>14</v>
      </c>
      <c r="T30" s="215" t="n">
        <f aca="false">IF(ISERROR(R30*I30*J30),0,R30*I30*J30)</f>
        <v>42</v>
      </c>
      <c r="U30" s="226" t="n">
        <f aca="false">IF(ISERROR(R30*J30),0,R30*J30)</f>
        <v>3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IF(A30="new.cod","NEWCOD",IF(AND((Z30=""),ISTEXT(A30)),A30,IF(Z30="","",INDEX('[1]liste reference'!$A$8:$A$904,Z30))))</f>
        <v>FISRUF</v>
      </c>
      <c r="Z30" s="9" t="n">
        <f aca="false">IF(ISERROR(MATCH(A30,'[1]liste reference'!$A$8:$A$904,0)),IF(ISERROR(MATCH(A30,'[1]liste reference'!$B$8:$B$904,0)),"",(MATCH(A30,'[1]liste reference'!$B$8:$B$904,0))),(MATCH(A30,'[1]liste reference'!$A$8:$A$904,0)))</f>
        <v>206</v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0.5</v>
      </c>
      <c r="C31" s="222" t="n">
        <v>0.3</v>
      </c>
      <c r="D31" s="205" t="str">
        <f aca="false">IF(ISERROR(VLOOKUP($A31,'[1]liste reference'!$A$7:$D$904,2,0)),IF(ISERROR(VLOOKUP($A31,'[1]liste reference'!$B$7:$D$904,1,0)),"",VLOOKUP($A31,'[1]liste reference'!$B$7:$D$904,1,0)),VLOOKUP($A31,'[1]liste reference'!$A$7:$D$904,2,0))</f>
        <v>Fontinalis squamosa</v>
      </c>
      <c r="E31" s="223" t="e">
        <f aca="false">IF(D31="",0,VLOOKUP(D31,D$22:D30,1,0))</f>
        <v>#N/A</v>
      </c>
      <c r="F31" s="224" t="n">
        <f aca="false">($B31*$B$7+$C31*$C$7)/100</f>
        <v>0.39</v>
      </c>
      <c r="G31" s="207" t="str">
        <f aca="false">IF(A31="","",IF(ISERROR(VLOOKUP($A31,'[1]liste reference'!$A$7:$P$904,13,0)),IF(ISERROR(VLOOKUP($A31,'[1]liste reference'!$B$7:$P$904,12,0)),"    -",VLOOKUP($A31,'[1]liste reference'!$B$7:$P$904,12,0)),VLOOKUP($A31,'[1]liste reference'!$A$7:$P$904,13,0)))</f>
        <v>BRm</v>
      </c>
      <c r="H31" s="208" t="n">
        <f aca="false">IF(A31="","x",IF(ISERROR(VLOOKUP($A31,'[1]liste reference'!$A$8:$P$904,14,0)),IF(ISERROR(VLOOKUP($A31,'[1]liste reference'!$B$8:$P$904,13,0)),"x",VLOOKUP($A31,'[1]liste reference'!$B$8:$P$904,13,0)),VLOOKUP($A31,'[1]liste reference'!$A$8:$P$904,14,0)))</f>
        <v>5</v>
      </c>
      <c r="I31" s="209" t="n">
        <f aca="false">IF(ISNUMBER(H31),IF(ISERROR(VLOOKUP($A31,'[1]liste reference'!$A$7:$P$904,3,0)),IF(ISERROR(VLOOKUP($A31,'[1]liste reference'!$B$7:$P$904,2,0)),"",VLOOKUP($A31,'[1]liste reference'!$B$7:$P$904,2,0)),VLOOKUP($A31,'[1]liste reference'!$A$7:$P$904,3,0)),"")</f>
        <v>16</v>
      </c>
      <c r="J31" s="209" t="n">
        <f aca="false">IF(ISNUMBER(H31),IF(ISERROR(VLOOKUP($A31,'[1]liste reference'!$A$7:$P$904,4,0)),IF(ISERROR(VLOOKUP($A31,'[1]liste reference'!$B$7:$P$904,3,0)),"",VLOOKUP($A31,'[1]liste reference'!$B$7:$P$904,3,0)),VLOOKUP($A31,'[1]liste reference'!$A$7:$P$904,4,0)),"")</f>
        <v>3</v>
      </c>
      <c r="K31" s="210" t="str">
        <f aca="false">IF(A31="NEWCOD",IF(AB31="","Remplir le champs 'Nouveau taxa' svp.",$AB31),IF(ISTEXT($E31),"DEJA SAISI !",IF(A31="","",IF(ISERROR(VLOOKUP($A31,'[1]liste reference'!$A$7:$D$904,2,0)),IF(ISERROR(VLOOKUP($A31,'[1]liste reference'!$B$7:$D$904,1,0)),"code non répertorié ou synonyme",VLOOKUP($A31,'[1]liste reference'!$B$7:$D$904,1,0)),VLOOKUP(A31,'[1]liste reference'!$A$7:$D$904,2,0)))))</f>
        <v>Fontinalis squamosa</v>
      </c>
      <c r="L31" s="225"/>
      <c r="M31" s="225"/>
      <c r="N31" s="225"/>
      <c r="O31" s="212"/>
      <c r="P31" s="213" t="n">
        <f aca="false">IF($A31="NEWCOD",IF($AC31="","No",$AC31),IF(ISTEXT($E31),"DEJA SAISI !",IF($A31="","",IF(ISERROR(VLOOKUP($A31,'[1]liste reference'!A$1:S$1048576,19,FALSE())),IF(ISERROR(VLOOKUP($A31,'[1]liste reference'!B$1:S$1048576,19,FALSE())),"",VLOOKUP($A31,'[1]liste reference'!B$1:S$1048576,19,FALSE())),VLOOKUP($A31,'[1]liste reference'!A$1:S$1048576,19,FALSE())))))</f>
        <v>1312</v>
      </c>
      <c r="Q31" s="214" t="n">
        <f aca="false">IF(ISTEXT(H31),"",(B31*$B$7/100)+(C31*$C$7/100))</f>
        <v>0.39</v>
      </c>
      <c r="R31" s="215" t="n">
        <f aca="false">IF(OR(ISTEXT(H31),Q31=0),"",IF(Q31&lt;0.1,1,IF(Q31&lt;1,2,IF(Q31&lt;10,3,IF(Q31&lt;50,4,IF(Q31&gt;=50,5,""))))))</f>
        <v>2</v>
      </c>
      <c r="S31" s="215" t="n">
        <f aca="false">IF(ISERROR(R31*I31),0,R31*I31)</f>
        <v>32</v>
      </c>
      <c r="T31" s="215" t="n">
        <f aca="false">IF(ISERROR(R31*I31*J31),0,R31*I31*J31)</f>
        <v>96</v>
      </c>
      <c r="U31" s="226" t="n">
        <f aca="false">IF(ISERROR(R31*J31),0,R31*J31)</f>
        <v>6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IF(A31="new.cod","NEWCOD",IF(AND((Z31=""),ISTEXT(A31)),A31,IF(Z31="","",INDEX('[1]liste reference'!$A$8:$A$904,Z31))))</f>
        <v>FONSQU</v>
      </c>
      <c r="Z31" s="9" t="n">
        <f aca="false">IF(ISERROR(MATCH(A31,'[1]liste reference'!$A$8:$A$904,0)),IF(ISERROR(MATCH(A31,'[1]liste reference'!$B$8:$B$904,0)),"",(MATCH(A31,'[1]liste reference'!$B$8:$B$904,0))),(MATCH(A31,'[1]liste reference'!$A$8:$A$904,0)))</f>
        <v>214</v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15</v>
      </c>
      <c r="B32" s="221" t="n">
        <v>3</v>
      </c>
      <c r="C32" s="222"/>
      <c r="D32" s="205" t="str">
        <f aca="false">IF(ISERROR(VLOOKUP($A32,'[1]liste reference'!$A$7:$D$904,2,0)),IF(ISERROR(VLOOKUP($A32,'[1]liste reference'!$B$7:$D$904,1,0)),"",VLOOKUP($A32,'[1]liste reference'!$B$7:$D$904,1,0)),VLOOKUP($A32,'[1]liste reference'!$A$7:$D$904,2,0))</f>
        <v>Rhynchostegium riparioides</v>
      </c>
      <c r="E32" s="223" t="e">
        <f aca="false">IF(D32="",0,VLOOKUP(D32,D$22:D31,1,0))</f>
        <v>#N/A</v>
      </c>
      <c r="F32" s="224" t="n">
        <f aca="false">($B32*$B$7+$C32*$C$7)/100</f>
        <v>1.35</v>
      </c>
      <c r="G32" s="207" t="str">
        <f aca="false">IF(A32="","",IF(ISERROR(VLOOKUP($A32,'[1]liste reference'!$A$7:$P$904,13,0)),IF(ISERROR(VLOOKUP($A32,'[1]liste reference'!$B$7:$P$904,12,0)),"    -",VLOOKUP($A32,'[1]liste reference'!$B$7:$P$904,12,0)),VLOOKUP($A32,'[1]liste reference'!$A$7:$P$904,13,0)))</f>
        <v>BRm</v>
      </c>
      <c r="H32" s="208" t="n">
        <f aca="false">IF(A32="","x",IF(ISERROR(VLOOKUP($A32,'[1]liste reference'!$A$8:$P$904,14,0)),IF(ISERROR(VLOOKUP($A32,'[1]liste reference'!$B$8:$P$904,13,0)),"x",VLOOKUP($A32,'[1]liste reference'!$B$8:$P$904,13,0)),VLOOKUP($A32,'[1]liste reference'!$A$8:$P$904,14,0)))</f>
        <v>5</v>
      </c>
      <c r="I32" s="209" t="n">
        <f aca="false">IF(ISNUMBER(H32),IF(ISERROR(VLOOKUP($A32,'[1]liste reference'!$A$7:$P$904,3,0)),IF(ISERROR(VLOOKUP($A32,'[1]liste reference'!$B$7:$P$904,2,0)),"",VLOOKUP($A32,'[1]liste reference'!$B$7:$P$904,2,0)),VLOOKUP($A32,'[1]liste reference'!$A$7:$P$904,3,0)),"")</f>
        <v>12</v>
      </c>
      <c r="J32" s="209" t="n">
        <f aca="false">IF(ISNUMBER(H32),IF(ISERROR(VLOOKUP($A32,'[1]liste reference'!$A$7:$P$904,4,0)),IF(ISERROR(VLOOKUP($A32,'[1]liste reference'!$B$7:$P$904,3,0)),"",VLOOKUP($A32,'[1]liste reference'!$B$7:$P$904,3,0)),VLOOKUP($A32,'[1]liste reference'!$A$7:$P$904,4,0)),"")</f>
        <v>1</v>
      </c>
      <c r="K32" s="210" t="str">
        <f aca="false">IF(A32="NEWCOD",IF(AB32="","Remplir le champs 'Nouveau taxa' svp.",$AB32),IF(ISTEXT($E32),"DEJA SAISI !",IF(A32="","",IF(ISERROR(VLOOKUP($A32,'[1]liste reference'!$A$7:$D$904,2,0)),IF(ISERROR(VLOOKUP($A32,'[1]liste reference'!$B$7:$D$904,1,0)),"code non répertorié ou synonyme",VLOOKUP($A32,'[1]liste reference'!$B$7:$D$904,1,0)),VLOOKUP(A32,'[1]liste reference'!$A$7:$D$904,2,0)))))</f>
        <v>Rhynchostegium riparioides</v>
      </c>
      <c r="L32" s="225"/>
      <c r="M32" s="225"/>
      <c r="N32" s="225"/>
      <c r="O32" s="212"/>
      <c r="P32" s="213" t="n">
        <f aca="false">IF($A32="NEWCOD",IF($AC32="","No",$AC32),IF(ISTEXT($E32),"DEJA SAISI !",IF($A32="","",IF(ISERROR(VLOOKUP($A32,'[1]liste reference'!A$1:S$1048576,19,FALSE())),IF(ISERROR(VLOOKUP($A32,'[1]liste reference'!B$1:S$1048576,19,FALSE())),"",VLOOKUP($A32,'[1]liste reference'!B$1:S$1048576,19,FALSE())),VLOOKUP($A32,'[1]liste reference'!A$1:S$1048576,19,FALSE())))))</f>
        <v>1268</v>
      </c>
      <c r="Q32" s="214" t="n">
        <f aca="false">IF(ISTEXT(H32),"",(B32*$B$7/100)+(C32*$C$7/100))</f>
        <v>1.35</v>
      </c>
      <c r="R32" s="215" t="n">
        <f aca="false">IF(OR(ISTEXT(H32),Q32=0),"",IF(Q32&lt;0.1,1,IF(Q32&lt;1,2,IF(Q32&lt;10,3,IF(Q32&lt;50,4,IF(Q32&gt;=50,5,""))))))</f>
        <v>3</v>
      </c>
      <c r="S32" s="215" t="n">
        <f aca="false">IF(ISERROR(R32*I32),0,R32*I32)</f>
        <v>36</v>
      </c>
      <c r="T32" s="215" t="n">
        <f aca="false">IF(ISERROR(R32*I32*J32),0,R32*I32*J32)</f>
        <v>36</v>
      </c>
      <c r="U32" s="226" t="n">
        <f aca="false">IF(ISERROR(R32*J32),0,R32*J32)</f>
        <v>3</v>
      </c>
      <c r="V32" s="216" t="str">
        <f aca="false">IF(AND(A32="",F32=0),"",IF(F32=0,"Il manque le(s) % de rec. !",""))</f>
        <v/>
      </c>
      <c r="W32" s="217"/>
      <c r="X32" s="217"/>
      <c r="Y32" s="215" t="str">
        <f aca="false">IF(A32="new.cod","NEWCOD",IF(AND((Z32=""),ISTEXT(A32)),A32,IF(Z32="","",INDEX('[1]liste reference'!$A$8:$A$904,Z32))))</f>
        <v>RHYRIP</v>
      </c>
      <c r="Z32" s="9" t="n">
        <f aca="false">IF(ISERROR(MATCH(A32,'[1]liste reference'!$A$8:$A$904,0)),IF(ISERROR(MATCH(A32,'[1]liste reference'!$B$8:$B$904,0)),"",(MATCH(A32,'[1]liste reference'!$B$8:$B$904,0))),(MATCH(A32,'[1]liste reference'!$A$8:$A$904,0)))</f>
        <v>252</v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87</v>
      </c>
      <c r="B33" s="221" t="n">
        <v>0.01</v>
      </c>
      <c r="C33" s="222" t="n">
        <v>0.01</v>
      </c>
      <c r="D33" s="205" t="str">
        <f aca="false">IF(ISERROR(VLOOKUP($A33,'[1]liste reference'!$A$7:$D$904,2,0)),IF(ISERROR(VLOOKUP($A33,'[1]liste reference'!$B$7:$D$904,1,0)),"",VLOOKUP($A33,'[1]liste reference'!$B$7:$D$904,1,0)),VLOOKUP($A33,'[1]liste reference'!$A$7:$D$904,2,0))</f>
        <v>Agrostis stolonifera</v>
      </c>
      <c r="E33" s="223" t="e">
        <f aca="false">IF(D33="",0,VLOOKUP(D33,D$22:D32,1,0))</f>
        <v>#N/A</v>
      </c>
      <c r="F33" s="224" t="n">
        <f aca="false">($B33*$B$7+$C33*$C$7)/100</f>
        <v>0.01</v>
      </c>
      <c r="G33" s="207" t="str">
        <f aca="false">IF(A33="","",IF(ISERROR(VLOOKUP($A33,'[1]liste reference'!$A$7:$P$904,13,0)),IF(ISERROR(VLOOKUP($A33,'[1]liste reference'!$B$7:$P$904,12,0)),"    -",VLOOKUP($A33,'[1]liste reference'!$B$7:$P$904,12,0)),VLOOKUP($A33,'[1]liste reference'!$A$7:$P$904,13,0)))</f>
        <v>PHe</v>
      </c>
      <c r="H33" s="208" t="n">
        <f aca="false">IF(A33="","x",IF(ISERROR(VLOOKUP($A33,'[1]liste reference'!$A$8:$P$904,14,0)),IF(ISERROR(VLOOKUP($A33,'[1]liste reference'!$B$8:$P$904,13,0)),"x",VLOOKUP($A33,'[1]liste reference'!$B$8:$P$904,13,0)),VLOOKUP($A33,'[1]liste reference'!$A$8:$P$904,14,0)))</f>
        <v>8</v>
      </c>
      <c r="I33" s="209" t="n">
        <f aca="false">IF(ISNUMBER(H33),IF(ISERROR(VLOOKUP($A33,'[1]liste reference'!$A$7:$P$904,3,0)),IF(ISERROR(VLOOKUP($A33,'[1]liste reference'!$B$7:$P$904,2,0)),"",VLOOKUP($A33,'[1]liste reference'!$B$7:$P$904,2,0)),VLOOKUP($A33,'[1]liste reference'!$A$7:$P$904,3,0)),"")</f>
        <v>10</v>
      </c>
      <c r="J33" s="209" t="n">
        <f aca="false">IF(ISNUMBER(H33),IF(ISERROR(VLOOKUP($A33,'[1]liste reference'!$A$7:$P$904,4,0)),IF(ISERROR(VLOOKUP($A33,'[1]liste reference'!$B$7:$P$904,3,0)),"",VLOOKUP($A33,'[1]liste reference'!$B$7:$P$904,3,0)),VLOOKUP($A33,'[1]liste reference'!$A$7:$P$904,4,0)),"")</f>
        <v>1</v>
      </c>
      <c r="K33" s="210" t="str">
        <f aca="false">IF(A33="NEWCOD",IF(AB33="","Remplir le champs 'Nouveau taxa' svp.",$AB33),IF(ISTEXT($E33),"DEJA SAISI !",IF(A33="","",IF(ISERROR(VLOOKUP($A33,'[1]liste reference'!$A$7:$D$904,2,0)),IF(ISERROR(VLOOKUP($A33,'[1]liste reference'!$B$7:$D$904,1,0)),"code non répertorié ou synonyme",VLOOKUP($A33,'[1]liste reference'!$B$7:$D$904,1,0)),VLOOKUP(A33,'[1]liste reference'!$A$7:$D$904,2,0)))))</f>
        <v>Agrostis stolonifera</v>
      </c>
      <c r="L33" s="225"/>
      <c r="M33" s="225"/>
      <c r="N33" s="225"/>
      <c r="O33" s="212"/>
      <c r="P33" s="213" t="n">
        <f aca="false">IF($A33="NEWCOD",IF($AC33="","No",$AC33),IF(ISTEXT($E33),"DEJA SAISI !",IF($A33="","",IF(ISERROR(VLOOKUP($A33,'[1]liste reference'!A$1:S$1048576,19,FALSE())),IF(ISERROR(VLOOKUP($A33,'[1]liste reference'!B$1:S$1048576,19,FALSE())),"",VLOOKUP($A33,'[1]liste reference'!B$1:S$1048576,19,FALSE())),VLOOKUP($A33,'[1]liste reference'!A$1:S$1048576,19,FALSE())))))</f>
        <v>1543</v>
      </c>
      <c r="Q33" s="214" t="n">
        <f aca="false">IF(ISTEXT(H33),"",(B33*$B$7/100)+(C33*$C$7/100))</f>
        <v>0.01</v>
      </c>
      <c r="R33" s="215" t="n">
        <f aca="false">IF(OR(ISTEXT(H33),Q33=0),"",IF(Q33&lt;0.1,1,IF(Q33&lt;1,2,IF(Q33&lt;10,3,IF(Q33&lt;50,4,IF(Q33&gt;=50,5,""))))))</f>
        <v>1</v>
      </c>
      <c r="S33" s="215" t="n">
        <f aca="false">IF(ISERROR(R33*I33),0,R33*I33)</f>
        <v>10</v>
      </c>
      <c r="T33" s="215" t="n">
        <f aca="false">IF(ISERROR(R33*I33*J33),0,R33*I33*J33)</f>
        <v>10</v>
      </c>
      <c r="U33" s="226" t="n">
        <f aca="false">IF(ISERROR(R33*J33),0,R33*J33)</f>
        <v>1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IF(A33="new.cod","NEWCOD",IF(AND((Z33=""),ISTEXT(A33)),A33,IF(Z33="","",INDEX('[1]liste reference'!$A$8:$A$904,Z33))))</f>
        <v>AGRSTO</v>
      </c>
      <c r="Z33" s="9" t="n">
        <f aca="false">IF(ISERROR(MATCH(A33,'[1]liste reference'!$A$8:$A$904,0)),IF(ISERROR(MATCH(A33,'[1]liste reference'!$B$8:$B$904,0)),"",(MATCH(A33,'[1]liste reference'!$B$8:$B$904,0))),(MATCH(A33,'[1]liste reference'!$A$8:$A$904,0)))</f>
        <v>514</v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88</v>
      </c>
      <c r="B34" s="221"/>
      <c r="C34" s="222" t="n">
        <v>0.01</v>
      </c>
      <c r="D34" s="205" t="str">
        <f aca="false">IF(ISERROR(VLOOKUP($A34,'[1]liste reference'!$A$7:$D$904,2,0)),IF(ISERROR(VLOOKUP($A34,'[1]liste reference'!$B$7:$D$904,1,0)),"",VLOOKUP($A34,'[1]liste reference'!$B$7:$D$904,1,0)),VLOOKUP($A34,'[1]liste reference'!$A$7:$D$904,2,0))</f>
        <v>Iris pseudacorus</v>
      </c>
      <c r="E34" s="223" t="e">
        <f aca="false">IF(D34="",0,VLOOKUP(D34,D$22:D33,1,0))</f>
        <v>#N/A</v>
      </c>
      <c r="F34" s="228" t="n">
        <f aca="false">($B34*$B$7+$C34*$C$7)/100</f>
        <v>0.0055</v>
      </c>
      <c r="G34" s="207" t="str">
        <f aca="false">IF(A34="","",IF(ISERROR(VLOOKUP($A34,'[1]liste reference'!$A$7:$P$904,13,0)),IF(ISERROR(VLOOKUP($A34,'[1]liste reference'!$B$7:$P$904,12,0)),"    -",VLOOKUP($A34,'[1]liste reference'!$B$7:$P$904,12,0)),VLOOKUP($A34,'[1]liste reference'!$A$7:$P$904,13,0)))</f>
        <v>PHe</v>
      </c>
      <c r="H34" s="208" t="n">
        <f aca="false">IF(A34="","x",IF(ISERROR(VLOOKUP($A34,'[1]liste reference'!$A$8:$P$904,14,0)),IF(ISERROR(VLOOKUP($A34,'[1]liste reference'!$B$8:$P$904,13,0)),"x",VLOOKUP($A34,'[1]liste reference'!$B$8:$P$904,13,0)),VLOOKUP($A34,'[1]liste reference'!$A$8:$P$904,14,0)))</f>
        <v>8</v>
      </c>
      <c r="I34" s="209" t="n">
        <f aca="false">IF(ISNUMBER(H34),IF(ISERROR(VLOOKUP($A34,'[1]liste reference'!$A$7:$P$904,3,0)),IF(ISERROR(VLOOKUP($A34,'[1]liste reference'!$B$7:$P$904,2,0)),"",VLOOKUP($A34,'[1]liste reference'!$B$7:$P$904,2,0)),VLOOKUP($A34,'[1]liste reference'!$A$7:$P$904,3,0)),"")</f>
        <v>10</v>
      </c>
      <c r="J34" s="209" t="n">
        <f aca="false">IF(ISNUMBER(H34),IF(ISERROR(VLOOKUP($A34,'[1]liste reference'!$A$7:$P$904,4,0)),IF(ISERROR(VLOOKUP($A34,'[1]liste reference'!$B$7:$P$904,3,0)),"",VLOOKUP($A34,'[1]liste reference'!$B$7:$P$904,3,0)),VLOOKUP($A34,'[1]liste reference'!$A$7:$P$904,4,0)),"")</f>
        <v>1</v>
      </c>
      <c r="K34" s="210" t="str">
        <f aca="false">IF(A34="NEWCOD",IF(AB34="","Remplir le champs 'Nouveau taxa' svp.",$AB34),IF(ISTEXT($E34),"DEJA SAISI !",IF(A34="","",IF(ISERROR(VLOOKUP($A34,'[1]liste reference'!$A$7:$D$904,2,0)),IF(ISERROR(VLOOKUP($A34,'[1]liste reference'!$B$7:$D$904,1,0)),"code non répertorié ou synonyme",VLOOKUP($A34,'[1]liste reference'!$B$7:$D$904,1,0)),VLOOKUP(A34,'[1]liste reference'!$A$7:$D$904,2,0)))))</f>
        <v>Iris pseudacorus</v>
      </c>
      <c r="L34" s="225"/>
      <c r="M34" s="225"/>
      <c r="N34" s="225"/>
      <c r="O34" s="212"/>
      <c r="P34" s="213" t="n">
        <f aca="false">IF($A34="NEWCOD",IF($AC34="","No",$AC34),IF(ISTEXT($E34),"DEJA SAISI !",IF($A34="","",IF(ISERROR(VLOOKUP($A34,'[1]liste reference'!A$1:S$1048576,19,FALSE())),IF(ISERROR(VLOOKUP($A34,'[1]liste reference'!B$1:S$1048576,19,FALSE())),"",VLOOKUP($A34,'[1]liste reference'!B$1:S$1048576,19,FALSE())),VLOOKUP($A34,'[1]liste reference'!A$1:S$1048576,19,FALSE())))))</f>
        <v>1601</v>
      </c>
      <c r="Q34" s="214" t="n">
        <f aca="false">IF(ISTEXT(H34),"",(B34*$B$7/100)+(C34*$C$7/100))</f>
        <v>0.0055</v>
      </c>
      <c r="R34" s="215" t="n">
        <f aca="false">IF(OR(ISTEXT(H34),Q34=0),"",IF(Q34&lt;0.1,1,IF(Q34&lt;1,2,IF(Q34&lt;10,3,IF(Q34&lt;50,4,IF(Q34&gt;=50,5,""))))))</f>
        <v>1</v>
      </c>
      <c r="S34" s="215" t="n">
        <f aca="false">IF(ISERROR(R34*I34),0,R34*I34)</f>
        <v>10</v>
      </c>
      <c r="T34" s="215" t="n">
        <f aca="false">IF(ISERROR(R34*I34*J34),0,R34*I34*J34)</f>
        <v>10</v>
      </c>
      <c r="U34" s="226" t="n">
        <f aca="false">IF(ISERROR(R34*J34),0,R34*J34)</f>
        <v>1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IF(A34="new.cod","NEWCOD",IF(AND((Z34=""),ISTEXT(A34)),A34,IF(Z34="","",INDEX('[1]liste reference'!$A$8:$A$904,Z34))))</f>
        <v>IRIPSE</v>
      </c>
      <c r="Z34" s="9" t="n">
        <f aca="false">IF(ISERROR(MATCH(A34,'[1]liste reference'!$A$8:$A$904,0)),IF(ISERROR(MATCH(A34,'[1]liste reference'!$B$8:$B$904,0)),"",(MATCH(A34,'[1]liste reference'!$B$8:$B$904,0))),(MATCH(A34,'[1]liste reference'!$A$8:$A$904,0)))</f>
        <v>582</v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89</v>
      </c>
      <c r="B35" s="221"/>
      <c r="C35" s="222" t="n">
        <v>0.01</v>
      </c>
      <c r="D35" s="205" t="str">
        <f aca="false">IF(ISERROR(VLOOKUP($A35,'[1]liste reference'!$A$7:$D$904,2,0)),IF(ISERROR(VLOOKUP($A35,'[1]liste reference'!$B$7:$D$904,1,0)),"",VLOOKUP($A35,'[1]liste reference'!$B$7:$D$904,1,0)),VLOOKUP($A35,'[1]liste reference'!$A$7:$D$904,2,0))</f>
        <v>Lycopus europaeus</v>
      </c>
      <c r="E35" s="223" t="e">
        <f aca="false">IF(D35="",0,VLOOKUP(D35,D$22:D34,1,0))</f>
        <v>#N/A</v>
      </c>
      <c r="F35" s="228" t="n">
        <f aca="false">($B35*$B$7+$C35*$C$7)/100</f>
        <v>0.0055</v>
      </c>
      <c r="G35" s="207" t="str">
        <f aca="false">IF(A35="","",IF(ISERROR(VLOOKUP($A35,'[1]liste reference'!$A$7:$P$904,13,0)),IF(ISERROR(VLOOKUP($A35,'[1]liste reference'!$B$7:$P$904,12,0)),"    -",VLOOKUP($A35,'[1]liste reference'!$B$7:$P$904,12,0)),VLOOKUP($A35,'[1]liste reference'!$A$7:$P$904,13,0)))</f>
        <v>PHe</v>
      </c>
      <c r="H35" s="208" t="n">
        <f aca="false">IF(A35="","x",IF(ISERROR(VLOOKUP($A35,'[1]liste reference'!$A$8:$P$904,14,0)),IF(ISERROR(VLOOKUP($A35,'[1]liste reference'!$B$8:$P$904,13,0)),"x",VLOOKUP($A35,'[1]liste reference'!$B$8:$P$904,13,0)),VLOOKUP($A35,'[1]liste reference'!$A$8:$P$904,14,0)))</f>
        <v>8</v>
      </c>
      <c r="I35" s="209" t="n">
        <f aca="false">IF(ISNUMBER(H35),IF(ISERROR(VLOOKUP($A35,'[1]liste reference'!$A$7:$P$904,3,0)),IF(ISERROR(VLOOKUP($A35,'[1]liste reference'!$B$7:$P$904,2,0)),"",VLOOKUP($A35,'[1]liste reference'!$B$7:$P$904,2,0)),VLOOKUP($A35,'[1]liste reference'!$A$7:$P$904,3,0)),"")</f>
        <v>11</v>
      </c>
      <c r="J35" s="209" t="n">
        <f aca="false">IF(ISNUMBER(H35),IF(ISERROR(VLOOKUP($A35,'[1]liste reference'!$A$7:$P$904,4,0)),IF(ISERROR(VLOOKUP($A35,'[1]liste reference'!$B$7:$P$904,3,0)),"",VLOOKUP($A35,'[1]liste reference'!$B$7:$P$904,3,0)),VLOOKUP($A35,'[1]liste reference'!$A$7:$P$904,4,0)),"")</f>
        <v>1</v>
      </c>
      <c r="K35" s="210" t="str">
        <f aca="false">IF(A35="NEWCOD",IF(AB35="","Remplir le champs 'Nouveau taxa' svp.",$AB35),IF(ISTEXT($E35),"DEJA SAISI !",IF(A35="","",IF(ISERROR(VLOOKUP($A35,'[1]liste reference'!$A$7:$D$904,2,0)),IF(ISERROR(VLOOKUP($A35,'[1]liste reference'!$B$7:$D$904,1,0)),"code non répertorié ou synonyme",VLOOKUP($A35,'[1]liste reference'!$B$7:$D$904,1,0)),VLOOKUP(A35,'[1]liste reference'!$A$7:$D$904,2,0)))))</f>
        <v>Lycopus europaeus</v>
      </c>
      <c r="L35" s="225"/>
      <c r="M35" s="225"/>
      <c r="N35" s="225"/>
      <c r="O35" s="212"/>
      <c r="P35" s="213" t="n">
        <f aca="false">IF($A35="NEWCOD",IF($AC35="","No",$AC35),IF(ISTEXT($E35),"DEJA SAISI !",IF($A35="","",IF(ISERROR(VLOOKUP($A35,'[1]liste reference'!A$1:S$1048576,19,FALSE())),IF(ISERROR(VLOOKUP($A35,'[1]liste reference'!B$1:S$1048576,19,FALSE())),"",VLOOKUP($A35,'[1]liste reference'!B$1:S$1048576,19,FALSE())),VLOOKUP($A35,'[1]liste reference'!A$1:S$1048576,19,FALSE())))))</f>
        <v>1789</v>
      </c>
      <c r="Q35" s="214" t="n">
        <f aca="false">IF(ISTEXT(H35),"",(B35*$B$7/100)+(C35*$C$7/100))</f>
        <v>0.0055</v>
      </c>
      <c r="R35" s="215" t="n">
        <f aca="false">IF(OR(ISTEXT(H35),Q35=0),"",IF(Q35&lt;0.1,1,IF(Q35&lt;1,2,IF(Q35&lt;10,3,IF(Q35&lt;50,4,IF(Q35&gt;=50,5,""))))))</f>
        <v>1</v>
      </c>
      <c r="S35" s="215" t="n">
        <f aca="false">IF(ISERROR(R35*I35),0,R35*I35)</f>
        <v>11</v>
      </c>
      <c r="T35" s="215" t="n">
        <f aca="false">IF(ISERROR(R35*I35*J35),0,R35*I35*J35)</f>
        <v>11</v>
      </c>
      <c r="U35" s="226" t="n">
        <f aca="false">IF(ISERROR(R35*J35),0,R35*J35)</f>
        <v>1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IF(A35="new.cod","NEWCOD",IF(AND((Z35=""),ISTEXT(A35)),A35,IF(Z35="","",INDEX('[1]liste reference'!$A$8:$A$904,Z35))))</f>
        <v>LYCEUR</v>
      </c>
      <c r="Z35" s="9" t="n">
        <f aca="false">IF(ISERROR(MATCH(A35,'[1]liste reference'!$A$8:$A$904,0)),IF(ISERROR(MATCH(A35,'[1]liste reference'!$B$8:$B$904,0)),"",(MATCH(A35,'[1]liste reference'!$B$8:$B$904,0))),(MATCH(A35,'[1]liste reference'!$A$8:$A$904,0)))</f>
        <v>596</v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90</v>
      </c>
      <c r="B36" s="221"/>
      <c r="C36" s="222" t="n">
        <v>0.01</v>
      </c>
      <c r="D36" s="205" t="str">
        <f aca="false">IF(ISERROR(VLOOKUP($A36,'[1]liste reference'!$A$7:$D$904,2,0)),IF(ISERROR(VLOOKUP($A36,'[1]liste reference'!$B$7:$D$904,1,0)),"",VLOOKUP($A36,'[1]liste reference'!$B$7:$D$904,1,0)),VLOOKUP($A36,'[1]liste reference'!$A$7:$D$904,2,0))</f>
        <v>Lysimachia vulgaris</v>
      </c>
      <c r="E36" s="223" t="e">
        <f aca="false">IF(D36="",0,VLOOKUP(D36,D$22:D35,1,0))</f>
        <v>#N/A</v>
      </c>
      <c r="F36" s="228" t="n">
        <f aca="false">($B36*$B$7+$C36*$C$7)/100</f>
        <v>0.0055</v>
      </c>
      <c r="G36" s="207" t="str">
        <f aca="false">IF(A36="","",IF(ISERROR(VLOOKUP($A36,'[1]liste reference'!$A$7:$P$904,13,0)),IF(ISERROR(VLOOKUP($A36,'[1]liste reference'!$B$7:$P$904,12,0)),"    -",VLOOKUP($A36,'[1]liste reference'!$B$7:$P$904,12,0)),VLOOKUP($A36,'[1]liste reference'!$A$7:$P$904,13,0)))</f>
        <v>PHe</v>
      </c>
      <c r="H36" s="208" t="n">
        <f aca="false">IF(A36="","x",IF(ISERROR(VLOOKUP($A36,'[1]liste reference'!$A$8:$P$904,14,0)),IF(ISERROR(VLOOKUP($A36,'[1]liste reference'!$B$8:$P$904,13,0)),"x",VLOOKUP($A36,'[1]liste reference'!$B$8:$P$904,13,0)),VLOOKUP($A36,'[1]liste reference'!$A$8:$P$904,14,0)))</f>
        <v>8</v>
      </c>
      <c r="I36" s="209" t="str">
        <f aca="false">IF(ISNUMBER(H36),IF(ISERROR(VLOOKUP($A36,'[1]liste reference'!$A$7:$P$904,3,0)),IF(ISERROR(VLOOKUP($A36,'[1]liste reference'!$B$7:$P$904,2,0)),"",VLOOKUP($A36,'[1]liste reference'!$B$7:$P$904,2,0)),VLOOKUP($A36,'[1]liste reference'!$A$7:$P$904,3,0)),"")</f>
        <v/>
      </c>
      <c r="J36" s="209" t="str">
        <f aca="false">IF(ISNUMBER(H36),IF(ISERROR(VLOOKUP($A36,'[1]liste reference'!$A$7:$P$904,4,0)),IF(ISERROR(VLOOKUP($A36,'[1]liste reference'!$B$7:$P$904,3,0)),"",VLOOKUP($A36,'[1]liste reference'!$B$7:$P$904,3,0)),VLOOKUP($A36,'[1]liste reference'!$A$7:$P$904,4,0)),"")</f>
        <v/>
      </c>
      <c r="K36" s="210" t="str">
        <f aca="false">IF(A36="NEWCOD",IF(AB36="","Remplir le champs 'Nouveau taxa' svp.",$AB36),IF(ISTEXT($E36),"DEJA SAISI !",IF(A36="","",IF(ISERROR(VLOOKUP($A36,'[1]liste reference'!$A$7:$D$904,2,0)),IF(ISERROR(VLOOKUP($A36,'[1]liste reference'!$B$7:$D$904,1,0)),"code non répertorié ou synonyme",VLOOKUP($A36,'[1]liste reference'!$B$7:$D$904,1,0)),VLOOKUP(A36,'[1]liste reference'!$A$7:$D$904,2,0)))))</f>
        <v>Lysimachia vulgaris</v>
      </c>
      <c r="L36" s="225"/>
      <c r="M36" s="225"/>
      <c r="N36" s="225"/>
      <c r="O36" s="212"/>
      <c r="P36" s="213" t="n">
        <f aca="false">IF($A36="NEWCOD",IF($AC36="","No",$AC36),IF(ISTEXT($E36),"DEJA SAISI !",IF($A36="","",IF(ISERROR(VLOOKUP($A36,'[1]liste reference'!A$1:S$1048576,19,FALSE())),IF(ISERROR(VLOOKUP($A36,'[1]liste reference'!B$1:S$1048576,19,FALSE())),"",VLOOKUP($A36,'[1]liste reference'!B$1:S$1048576,19,FALSE())),VLOOKUP($A36,'[1]liste reference'!A$1:S$1048576,19,FALSE())))))</f>
        <v>1887</v>
      </c>
      <c r="Q36" s="214" t="n">
        <f aca="false">IF(ISTEXT(H36),"",(B36*$B$7/100)+(C36*$C$7/100))</f>
        <v>0.0055</v>
      </c>
      <c r="R36" s="215" t="n">
        <f aca="false">IF(OR(ISTEXT(H36),Q36=0),"",IF(Q36&lt;0.1,1,IF(Q36&lt;1,2,IF(Q36&lt;10,3,IF(Q36&lt;50,4,IF(Q36&gt;=50,5,""))))))</f>
        <v>1</v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IF(A36="new.cod","NEWCOD",IF(AND((Z36=""),ISTEXT(A36)),A36,IF(Z36="","",INDEX('[1]liste reference'!$A$8:$A$904,Z36))))</f>
        <v>LYSVUL</v>
      </c>
      <c r="Z36" s="9" t="n">
        <f aca="false">IF(ISERROR(MATCH(A36,'[1]liste reference'!$A$8:$A$904,0)),IF(ISERROR(MATCH(A36,'[1]liste reference'!$B$8:$B$904,0)),"",(MATCH(A36,'[1]liste reference'!$B$8:$B$904,0))),(MATCH(A36,'[1]liste reference'!$A$8:$A$904,0)))</f>
        <v>601</v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IF(ISERROR(VLOOKUP($A37,'[1]liste reference'!$A$7:$D$904,2,0)),IF(ISERROR(VLOOKUP($A37,'[1]liste reference'!$B$7:$D$904,1,0)),"",VLOOKUP($A37,'[1]liste reference'!$B$7:$D$904,1,0)),VLOOKUP($A37,'[1]liste reference'!$A$7:$D$904,2,0))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7" t="str">
        <f aca="false">IF(A37="","",IF(ISERROR(VLOOKUP($A37,'[1]liste reference'!$A$7:$P$904,13,0)),IF(ISERROR(VLOOKUP($A37,'[1]liste reference'!$B$7:$P$904,12,0)),"    -",VLOOKUP($A37,'[1]liste reference'!$B$7:$P$904,12,0)),VLOOKUP($A37,'[1]liste reference'!$A$7:$P$904,13,0)))</f>
        <v/>
      </c>
      <c r="H37" s="208" t="str">
        <f aca="false">IF(A37="","x",IF(ISERROR(VLOOKUP($A37,'[1]liste reference'!$A$8:$P$904,14,0)),IF(ISERROR(VLOOKUP($A37,'[1]liste reference'!$B$8:$P$904,13,0)),"x",VLOOKUP($A37,'[1]liste reference'!$B$8:$P$904,13,0)),VLOOKUP($A37,'[1]liste reference'!$A$8:$P$904,14,0)))</f>
        <v>x</v>
      </c>
      <c r="I37" s="209" t="str">
        <f aca="false">IF(ISNUMBER(H37),IF(ISERROR(VLOOKUP($A37,'[1]liste reference'!$A$7:$P$904,3,0)),IF(ISERROR(VLOOKUP($A37,'[1]liste reference'!$B$7:$P$904,2,0)),"",VLOOKUP($A37,'[1]liste reference'!$B$7:$P$904,2,0)),VLOOKUP($A37,'[1]liste reference'!$A$7:$P$904,3,0)),"")</f>
        <v/>
      </c>
      <c r="J37" s="209" t="str">
        <f aca="false">IF(ISNUMBER(H37),IF(ISERROR(VLOOKUP($A37,'[1]liste reference'!$A$7:$P$904,4,0)),IF(ISERROR(VLOOKUP($A37,'[1]liste reference'!$B$7:$P$904,3,0)),"",VLOOKUP($A37,'[1]liste reference'!$B$7:$P$904,3,0)),VLOOKUP($A37,'[1]liste reference'!$A$7:$P$904,4,0)),"")</f>
        <v/>
      </c>
      <c r="K37" s="210" t="str">
        <f aca="false">IF(A37="NEWCOD",IF(AB37="","Remplir le champs 'Nouveau taxa' svp.",$AB37),IF(ISTEXT($E37),"DEJA SAISI !",IF(A37="","",IF(ISERROR(VLOOKUP($A37,'[1]liste reference'!$A$7:$D$904,2,0)),IF(ISERROR(VLOOKUP($A37,'[1]liste reference'!$B$7:$D$904,1,0)),"code non répertorié ou synonyme",VLOOKUP($A37,'[1]liste reference'!$B$7:$D$904,1,0)),VLOOKUP(A37,'[1]liste reference'!$A$7:$D$904,2,0)))))</f>
        <v/>
      </c>
      <c r="L37" s="225"/>
      <c r="M37" s="225"/>
      <c r="N37" s="225"/>
      <c r="O37" s="212"/>
      <c r="P37" s="213" t="str">
        <f aca="false">IF($A37="NEWCOD",IF($AC37="","No",$AC37),IF(ISTEXT($E37),"DEJA SAISI !",IF($A37="","",IF(ISERROR(VLOOKUP($A37,'[1]liste reference'!A$1:S$1048576,19,FALSE())),IF(ISERROR(VLOOKUP($A37,'[1]liste reference'!B$1:S$1048576,19,FALSE())),"",VLOOKUP($A37,'[1]liste reference'!B$1:S$1048576,19,FALSE())),VLOOKUP($A37,'[1]liste reference'!A$1:S$1048576,19,FALSE())))))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IF(A37="new.cod","NEWCOD",IF(AND((Z37=""),ISTEXT(A37)),A37,IF(Z37="","",INDEX('[1]liste reference'!$A$8:$A$904,Z37))))</f>
        <v/>
      </c>
      <c r="Z37" s="9" t="str">
        <f aca="false">IF(ISERROR(MATCH(A37,'[1]liste reference'!$A$8:$A$904,0)),IF(ISERROR(MATCH(A37,'[1]liste reference'!$B$8:$B$904,0)),"",(MATCH(A37,'[1]liste reference'!$B$8:$B$904,0))),(MATCH(A37,'[1]liste reference'!$A$8:$A$904,0)))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IF(ISERROR(VLOOKUP($A38,'[1]liste reference'!$A$7:$D$904,2,0)),IF(ISERROR(VLOOKUP($A38,'[1]liste reference'!$B$7:$D$904,1,0)),"",VLOOKUP($A38,'[1]liste reference'!$B$7:$D$904,1,0)),VLOOKUP($A38,'[1]liste reference'!$A$7:$D$904,2,0))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7" t="str">
        <f aca="false">IF(A38="","",IF(ISERROR(VLOOKUP($A38,'[1]liste reference'!$A$7:$P$904,13,0)),IF(ISERROR(VLOOKUP($A38,'[1]liste reference'!$B$7:$P$904,12,0)),"    -",VLOOKUP($A38,'[1]liste reference'!$B$7:$P$904,12,0)),VLOOKUP($A38,'[1]liste reference'!$A$7:$P$904,13,0)))</f>
        <v/>
      </c>
      <c r="H38" s="208" t="str">
        <f aca="false">IF(A38="","x",IF(ISERROR(VLOOKUP($A38,'[1]liste reference'!$A$8:$P$904,14,0)),IF(ISERROR(VLOOKUP($A38,'[1]liste reference'!$B$8:$P$904,13,0)),"x",VLOOKUP($A38,'[1]liste reference'!$B$8:$P$904,13,0)),VLOOKUP($A38,'[1]liste reference'!$A$8:$P$904,14,0)))</f>
        <v>x</v>
      </c>
      <c r="I38" s="209" t="str">
        <f aca="false">IF(ISNUMBER(H38),IF(ISERROR(VLOOKUP($A38,'[1]liste reference'!$A$7:$P$904,3,0)),IF(ISERROR(VLOOKUP($A38,'[1]liste reference'!$B$7:$P$904,2,0)),"",VLOOKUP($A38,'[1]liste reference'!$B$7:$P$904,2,0)),VLOOKUP($A38,'[1]liste reference'!$A$7:$P$904,3,0)),"")</f>
        <v/>
      </c>
      <c r="J38" s="209" t="str">
        <f aca="false">IF(ISNUMBER(H38),IF(ISERROR(VLOOKUP($A38,'[1]liste reference'!$A$7:$P$904,4,0)),IF(ISERROR(VLOOKUP($A38,'[1]liste reference'!$B$7:$P$904,3,0)),"",VLOOKUP($A38,'[1]liste reference'!$B$7:$P$904,3,0)),VLOOKUP($A38,'[1]liste reference'!$A$7:$P$904,4,0)),"")</f>
        <v/>
      </c>
      <c r="K38" s="210" t="str">
        <f aca="false">IF(A38="NEWCOD",IF(AB38="","Remplir le champs 'Nouveau taxa' svp.",$AB38),IF(ISTEXT($E38),"DEJA SAISI !",IF(A38="","",IF(ISERROR(VLOOKUP($A38,'[1]liste reference'!$A$7:$D$904,2,0)),IF(ISERROR(VLOOKUP($A38,'[1]liste reference'!$B$7:$D$904,1,0)),"code non répertorié ou synonyme",VLOOKUP($A38,'[1]liste reference'!$B$7:$D$904,1,0)),VLOOKUP(A38,'[1]liste reference'!$A$7:$D$904,2,0)))))</f>
        <v/>
      </c>
      <c r="L38" s="225"/>
      <c r="M38" s="225"/>
      <c r="N38" s="225"/>
      <c r="O38" s="212"/>
      <c r="P38" s="213" t="str">
        <f aca="false">IF($A38="NEWCOD",IF($AC38="","No",$AC38),IF(ISTEXT($E38),"DEJA SAISI !",IF($A38="","",IF(ISERROR(VLOOKUP($A38,'[1]liste reference'!A$1:S$1048576,19,FALSE())),IF(ISERROR(VLOOKUP($A38,'[1]liste reference'!B$1:S$1048576,19,FALSE())),"",VLOOKUP($A38,'[1]liste reference'!B$1:S$1048576,19,FALSE())),VLOOKUP($A38,'[1]liste reference'!A$1:S$1048576,19,FALSE())))))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IF(A38="new.cod","NEWCOD",IF(AND((Z38=""),ISTEXT(A38)),A38,IF(Z38="","",INDEX('[1]liste reference'!$A$8:$A$904,Z38))))</f>
        <v/>
      </c>
      <c r="Z38" s="9" t="str">
        <f aca="false">IF(ISERROR(MATCH(A38,'[1]liste reference'!$A$8:$A$904,0)),IF(ISERROR(MATCH(A38,'[1]liste reference'!$B$8:$B$904,0)),"",(MATCH(A38,'[1]liste reference'!$B$8:$B$904,0))),(MATCH(A38,'[1]liste reference'!$A$8:$A$904,0)))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IF(ISERROR(VLOOKUP($A39,'[1]liste reference'!$A$7:$D$904,2,0)),IF(ISERROR(VLOOKUP($A39,'[1]liste reference'!$B$7:$D$904,1,0)),"",VLOOKUP($A39,'[1]liste reference'!$B$7:$D$904,1,0)),VLOOKUP($A39,'[1]liste reference'!$A$7:$D$904,2,0))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7" t="str">
        <f aca="false">IF(A39="","",IF(ISERROR(VLOOKUP($A39,'[1]liste reference'!$A$7:$P$904,13,0)),IF(ISERROR(VLOOKUP($A39,'[1]liste reference'!$B$7:$P$904,12,0)),"    -",VLOOKUP($A39,'[1]liste reference'!$B$7:$P$904,12,0)),VLOOKUP($A39,'[1]liste reference'!$A$7:$P$904,13,0)))</f>
        <v/>
      </c>
      <c r="H39" s="208" t="str">
        <f aca="false">IF(A39="","x",IF(ISERROR(VLOOKUP($A39,'[1]liste reference'!$A$8:$P$904,14,0)),IF(ISERROR(VLOOKUP($A39,'[1]liste reference'!$B$8:$P$904,13,0)),"x",VLOOKUP($A39,'[1]liste reference'!$B$8:$P$904,13,0)),VLOOKUP($A39,'[1]liste reference'!$A$8:$P$904,14,0)))</f>
        <v>x</v>
      </c>
      <c r="I39" s="209" t="str">
        <f aca="false">IF(ISNUMBER(H39),IF(ISERROR(VLOOKUP($A39,'[1]liste reference'!$A$7:$P$904,3,0)),IF(ISERROR(VLOOKUP($A39,'[1]liste reference'!$B$7:$P$904,2,0)),"",VLOOKUP($A39,'[1]liste reference'!$B$7:$P$904,2,0)),VLOOKUP($A39,'[1]liste reference'!$A$7:$P$904,3,0)),"")</f>
        <v/>
      </c>
      <c r="J39" s="209" t="str">
        <f aca="false">IF(ISNUMBER(H39),IF(ISERROR(VLOOKUP($A39,'[1]liste reference'!$A$7:$P$904,4,0)),IF(ISERROR(VLOOKUP($A39,'[1]liste reference'!$B$7:$P$904,3,0)),"",VLOOKUP($A39,'[1]liste reference'!$B$7:$P$904,3,0)),VLOOKUP($A39,'[1]liste reference'!$A$7:$P$904,4,0)),"")</f>
        <v/>
      </c>
      <c r="K39" s="210" t="str">
        <f aca="false">IF(A39="NEWCOD",IF(AB39="","Remplir le champs 'Nouveau taxa' svp.",$AB39),IF(ISTEXT($E39),"DEJA SAISI !",IF(A39="","",IF(ISERROR(VLOOKUP($A39,'[1]liste reference'!$A$7:$D$904,2,0)),IF(ISERROR(VLOOKUP($A39,'[1]liste reference'!$B$7:$D$904,1,0)),"code non répertorié ou synonyme",VLOOKUP($A39,'[1]liste reference'!$B$7:$D$904,1,0)),VLOOKUP(A39,'[1]liste reference'!$A$7:$D$904,2,0)))))</f>
        <v/>
      </c>
      <c r="L39" s="225"/>
      <c r="M39" s="225"/>
      <c r="N39" s="225"/>
      <c r="O39" s="212"/>
      <c r="P39" s="213" t="str">
        <f aca="false">IF($A39="NEWCOD",IF($AC39="","No",$AC39),IF(ISTEXT($E39),"DEJA SAISI !",IF($A39="","",IF(ISERROR(VLOOKUP($A39,'[1]liste reference'!A$1:S$1048576,19,FALSE())),IF(ISERROR(VLOOKUP($A39,'[1]liste reference'!B$1:S$1048576,19,FALSE())),"",VLOOKUP($A39,'[1]liste reference'!B$1:S$1048576,19,FALSE())),VLOOKUP($A39,'[1]liste reference'!A$1:S$1048576,19,FALSE())))))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IF(A39="new.cod","NEWCOD",IF(AND((Z39=""),ISTEXT(A39)),A39,IF(Z39="","",INDEX('[1]liste reference'!$A$8:$A$904,Z39))))</f>
        <v/>
      </c>
      <c r="Z39" s="9" t="str">
        <f aca="false">IF(ISERROR(MATCH(A39,'[1]liste reference'!$A$8:$A$904,0)),IF(ISERROR(MATCH(A39,'[1]liste reference'!$B$8:$B$904,0)),"",(MATCH(A39,'[1]liste reference'!$B$8:$B$904,0))),(MATCH(A39,'[1]liste reference'!$A$8:$A$904,0)))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IF(ISERROR(VLOOKUP($A40,'[1]liste reference'!$A$7:$D$904,2,0)),IF(ISERROR(VLOOKUP($A40,'[1]liste reference'!$B$7:$D$904,1,0)),"",VLOOKUP($A40,'[1]liste reference'!$B$7:$D$904,1,0)),VLOOKUP($A40,'[1]liste reference'!$A$7:$D$904,2,0))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7" t="str">
        <f aca="false">IF(A40="","",IF(ISERROR(VLOOKUP($A40,'[1]liste reference'!$A$7:$P$904,13,0)),IF(ISERROR(VLOOKUP($A40,'[1]liste reference'!$B$7:$P$904,12,0)),"    -",VLOOKUP($A40,'[1]liste reference'!$B$7:$P$904,12,0)),VLOOKUP($A40,'[1]liste reference'!$A$7:$P$904,13,0)))</f>
        <v/>
      </c>
      <c r="H40" s="208" t="str">
        <f aca="false">IF(A40="","x",IF(ISERROR(VLOOKUP($A40,'[1]liste reference'!$A$8:$P$904,14,0)),IF(ISERROR(VLOOKUP($A40,'[1]liste reference'!$B$8:$P$904,13,0)),"x",VLOOKUP($A40,'[1]liste reference'!$B$8:$P$904,13,0)),VLOOKUP($A40,'[1]liste reference'!$A$8:$P$904,14,0)))</f>
        <v>x</v>
      </c>
      <c r="I40" s="209" t="str">
        <f aca="false">IF(ISNUMBER(H40),IF(ISERROR(VLOOKUP($A40,'[1]liste reference'!$A$7:$P$904,3,0)),IF(ISERROR(VLOOKUP($A40,'[1]liste reference'!$B$7:$P$904,2,0)),"",VLOOKUP($A40,'[1]liste reference'!$B$7:$P$904,2,0)),VLOOKUP($A40,'[1]liste reference'!$A$7:$P$904,3,0)),"")</f>
        <v/>
      </c>
      <c r="J40" s="209" t="str">
        <f aca="false">IF(ISNUMBER(H40),IF(ISERROR(VLOOKUP($A40,'[1]liste reference'!$A$7:$P$904,4,0)),IF(ISERROR(VLOOKUP($A40,'[1]liste reference'!$B$7:$P$904,3,0)),"",VLOOKUP($A40,'[1]liste reference'!$B$7:$P$904,3,0)),VLOOKUP($A40,'[1]liste reference'!$A$7:$P$904,4,0)),"")</f>
        <v/>
      </c>
      <c r="K40" s="210" t="str">
        <f aca="false">IF(A40="NEWCOD",IF(AB40="","Remplir le champs 'Nouveau taxa' svp.",$AB40),IF(ISTEXT($E40),"DEJA SAISI !",IF(A40="","",IF(ISERROR(VLOOKUP($A40,'[1]liste reference'!$A$7:$D$904,2,0)),IF(ISERROR(VLOOKUP($A40,'[1]liste reference'!$B$7:$D$904,1,0)),"code non répertorié ou synonyme",VLOOKUP($A40,'[1]liste reference'!$B$7:$D$904,1,0)),VLOOKUP(A40,'[1]liste reference'!$A$7:$D$904,2,0)))))</f>
        <v/>
      </c>
      <c r="L40" s="225"/>
      <c r="M40" s="225"/>
      <c r="N40" s="225"/>
      <c r="O40" s="212"/>
      <c r="P40" s="213" t="str">
        <f aca="false">IF($A40="NEWCOD",IF($AC40="","No",$AC40),IF(ISTEXT($E40),"DEJA SAISI !",IF($A40="","",IF(ISERROR(VLOOKUP($A40,'[1]liste reference'!A$1:S$1048576,19,FALSE())),IF(ISERROR(VLOOKUP($A40,'[1]liste reference'!B$1:S$1048576,19,FALSE())),"",VLOOKUP($A40,'[1]liste reference'!B$1:S$1048576,19,FALSE())),VLOOKUP($A40,'[1]liste reference'!A$1:S$1048576,19,FALSE())))))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IF(A40="new.cod","NEWCOD",IF(AND((Z40=""),ISTEXT(A40)),A40,IF(Z40="","",INDEX('[1]liste reference'!$A$8:$A$904,Z40))))</f>
        <v/>
      </c>
      <c r="Z40" s="9" t="str">
        <f aca="false">IF(ISERROR(MATCH(A40,'[1]liste reference'!$A$8:$A$904,0)),IF(ISERROR(MATCH(A40,'[1]liste reference'!$B$8:$B$904,0)),"",(MATCH(A40,'[1]liste reference'!$B$8:$B$904,0))),(MATCH(A40,'[1]liste reference'!$A$8:$A$904,0)))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IF(ISERROR(VLOOKUP($A41,'[1]liste reference'!$A$7:$D$904,2,0)),IF(ISERROR(VLOOKUP($A41,'[1]liste reference'!$B$7:$D$904,1,0)),"",VLOOKUP($A41,'[1]liste reference'!$B$7:$D$904,1,0)),VLOOKUP($A41,'[1]liste reference'!$A$7:$D$904,2,0))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7" t="str">
        <f aca="false">IF(A41="","",IF(ISERROR(VLOOKUP($A41,'[1]liste reference'!$A$7:$P$904,13,0)),IF(ISERROR(VLOOKUP($A41,'[1]liste reference'!$B$7:$P$904,12,0)),"    -",VLOOKUP($A41,'[1]liste reference'!$B$7:$P$904,12,0)),VLOOKUP($A41,'[1]liste reference'!$A$7:$P$904,13,0)))</f>
        <v/>
      </c>
      <c r="H41" s="208" t="str">
        <f aca="false">IF(A41="","x",IF(ISERROR(VLOOKUP($A41,'[1]liste reference'!$A$8:$P$904,14,0)),IF(ISERROR(VLOOKUP($A41,'[1]liste reference'!$B$8:$P$904,13,0)),"x",VLOOKUP($A41,'[1]liste reference'!$B$8:$P$904,13,0)),VLOOKUP($A41,'[1]liste reference'!$A$8:$P$904,14,0)))</f>
        <v>x</v>
      </c>
      <c r="I41" s="209" t="str">
        <f aca="false">IF(ISNUMBER(H41),IF(ISERROR(VLOOKUP($A41,'[1]liste reference'!$A$7:$P$904,3,0)),IF(ISERROR(VLOOKUP($A41,'[1]liste reference'!$B$7:$P$904,2,0)),"",VLOOKUP($A41,'[1]liste reference'!$B$7:$P$904,2,0)),VLOOKUP($A41,'[1]liste reference'!$A$7:$P$904,3,0)),"")</f>
        <v/>
      </c>
      <c r="J41" s="209" t="str">
        <f aca="false">IF(ISNUMBER(H41),IF(ISERROR(VLOOKUP($A41,'[1]liste reference'!$A$7:$P$904,4,0)),IF(ISERROR(VLOOKUP($A41,'[1]liste reference'!$B$7:$P$904,3,0)),"",VLOOKUP($A41,'[1]liste reference'!$B$7:$P$904,3,0)),VLOOKUP($A41,'[1]liste reference'!$A$7:$P$904,4,0)),"")</f>
        <v/>
      </c>
      <c r="K41" s="210" t="str">
        <f aca="false">IF(A41="NEWCOD",IF(AB41="","Remplir le champs 'Nouveau taxa' svp.",$AB41),IF(ISTEXT($E41),"DEJA SAISI !",IF(A41="","",IF(ISERROR(VLOOKUP($A41,'[1]liste reference'!$A$7:$D$904,2,0)),IF(ISERROR(VLOOKUP($A41,'[1]liste reference'!$B$7:$D$904,1,0)),"code non répertorié ou synonyme",VLOOKUP($A41,'[1]liste reference'!$B$7:$D$904,1,0)),VLOOKUP(A41,'[1]liste reference'!$A$7:$D$904,2,0)))))</f>
        <v/>
      </c>
      <c r="L41" s="225"/>
      <c r="M41" s="225"/>
      <c r="N41" s="225"/>
      <c r="O41" s="212"/>
      <c r="P41" s="213" t="str">
        <f aca="false">IF($A41="NEWCOD",IF($AC41="","No",$AC41),IF(ISTEXT($E41),"DEJA SAISI !",IF($A41="","",IF(ISERROR(VLOOKUP($A41,'[1]liste reference'!A$1:S$1048576,19,FALSE())),IF(ISERROR(VLOOKUP($A41,'[1]liste reference'!B$1:S$1048576,19,FALSE())),"",VLOOKUP($A41,'[1]liste reference'!B$1:S$1048576,19,FALSE())),VLOOKUP($A41,'[1]liste reference'!A$1:S$1048576,19,FALSE())))))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IF(A41="new.cod","NEWCOD",IF(AND((Z41=""),ISTEXT(A41)),A41,IF(Z41="","",INDEX('[1]liste reference'!$A$8:$A$904,Z41))))</f>
        <v/>
      </c>
      <c r="Z41" s="9" t="str">
        <f aca="false">IF(ISERROR(MATCH(A41,'[1]liste reference'!$A$8:$A$904,0)),IF(ISERROR(MATCH(A41,'[1]liste reference'!$B$8:$B$904,0)),"",(MATCH(A41,'[1]liste reference'!$B$8:$B$904,0))),(MATCH(A41,'[1]liste reference'!$A$8:$A$904,0)))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IF(ISERROR(VLOOKUP($A42,'[1]liste reference'!$A$7:$D$904,2,0)),IF(ISERROR(VLOOKUP($A42,'[1]liste reference'!$B$7:$D$904,1,0)),"",VLOOKUP($A42,'[1]liste reference'!$B$7:$D$904,1,0)),VLOOKUP($A42,'[1]liste reference'!$A$7:$D$904,2,0))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7" t="str">
        <f aca="false">IF(A42="","",IF(ISERROR(VLOOKUP($A42,'[1]liste reference'!$A$7:$P$904,13,0)),IF(ISERROR(VLOOKUP($A42,'[1]liste reference'!$B$7:$P$904,12,0)),"    -",VLOOKUP($A42,'[1]liste reference'!$B$7:$P$904,12,0)),VLOOKUP($A42,'[1]liste reference'!$A$7:$P$904,13,0)))</f>
        <v/>
      </c>
      <c r="H42" s="208" t="str">
        <f aca="false">IF(A42="","x",IF(ISERROR(VLOOKUP($A42,'[1]liste reference'!$A$8:$P$904,14,0)),IF(ISERROR(VLOOKUP($A42,'[1]liste reference'!$B$8:$P$904,13,0)),"x",VLOOKUP($A42,'[1]liste reference'!$B$8:$P$904,13,0)),VLOOKUP($A42,'[1]liste reference'!$A$8:$P$904,14,0)))</f>
        <v>x</v>
      </c>
      <c r="I42" s="209" t="str">
        <f aca="false">IF(ISNUMBER(H42),IF(ISERROR(VLOOKUP($A42,'[1]liste reference'!$A$7:$P$904,3,0)),IF(ISERROR(VLOOKUP($A42,'[1]liste reference'!$B$7:$P$904,2,0)),"",VLOOKUP($A42,'[1]liste reference'!$B$7:$P$904,2,0)),VLOOKUP($A42,'[1]liste reference'!$A$7:$P$904,3,0)),"")</f>
        <v/>
      </c>
      <c r="J42" s="209" t="str">
        <f aca="false">IF(ISNUMBER(H42),IF(ISERROR(VLOOKUP($A42,'[1]liste reference'!$A$7:$P$904,4,0)),IF(ISERROR(VLOOKUP($A42,'[1]liste reference'!$B$7:$P$904,3,0)),"",VLOOKUP($A42,'[1]liste reference'!$B$7:$P$904,3,0)),VLOOKUP($A42,'[1]liste reference'!$A$7:$P$904,4,0)),"")</f>
        <v/>
      </c>
      <c r="K42" s="210" t="str">
        <f aca="false">IF(A42="NEWCOD",IF(AB42="","Remplir le champs 'Nouveau taxa' svp.",$AB42),IF(ISTEXT($E42),"DEJA SAISI !",IF(A42="","",IF(ISERROR(VLOOKUP($A42,'[1]liste reference'!$A$7:$D$904,2,0)),IF(ISERROR(VLOOKUP($A42,'[1]liste reference'!$B$7:$D$904,1,0)),"code non répertorié ou synonyme",VLOOKUP($A42,'[1]liste reference'!$B$7:$D$904,1,0)),VLOOKUP(A42,'[1]liste reference'!$A$7:$D$904,2,0)))))</f>
        <v/>
      </c>
      <c r="L42" s="225"/>
      <c r="M42" s="225"/>
      <c r="N42" s="225"/>
      <c r="O42" s="212"/>
      <c r="P42" s="213" t="str">
        <f aca="false">IF($A42="NEWCOD",IF($AC42="","No",$AC42),IF(ISTEXT($E42),"DEJA SAISI !",IF($A42="","",IF(ISERROR(VLOOKUP($A42,'[1]liste reference'!A$1:S$1048576,19,FALSE())),IF(ISERROR(VLOOKUP($A42,'[1]liste reference'!B$1:S$1048576,19,FALSE())),"",VLOOKUP($A42,'[1]liste reference'!B$1:S$1048576,19,FALSE())),VLOOKUP($A42,'[1]liste reference'!A$1:S$1048576,19,FALSE())))))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IF(A42="new.cod","NEWCOD",IF(AND((Z42=""),ISTEXT(A42)),A42,IF(Z42="","",INDEX('[1]liste reference'!$A$8:$A$904,Z42))))</f>
        <v/>
      </c>
      <c r="Z42" s="9" t="str">
        <f aca="false">IF(ISERROR(MATCH(A42,'[1]liste reference'!$A$8:$A$904,0)),IF(ISERROR(MATCH(A42,'[1]liste reference'!$B$8:$B$904,0)),"",(MATCH(A42,'[1]liste reference'!$B$8:$B$904,0))),(MATCH(A42,'[1]liste reference'!$A$8:$A$904,0)))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IF(ISERROR(VLOOKUP($A43,'[1]liste reference'!$A$7:$D$904,2,0)),IF(ISERROR(VLOOKUP($A43,'[1]liste reference'!$B$7:$D$904,1,0)),"",VLOOKUP($A43,'[1]liste reference'!$B$7:$D$904,1,0)),VLOOKUP($A43,'[1]liste reference'!$A$7:$D$904,2,0))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7" t="str">
        <f aca="false">IF(A43="","",IF(ISERROR(VLOOKUP($A43,'[1]liste reference'!$A$7:$P$904,13,0)),IF(ISERROR(VLOOKUP($A43,'[1]liste reference'!$B$7:$P$904,12,0)),"    -",VLOOKUP($A43,'[1]liste reference'!$B$7:$P$904,12,0)),VLOOKUP($A43,'[1]liste reference'!$A$7:$P$904,13,0)))</f>
        <v/>
      </c>
      <c r="H43" s="208" t="str">
        <f aca="false">IF(A43="","x",IF(ISERROR(VLOOKUP($A43,'[1]liste reference'!$A$8:$P$904,14,0)),IF(ISERROR(VLOOKUP($A43,'[1]liste reference'!$B$8:$P$904,13,0)),"x",VLOOKUP($A43,'[1]liste reference'!$B$8:$P$904,13,0)),VLOOKUP($A43,'[1]liste reference'!$A$8:$P$904,14,0)))</f>
        <v>x</v>
      </c>
      <c r="I43" s="209" t="str">
        <f aca="false">IF(ISNUMBER(H43),IF(ISERROR(VLOOKUP($A43,'[1]liste reference'!$A$7:$P$904,3,0)),IF(ISERROR(VLOOKUP($A43,'[1]liste reference'!$B$7:$P$904,2,0)),"",VLOOKUP($A43,'[1]liste reference'!$B$7:$P$904,2,0)),VLOOKUP($A43,'[1]liste reference'!$A$7:$P$904,3,0)),"")</f>
        <v/>
      </c>
      <c r="J43" s="209" t="str">
        <f aca="false">IF(ISNUMBER(H43),IF(ISERROR(VLOOKUP($A43,'[1]liste reference'!$A$7:$P$904,4,0)),IF(ISERROR(VLOOKUP($A43,'[1]liste reference'!$B$7:$P$904,3,0)),"",VLOOKUP($A43,'[1]liste reference'!$B$7:$P$904,3,0)),VLOOKUP($A43,'[1]liste reference'!$A$7:$P$904,4,0)),"")</f>
        <v/>
      </c>
      <c r="K43" s="210" t="str">
        <f aca="false">IF(A43="NEWCOD",IF(AB43="","Remplir le champs 'Nouveau taxa' svp.",$AB43),IF(ISTEXT($E43),"DEJA SAISI !",IF(A43="","",IF(ISERROR(VLOOKUP($A43,'[1]liste reference'!$A$7:$D$904,2,0)),IF(ISERROR(VLOOKUP($A43,'[1]liste reference'!$B$7:$D$904,1,0)),"code non répertorié ou synonyme",VLOOKUP($A43,'[1]liste reference'!$B$7:$D$904,1,0)),VLOOKUP(A43,'[1]liste reference'!$A$7:$D$904,2,0)))))</f>
        <v/>
      </c>
      <c r="L43" s="225"/>
      <c r="M43" s="225"/>
      <c r="N43" s="225"/>
      <c r="O43" s="212"/>
      <c r="P43" s="213" t="str">
        <f aca="false">IF($A43="NEWCOD",IF($AC43="","No",$AC43),IF(ISTEXT($E43),"DEJA SAISI !",IF($A43="","",IF(ISERROR(VLOOKUP($A43,'[1]liste reference'!A$1:S$1048576,19,FALSE())),IF(ISERROR(VLOOKUP($A43,'[1]liste reference'!B$1:S$1048576,19,FALSE())),"",VLOOKUP($A43,'[1]liste reference'!B$1:S$1048576,19,FALSE())),VLOOKUP($A43,'[1]liste reference'!A$1:S$1048576,19,FALSE())))))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IF(A43="new.cod","NEWCOD",IF(AND((Z43=""),ISTEXT(A43)),A43,IF(Z43="","",INDEX('[1]liste reference'!$A$8:$A$904,Z43))))</f>
        <v/>
      </c>
      <c r="Z43" s="9" t="str">
        <f aca="false">IF(ISERROR(MATCH(A43,'[1]liste reference'!$A$8:$A$904,0)),IF(ISERROR(MATCH(A43,'[1]liste reference'!$B$8:$B$904,0)),"",(MATCH(A43,'[1]liste reference'!$B$8:$B$904,0))),(MATCH(A43,'[1]liste reference'!$A$8:$A$904,0)))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IF(ISERROR(VLOOKUP($A44,'[1]liste reference'!$A$7:$D$904,2,0)),IF(ISERROR(VLOOKUP($A44,'[1]liste reference'!$B$7:$D$904,1,0)),"",VLOOKUP($A44,'[1]liste reference'!$B$7:$D$904,1,0)),VLOOKUP($A44,'[1]liste reference'!$A$7:$D$904,2,0))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7" t="str">
        <f aca="false">IF(A44="","",IF(ISERROR(VLOOKUP($A44,'[1]liste reference'!$A$7:$P$904,13,0)),IF(ISERROR(VLOOKUP($A44,'[1]liste reference'!$B$7:$P$904,12,0)),"    -",VLOOKUP($A44,'[1]liste reference'!$B$7:$P$904,12,0)),VLOOKUP($A44,'[1]liste reference'!$A$7:$P$904,13,0)))</f>
        <v/>
      </c>
      <c r="H44" s="208" t="str">
        <f aca="false">IF(A44="","x",IF(ISERROR(VLOOKUP($A44,'[1]liste reference'!$A$8:$P$904,14,0)),IF(ISERROR(VLOOKUP($A44,'[1]liste reference'!$B$8:$P$904,13,0)),"x",VLOOKUP($A44,'[1]liste reference'!$B$8:$P$904,13,0)),VLOOKUP($A44,'[1]liste reference'!$A$8:$P$904,14,0)))</f>
        <v>x</v>
      </c>
      <c r="I44" s="209" t="str">
        <f aca="false">IF(ISNUMBER(H44),IF(ISERROR(VLOOKUP($A44,'[1]liste reference'!$A$7:$P$904,3,0)),IF(ISERROR(VLOOKUP($A44,'[1]liste reference'!$B$7:$P$904,2,0)),"",VLOOKUP($A44,'[1]liste reference'!$B$7:$P$904,2,0)),VLOOKUP($A44,'[1]liste reference'!$A$7:$P$904,3,0)),"")</f>
        <v/>
      </c>
      <c r="J44" s="209" t="str">
        <f aca="false">IF(ISNUMBER(H44),IF(ISERROR(VLOOKUP($A44,'[1]liste reference'!$A$7:$P$904,4,0)),IF(ISERROR(VLOOKUP($A44,'[1]liste reference'!$B$7:$P$904,3,0)),"",VLOOKUP($A44,'[1]liste reference'!$B$7:$P$904,3,0)),VLOOKUP($A44,'[1]liste reference'!$A$7:$P$904,4,0)),"")</f>
        <v/>
      </c>
      <c r="K44" s="210" t="str">
        <f aca="false">IF(A44="NEWCOD",IF(AB44="","Remplir le champs 'Nouveau taxa' svp.",$AB44),IF(ISTEXT($E44),"DEJA SAISI !",IF(A44="","",IF(ISERROR(VLOOKUP($A44,'[1]liste reference'!$A$7:$D$904,2,0)),IF(ISERROR(VLOOKUP($A44,'[1]liste reference'!$B$7:$D$904,1,0)),"code non répertorié ou synonyme",VLOOKUP($A44,'[1]liste reference'!$B$7:$D$904,1,0)),VLOOKUP(A44,'[1]liste reference'!$A$7:$D$904,2,0)))))</f>
        <v/>
      </c>
      <c r="L44" s="225"/>
      <c r="M44" s="225"/>
      <c r="N44" s="225"/>
      <c r="O44" s="212"/>
      <c r="P44" s="213" t="str">
        <f aca="false">IF($A44="NEWCOD",IF($AC44="","No",$AC44),IF(ISTEXT($E44),"DEJA SAISI !",IF($A44="","",IF(ISERROR(VLOOKUP($A44,'[1]liste reference'!A$1:S$1048576,19,FALSE())),IF(ISERROR(VLOOKUP($A44,'[1]liste reference'!B$1:S$1048576,19,FALSE())),"",VLOOKUP($A44,'[1]liste reference'!B$1:S$1048576,19,FALSE())),VLOOKUP($A44,'[1]liste reference'!A$1:S$1048576,19,FALSE())))))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IF(A44="new.cod","NEWCOD",IF(AND((Z44=""),ISTEXT(A44)),A44,IF(Z44="","",INDEX('[1]liste reference'!$A$8:$A$904,Z44))))</f>
        <v/>
      </c>
      <c r="Z44" s="9" t="str">
        <f aca="false">IF(ISERROR(MATCH(A44,'[1]liste reference'!$A$8:$A$904,0)),IF(ISERROR(MATCH(A44,'[1]liste reference'!$B$8:$B$904,0)),"",(MATCH(A44,'[1]liste reference'!$B$8:$B$904,0))),(MATCH(A44,'[1]liste reference'!$A$8:$A$904,0)))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IF(ISERROR(VLOOKUP($A45,'[1]liste reference'!$A$7:$D$904,2,0)),IF(ISERROR(VLOOKUP($A45,'[1]liste reference'!$B$7:$D$904,1,0)),"",VLOOKUP($A45,'[1]liste reference'!$B$7:$D$904,1,0)),VLOOKUP($A45,'[1]liste reference'!$A$7:$D$904,2,0))</f>
        <v/>
      </c>
      <c r="E45" s="223" t="n">
        <f aca="false">IF(D45="",0,VLOOKUP(D45,D$22:D38,1,0))</f>
        <v>0</v>
      </c>
      <c r="F45" s="228" t="n">
        <f aca="false">($B45*$B$7+$C45*$C$7)/100</f>
        <v>0</v>
      </c>
      <c r="G45" s="207" t="str">
        <f aca="false">IF(A45="","",IF(ISERROR(VLOOKUP($A45,'[1]liste reference'!$A$7:$P$904,13,0)),IF(ISERROR(VLOOKUP($A45,'[1]liste reference'!$B$7:$P$904,12,0)),"    -",VLOOKUP($A45,'[1]liste reference'!$B$7:$P$904,12,0)),VLOOKUP($A45,'[1]liste reference'!$A$7:$P$904,13,0)))</f>
        <v/>
      </c>
      <c r="H45" s="208" t="str">
        <f aca="false">IF(A45="","x",IF(ISERROR(VLOOKUP($A45,'[1]liste reference'!$A$8:$P$904,14,0)),IF(ISERROR(VLOOKUP($A45,'[1]liste reference'!$B$8:$P$904,13,0)),"x",VLOOKUP($A45,'[1]liste reference'!$B$8:$P$904,13,0)),VLOOKUP($A45,'[1]liste reference'!$A$8:$P$904,14,0)))</f>
        <v>x</v>
      </c>
      <c r="I45" s="209" t="str">
        <f aca="false">IF(ISNUMBER(H45),IF(ISERROR(VLOOKUP($A45,'[1]liste reference'!$A$7:$P$904,3,0)),IF(ISERROR(VLOOKUP($A45,'[1]liste reference'!$B$7:$P$904,2,0)),"",VLOOKUP($A45,'[1]liste reference'!$B$7:$P$904,2,0)),VLOOKUP($A45,'[1]liste reference'!$A$7:$P$904,3,0)),"")</f>
        <v/>
      </c>
      <c r="J45" s="209" t="str">
        <f aca="false">IF(ISNUMBER(H45),IF(ISERROR(VLOOKUP($A45,'[1]liste reference'!$A$7:$P$904,4,0)),IF(ISERROR(VLOOKUP($A45,'[1]liste reference'!$B$7:$P$904,3,0)),"",VLOOKUP($A45,'[1]liste reference'!$B$7:$P$904,3,0)),VLOOKUP($A45,'[1]liste reference'!$A$7:$P$904,4,0)),"")</f>
        <v/>
      </c>
      <c r="K45" s="210" t="str">
        <f aca="false">IF(A45="NEWCOD",IF(AB45="","Remplir le champs 'Nouveau taxa' svp.",$AB45),IF(ISTEXT($E45),"DEJA SAISI !",IF(A45="","",IF(ISERROR(VLOOKUP($A45,'[1]liste reference'!$A$7:$D$904,2,0)),IF(ISERROR(VLOOKUP($A45,'[1]liste reference'!$B$7:$D$904,1,0)),"code non répertorié ou synonyme",VLOOKUP($A45,'[1]liste reference'!$B$7:$D$904,1,0)),VLOOKUP(A45,'[1]liste reference'!$A$7:$D$904,2,0)))))</f>
        <v/>
      </c>
      <c r="L45" s="225"/>
      <c r="M45" s="225"/>
      <c r="N45" s="225"/>
      <c r="O45" s="212"/>
      <c r="P45" s="213" t="str">
        <f aca="false">IF($A45="NEWCOD",IF($AC45="","No",$AC45),IF(ISTEXT($E45),"DEJA SAISI !",IF($A45="","",IF(ISERROR(VLOOKUP($A45,'[1]liste reference'!A$1:S$1048576,19,FALSE())),IF(ISERROR(VLOOKUP($A45,'[1]liste reference'!B$1:S$1048576,19,FALSE())),"",VLOOKUP($A45,'[1]liste reference'!B$1:S$1048576,19,FALSE())),VLOOKUP($A45,'[1]liste reference'!A$1:S$1048576,19,FALSE())))))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IF(A45="new.cod","NEWCOD",IF(AND((Z45=""),ISTEXT(A45)),A45,IF(Z45="","",INDEX('[1]liste reference'!$A$8:$A$904,Z45))))</f>
        <v/>
      </c>
      <c r="Z45" s="9" t="str">
        <f aca="false">IF(ISERROR(MATCH(A45,'[1]liste reference'!$A$8:$A$904,0)),IF(ISERROR(MATCH(A45,'[1]liste reference'!$B$8:$B$904,0)),"",(MATCH(A45,'[1]liste reference'!$B$8:$B$904,0))),(MATCH(A45,'[1]liste reference'!$A$8:$A$904,0)))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IF(ISERROR(VLOOKUP($A46,'[1]liste reference'!$A$7:$D$904,2,0)),IF(ISERROR(VLOOKUP($A46,'[1]liste reference'!$B$7:$D$904,1,0)),"",VLOOKUP($A46,'[1]liste reference'!$B$7:$D$904,1,0)),VLOOKUP($A46,'[1]liste reference'!$A$7:$D$904,2,0))</f>
        <v/>
      </c>
      <c r="E46" s="223" t="n">
        <f aca="false">IF(D46="",0,VLOOKUP(D46,D$22:D38,1,0))</f>
        <v>0</v>
      </c>
      <c r="F46" s="228" t="n">
        <f aca="false">($B46*$B$7+$C46*$C$7)/100</f>
        <v>0</v>
      </c>
      <c r="G46" s="207" t="str">
        <f aca="false">IF(A46="","",IF(ISERROR(VLOOKUP($A46,'[1]liste reference'!$A$7:$P$904,13,0)),IF(ISERROR(VLOOKUP($A46,'[1]liste reference'!$B$7:$P$904,12,0)),"    -",VLOOKUP($A46,'[1]liste reference'!$B$7:$P$904,12,0)),VLOOKUP($A46,'[1]liste reference'!$A$7:$P$904,13,0)))</f>
        <v/>
      </c>
      <c r="H46" s="208" t="str">
        <f aca="false">IF(A46="","x",IF(ISERROR(VLOOKUP($A46,'[1]liste reference'!$A$8:$P$904,14,0)),IF(ISERROR(VLOOKUP($A46,'[1]liste reference'!$B$8:$P$904,13,0)),"x",VLOOKUP($A46,'[1]liste reference'!$B$8:$P$904,13,0)),VLOOKUP($A46,'[1]liste reference'!$A$8:$P$904,14,0)))</f>
        <v>x</v>
      </c>
      <c r="I46" s="209" t="str">
        <f aca="false">IF(ISNUMBER(H46),IF(ISERROR(VLOOKUP($A46,'[1]liste reference'!$A$7:$P$904,3,0)),IF(ISERROR(VLOOKUP($A46,'[1]liste reference'!$B$7:$P$904,2,0)),"",VLOOKUP($A46,'[1]liste reference'!$B$7:$P$904,2,0)),VLOOKUP($A46,'[1]liste reference'!$A$7:$P$904,3,0)),"")</f>
        <v/>
      </c>
      <c r="J46" s="209" t="str">
        <f aca="false">IF(ISNUMBER(H46),IF(ISERROR(VLOOKUP($A46,'[1]liste reference'!$A$7:$P$904,4,0)),IF(ISERROR(VLOOKUP($A46,'[1]liste reference'!$B$7:$P$904,3,0)),"",VLOOKUP($A46,'[1]liste reference'!$B$7:$P$904,3,0)),VLOOKUP($A46,'[1]liste reference'!$A$7:$P$904,4,0)),"")</f>
        <v/>
      </c>
      <c r="K46" s="210" t="str">
        <f aca="false">IF(A46="NEWCOD",IF(AB46="","Remplir le champs 'Nouveau taxa' svp.",$AB46),IF(ISTEXT($E46),"DEJA SAISI !",IF(A46="","",IF(ISERROR(VLOOKUP($A46,'[1]liste reference'!$A$7:$D$904,2,0)),IF(ISERROR(VLOOKUP($A46,'[1]liste reference'!$B$7:$D$904,1,0)),"code non répertorié ou synonyme",VLOOKUP($A46,'[1]liste reference'!$B$7:$D$904,1,0)),VLOOKUP(A46,'[1]liste reference'!$A$7:$D$904,2,0)))))</f>
        <v/>
      </c>
      <c r="L46" s="225"/>
      <c r="M46" s="225"/>
      <c r="N46" s="225"/>
      <c r="O46" s="212"/>
      <c r="P46" s="213" t="str">
        <f aca="false">IF($A46="NEWCOD",IF($AC46="","No",$AC46),IF(ISTEXT($E46),"DEJA SAISI !",IF($A46="","",IF(ISERROR(VLOOKUP($A46,'[1]liste reference'!A$1:S$1048576,19,FALSE())),IF(ISERROR(VLOOKUP($A46,'[1]liste reference'!B$1:S$1048576,19,FALSE())),"",VLOOKUP($A46,'[1]liste reference'!B$1:S$1048576,19,FALSE())),VLOOKUP($A46,'[1]liste reference'!A$1:S$1048576,19,FALSE())))))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IF(A46="new.cod","NEWCOD",IF(AND((Z46=""),ISTEXT(A46)),A46,IF(Z46="","",INDEX('[1]liste reference'!$A$8:$A$904,Z46))))</f>
        <v/>
      </c>
      <c r="Z46" s="9" t="str">
        <f aca="false">IF(ISERROR(MATCH(A46,'[1]liste reference'!$A$8:$A$904,0)),IF(ISERROR(MATCH(A46,'[1]liste reference'!$B$8:$B$904,0)),"",(MATCH(A46,'[1]liste reference'!$B$8:$B$904,0))),(MATCH(A46,'[1]liste reference'!$A$8:$A$904,0)))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IF(ISERROR(VLOOKUP($A47,'[1]liste reference'!$A$7:$D$904,2,0)),IF(ISERROR(VLOOKUP($A47,'[1]liste reference'!$B$7:$D$904,1,0)),"",VLOOKUP($A47,'[1]liste reference'!$B$7:$D$904,1,0)),VLOOKUP($A47,'[1]liste reference'!$A$7:$D$904,2,0))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7" t="str">
        <f aca="false">IF(A47="","",IF(ISERROR(VLOOKUP($A47,'[1]liste reference'!$A$7:$P$904,13,0)),IF(ISERROR(VLOOKUP($A47,'[1]liste reference'!$B$7:$P$904,12,0)),"    -",VLOOKUP($A47,'[1]liste reference'!$B$7:$P$904,12,0)),VLOOKUP($A47,'[1]liste reference'!$A$7:$P$904,13,0)))</f>
        <v/>
      </c>
      <c r="H47" s="208" t="str">
        <f aca="false">IF(A47="","x",IF(ISERROR(VLOOKUP($A47,'[1]liste reference'!$A$8:$P$904,14,0)),IF(ISERROR(VLOOKUP($A47,'[1]liste reference'!$B$8:$P$904,13,0)),"x",VLOOKUP($A47,'[1]liste reference'!$B$8:$P$904,13,0)),VLOOKUP($A47,'[1]liste reference'!$A$8:$P$904,14,0)))</f>
        <v>x</v>
      </c>
      <c r="I47" s="209" t="str">
        <f aca="false">IF(ISNUMBER(H47),IF(ISERROR(VLOOKUP($A47,'[1]liste reference'!$A$7:$P$904,3,0)),IF(ISERROR(VLOOKUP($A47,'[1]liste reference'!$B$7:$P$904,2,0)),"",VLOOKUP($A47,'[1]liste reference'!$B$7:$P$904,2,0)),VLOOKUP($A47,'[1]liste reference'!$A$7:$P$904,3,0)),"")</f>
        <v/>
      </c>
      <c r="J47" s="209" t="str">
        <f aca="false">IF(ISNUMBER(H47),IF(ISERROR(VLOOKUP($A47,'[1]liste reference'!$A$7:$P$904,4,0)),IF(ISERROR(VLOOKUP($A47,'[1]liste reference'!$B$7:$P$904,3,0)),"",VLOOKUP($A47,'[1]liste reference'!$B$7:$P$904,3,0)),VLOOKUP($A47,'[1]liste reference'!$A$7:$P$904,4,0)),"")</f>
        <v/>
      </c>
      <c r="K47" s="210" t="str">
        <f aca="false">IF(A47="NEWCOD",IF(AB47="","Remplir le champs 'Nouveau taxa' svp.",$AB47),IF(ISTEXT($E47),"DEJA SAISI !",IF(A47="","",IF(ISERROR(VLOOKUP($A47,'[1]liste reference'!$A$7:$D$904,2,0)),IF(ISERROR(VLOOKUP($A47,'[1]liste reference'!$B$7:$D$904,1,0)),"code non répertorié ou synonyme",VLOOKUP($A47,'[1]liste reference'!$B$7:$D$904,1,0)),VLOOKUP(A47,'[1]liste reference'!$A$7:$D$904,2,0)))))</f>
        <v/>
      </c>
      <c r="L47" s="225"/>
      <c r="M47" s="225"/>
      <c r="N47" s="225"/>
      <c r="O47" s="212"/>
      <c r="P47" s="213" t="str">
        <f aca="false">IF($A47="NEWCOD",IF($AC47="","No",$AC47),IF(ISTEXT($E47),"DEJA SAISI !",IF($A47="","",IF(ISERROR(VLOOKUP($A47,'[1]liste reference'!A$1:S$1048576,19,FALSE())),IF(ISERROR(VLOOKUP($A47,'[1]liste reference'!B$1:S$1048576,19,FALSE())),"",VLOOKUP($A47,'[1]liste reference'!B$1:S$1048576,19,FALSE())),VLOOKUP($A47,'[1]liste reference'!A$1:S$1048576,19,FALSE())))))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IF(A47="new.cod","NEWCOD",IF(AND((Z47=""),ISTEXT(A47)),A47,IF(Z47="","",INDEX('[1]liste reference'!$A$8:$A$904,Z47))))</f>
        <v/>
      </c>
      <c r="Z47" s="9" t="str">
        <f aca="false">IF(ISERROR(MATCH(A47,'[1]liste reference'!$A$8:$A$904,0)),IF(ISERROR(MATCH(A47,'[1]liste reference'!$B$8:$B$904,0)),"",(MATCH(A47,'[1]liste reference'!$B$8:$B$904,0))),(MATCH(A47,'[1]liste reference'!$A$8:$A$904,0)))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IF(ISERROR(VLOOKUP($A48,'[1]liste reference'!$A$7:$D$904,2,0)),IF(ISERROR(VLOOKUP($A48,'[1]liste reference'!$B$7:$D$904,1,0)),"",VLOOKUP($A48,'[1]liste reference'!$B$7:$D$904,1,0)),VLOOKUP($A48,'[1]liste reference'!$A$7:$D$904,2,0))</f>
        <v/>
      </c>
      <c r="E48" s="223" t="n">
        <f aca="false">IF(D48="",0,VLOOKUP(D48,D$22:D47,1,0))</f>
        <v>0</v>
      </c>
      <c r="F48" s="228" t="n">
        <f aca="false">($B48*$B$7+$C48*$C$7)/100</f>
        <v>0</v>
      </c>
      <c r="G48" s="207" t="str">
        <f aca="false">IF(A48="","",IF(ISERROR(VLOOKUP($A48,'[1]liste reference'!$A$7:$P$904,13,0)),IF(ISERROR(VLOOKUP($A48,'[1]liste reference'!$B$7:$P$904,12,0)),"    -",VLOOKUP($A48,'[1]liste reference'!$B$7:$P$904,12,0)),VLOOKUP($A48,'[1]liste reference'!$A$7:$P$904,13,0)))</f>
        <v/>
      </c>
      <c r="H48" s="208" t="str">
        <f aca="false">IF(A48="","x",IF(ISERROR(VLOOKUP($A48,'[1]liste reference'!$A$8:$P$904,14,0)),IF(ISERROR(VLOOKUP($A48,'[1]liste reference'!$B$8:$P$904,13,0)),"x",VLOOKUP($A48,'[1]liste reference'!$B$8:$P$904,13,0)),VLOOKUP($A48,'[1]liste reference'!$A$8:$P$904,14,0)))</f>
        <v>x</v>
      </c>
      <c r="I48" s="209" t="str">
        <f aca="false">IF(ISNUMBER(H48),IF(ISERROR(VLOOKUP($A48,'[1]liste reference'!$A$7:$P$904,3,0)),IF(ISERROR(VLOOKUP($A48,'[1]liste reference'!$B$7:$P$904,2,0)),"",VLOOKUP($A48,'[1]liste reference'!$B$7:$P$904,2,0)),VLOOKUP($A48,'[1]liste reference'!$A$7:$P$904,3,0)),"")</f>
        <v/>
      </c>
      <c r="J48" s="209" t="str">
        <f aca="false">IF(ISNUMBER(H48),IF(ISERROR(VLOOKUP($A48,'[1]liste reference'!$A$7:$P$904,4,0)),IF(ISERROR(VLOOKUP($A48,'[1]liste reference'!$B$7:$P$904,3,0)),"",VLOOKUP($A48,'[1]liste reference'!$B$7:$P$904,3,0)),VLOOKUP($A48,'[1]liste reference'!$A$7:$P$904,4,0)),"")</f>
        <v/>
      </c>
      <c r="K48" s="210" t="str">
        <f aca="false">IF(A48="NEWCOD",IF(AB48="","Remplir le champs 'Nouveau taxa' svp.",$AB48),IF(ISTEXT($E48),"DEJA SAISI !",IF(A48="","",IF(ISERROR(VLOOKUP($A48,'[1]liste reference'!$A$7:$D$904,2,0)),IF(ISERROR(VLOOKUP($A48,'[1]liste reference'!$B$7:$D$904,1,0)),"code non répertorié ou synonyme",VLOOKUP($A48,'[1]liste reference'!$B$7:$D$904,1,0)),VLOOKUP(A48,'[1]liste reference'!$A$7:$D$904,2,0)))))</f>
        <v/>
      </c>
      <c r="L48" s="225"/>
      <c r="M48" s="225"/>
      <c r="N48" s="225"/>
      <c r="O48" s="212"/>
      <c r="P48" s="213" t="str">
        <f aca="false">IF($A48="NEWCOD",IF($AC48="","No",$AC48),IF(ISTEXT($E48),"DEJA SAISI !",IF($A48="","",IF(ISERROR(VLOOKUP($A48,'[1]liste reference'!A$1:S$1048576,19,FALSE())),IF(ISERROR(VLOOKUP($A48,'[1]liste reference'!B$1:S$1048576,19,FALSE())),"",VLOOKUP($A48,'[1]liste reference'!B$1:S$1048576,19,FALSE())),VLOOKUP($A48,'[1]liste reference'!A$1:S$1048576,19,FALSE())))))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IF(A48="new.cod","NEWCOD",IF(AND((Z48=""),ISTEXT(A48)),A48,IF(Z48="","",INDEX('[1]liste reference'!$A$8:$A$904,Z48))))</f>
        <v/>
      </c>
      <c r="Z48" s="9" t="str">
        <f aca="false">IF(ISERROR(MATCH(A48,'[1]liste reference'!$A$8:$A$904,0)),IF(ISERROR(MATCH(A48,'[1]liste reference'!$B$8:$B$904,0)),"",(MATCH(A48,'[1]liste reference'!$B$8:$B$904,0))),(MATCH(A48,'[1]liste reference'!$A$8:$A$904,0)))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IF(ISERROR(VLOOKUP($A49,'[1]liste reference'!$A$7:$D$904,2,0)),IF(ISERROR(VLOOKUP($A49,'[1]liste reference'!$B$7:$D$904,1,0)),"",VLOOKUP($A49,'[1]liste reference'!$B$7:$D$904,1,0)),VLOOKUP($A49,'[1]liste reference'!$A$7:$D$904,2,0))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7" t="str">
        <f aca="false">IF(A49="","",IF(ISERROR(VLOOKUP($A49,'[1]liste reference'!$A$7:$P$904,13,0)),IF(ISERROR(VLOOKUP($A49,'[1]liste reference'!$B$7:$P$904,12,0)),"    -",VLOOKUP($A49,'[1]liste reference'!$B$7:$P$904,12,0)),VLOOKUP($A49,'[1]liste reference'!$A$7:$P$904,13,0)))</f>
        <v/>
      </c>
      <c r="H49" s="208" t="str">
        <f aca="false">IF(A49="","x",IF(ISERROR(VLOOKUP($A49,'[1]liste reference'!$A$8:$P$904,14,0)),IF(ISERROR(VLOOKUP($A49,'[1]liste reference'!$B$8:$P$904,13,0)),"x",VLOOKUP($A49,'[1]liste reference'!$B$8:$P$904,13,0)),VLOOKUP($A49,'[1]liste reference'!$A$8:$P$904,14,0)))</f>
        <v>x</v>
      </c>
      <c r="I49" s="209" t="str">
        <f aca="false">IF(ISNUMBER(H49),IF(ISERROR(VLOOKUP($A49,'[1]liste reference'!$A$7:$P$904,3,0)),IF(ISERROR(VLOOKUP($A49,'[1]liste reference'!$B$7:$P$904,2,0)),"",VLOOKUP($A49,'[1]liste reference'!$B$7:$P$904,2,0)),VLOOKUP($A49,'[1]liste reference'!$A$7:$P$904,3,0)),"")</f>
        <v/>
      </c>
      <c r="J49" s="209" t="str">
        <f aca="false">IF(ISNUMBER(H49),IF(ISERROR(VLOOKUP($A49,'[1]liste reference'!$A$7:$P$904,4,0)),IF(ISERROR(VLOOKUP($A49,'[1]liste reference'!$B$7:$P$904,3,0)),"",VLOOKUP($A49,'[1]liste reference'!$B$7:$P$904,3,0)),VLOOKUP($A49,'[1]liste reference'!$A$7:$P$904,4,0)),"")</f>
        <v/>
      </c>
      <c r="K49" s="210" t="str">
        <f aca="false">IF(A49="NEWCOD",IF(AB49="","Remplir le champs 'Nouveau taxa' svp.",$AB49),IF(ISTEXT($E49),"DEJA SAISI !",IF(A49="","",IF(ISERROR(VLOOKUP($A49,'[1]liste reference'!$A$7:$D$904,2,0)),IF(ISERROR(VLOOKUP($A49,'[1]liste reference'!$B$7:$D$904,1,0)),"code non répertorié ou synonyme",VLOOKUP($A49,'[1]liste reference'!$B$7:$D$904,1,0)),VLOOKUP(A49,'[1]liste reference'!$A$7:$D$904,2,0)))))</f>
        <v/>
      </c>
      <c r="L49" s="225"/>
      <c r="M49" s="225"/>
      <c r="N49" s="225"/>
      <c r="O49" s="212"/>
      <c r="P49" s="213" t="str">
        <f aca="false">IF($A49="NEWCOD",IF($AC49="","No",$AC49),IF(ISTEXT($E49),"DEJA SAISI !",IF($A49="","",IF(ISERROR(VLOOKUP($A49,'[1]liste reference'!A$1:S$1048576,19,FALSE())),IF(ISERROR(VLOOKUP($A49,'[1]liste reference'!B$1:S$1048576,19,FALSE())),"",VLOOKUP($A49,'[1]liste reference'!B$1:S$1048576,19,FALSE())),VLOOKUP($A49,'[1]liste reference'!A$1:S$1048576,19,FALSE())))))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IF(A49="new.cod","NEWCOD",IF(AND((Z49=""),ISTEXT(A49)),A49,IF(Z49="","",INDEX('[1]liste reference'!$A$8:$A$904,Z49))))</f>
        <v/>
      </c>
      <c r="Z49" s="9" t="str">
        <f aca="false">IF(ISERROR(MATCH(A49,'[1]liste reference'!$A$8:$A$904,0)),IF(ISERROR(MATCH(A49,'[1]liste reference'!$B$8:$B$904,0)),"",(MATCH(A49,'[1]liste reference'!$B$8:$B$904,0))),(MATCH(A49,'[1]liste reference'!$A$8:$A$904,0)))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IF(ISERROR(VLOOKUP($A50,'[1]liste reference'!$A$7:$D$904,2,0)),IF(ISERROR(VLOOKUP($A50,'[1]liste reference'!$B$7:$D$904,1,0)),"",VLOOKUP($A50,'[1]liste reference'!$B$7:$D$904,1,0)),VLOOKUP($A50,'[1]liste reference'!$A$7:$D$904,2,0))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7" t="str">
        <f aca="false">IF(A50="","",IF(ISERROR(VLOOKUP($A50,'[1]liste reference'!$A$7:$P$904,13,0)),IF(ISERROR(VLOOKUP($A50,'[1]liste reference'!$B$7:$P$904,12,0)),"    -",VLOOKUP($A50,'[1]liste reference'!$B$7:$P$904,12,0)),VLOOKUP($A50,'[1]liste reference'!$A$7:$P$904,13,0)))</f>
        <v/>
      </c>
      <c r="H50" s="208" t="str">
        <f aca="false">IF(A50="","x",IF(ISERROR(VLOOKUP($A50,'[1]liste reference'!$A$8:$P$904,14,0)),IF(ISERROR(VLOOKUP($A50,'[1]liste reference'!$B$8:$P$904,13,0)),"x",VLOOKUP($A50,'[1]liste reference'!$B$8:$P$904,13,0)),VLOOKUP($A50,'[1]liste reference'!$A$8:$P$904,14,0)))</f>
        <v>x</v>
      </c>
      <c r="I50" s="209" t="str">
        <f aca="false">IF(ISNUMBER(H50),IF(ISERROR(VLOOKUP($A50,'[1]liste reference'!$A$7:$P$904,3,0)),IF(ISERROR(VLOOKUP($A50,'[1]liste reference'!$B$7:$P$904,2,0)),"",VLOOKUP($A50,'[1]liste reference'!$B$7:$P$904,2,0)),VLOOKUP($A50,'[1]liste reference'!$A$7:$P$904,3,0)),"")</f>
        <v/>
      </c>
      <c r="J50" s="209" t="str">
        <f aca="false">IF(ISNUMBER(H50),IF(ISERROR(VLOOKUP($A50,'[1]liste reference'!$A$7:$P$904,4,0)),IF(ISERROR(VLOOKUP($A50,'[1]liste reference'!$B$7:$P$904,3,0)),"",VLOOKUP($A50,'[1]liste reference'!$B$7:$P$904,3,0)),VLOOKUP($A50,'[1]liste reference'!$A$7:$P$904,4,0)),"")</f>
        <v/>
      </c>
      <c r="K50" s="210" t="str">
        <f aca="false">IF(A50="NEWCOD",IF(AB50="","Remplir le champs 'Nouveau taxa' svp.",$AB50),IF(ISTEXT($E50),"DEJA SAISI !",IF(A50="","",IF(ISERROR(VLOOKUP($A50,'[1]liste reference'!$A$7:$D$904,2,0)),IF(ISERROR(VLOOKUP($A50,'[1]liste reference'!$B$7:$D$904,1,0)),"code non répertorié ou synonyme",VLOOKUP($A50,'[1]liste reference'!$B$7:$D$904,1,0)),VLOOKUP(A50,'[1]liste reference'!$A$7:$D$904,2,0)))))</f>
        <v/>
      </c>
      <c r="L50" s="225"/>
      <c r="M50" s="225"/>
      <c r="N50" s="225"/>
      <c r="O50" s="212"/>
      <c r="P50" s="213" t="str">
        <f aca="false">IF($A50="NEWCOD",IF($AC50="","No",$AC50),IF(ISTEXT($E50),"DEJA SAISI !",IF($A50="","",IF(ISERROR(VLOOKUP($A50,'[1]liste reference'!A$1:S$1048576,19,FALSE())),IF(ISERROR(VLOOKUP($A50,'[1]liste reference'!B$1:S$1048576,19,FALSE())),"",VLOOKUP($A50,'[1]liste reference'!B$1:S$1048576,19,FALSE())),VLOOKUP($A50,'[1]liste reference'!A$1:S$1048576,19,FALSE())))))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IF(A50="new.cod","NEWCOD",IF(AND((Z50=""),ISTEXT(A50)),A50,IF(Z50="","",INDEX('[1]liste reference'!$A$8:$A$904,Z50))))</f>
        <v/>
      </c>
      <c r="Z50" s="9" t="str">
        <f aca="false">IF(ISERROR(MATCH(A50,'[1]liste reference'!$A$8:$A$904,0)),IF(ISERROR(MATCH(A50,'[1]liste reference'!$B$8:$B$904,0)),"",(MATCH(A50,'[1]liste reference'!$B$8:$B$904,0))),(MATCH(A50,'[1]liste reference'!$A$8:$A$904,0)))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IF(ISERROR(VLOOKUP($A51,'[1]liste reference'!$A$7:$D$904,2,0)),IF(ISERROR(VLOOKUP($A51,'[1]liste reference'!$B$7:$D$904,1,0)),"",VLOOKUP($A51,'[1]liste reference'!$B$7:$D$904,1,0)),VLOOKUP($A51,'[1]liste reference'!$A$7:$D$904,2,0))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7" t="str">
        <f aca="false">IF(A51="","",IF(ISERROR(VLOOKUP($A51,'[1]liste reference'!$A$7:$P$904,13,0)),IF(ISERROR(VLOOKUP($A51,'[1]liste reference'!$B$7:$P$904,12,0)),"    -",VLOOKUP($A51,'[1]liste reference'!$B$7:$P$904,12,0)),VLOOKUP($A51,'[1]liste reference'!$A$7:$P$904,13,0)))</f>
        <v/>
      </c>
      <c r="H51" s="208" t="str">
        <f aca="false">IF(A51="","x",IF(ISERROR(VLOOKUP($A51,'[1]liste reference'!$A$8:$P$904,14,0)),IF(ISERROR(VLOOKUP($A51,'[1]liste reference'!$B$8:$P$904,13,0)),"x",VLOOKUP($A51,'[1]liste reference'!$B$8:$P$904,13,0)),VLOOKUP($A51,'[1]liste reference'!$A$8:$P$904,14,0)))</f>
        <v>x</v>
      </c>
      <c r="I51" s="209" t="str">
        <f aca="false">IF(ISNUMBER(H51),IF(ISERROR(VLOOKUP($A51,'[1]liste reference'!$A$7:$P$904,3,0)),IF(ISERROR(VLOOKUP($A51,'[1]liste reference'!$B$7:$P$904,2,0)),"",VLOOKUP($A51,'[1]liste reference'!$B$7:$P$904,2,0)),VLOOKUP($A51,'[1]liste reference'!$A$7:$P$904,3,0)),"")</f>
        <v/>
      </c>
      <c r="J51" s="209" t="str">
        <f aca="false">IF(ISNUMBER(H51),IF(ISERROR(VLOOKUP($A51,'[1]liste reference'!$A$7:$P$904,4,0)),IF(ISERROR(VLOOKUP($A51,'[1]liste reference'!$B$7:$P$904,3,0)),"",VLOOKUP($A51,'[1]liste reference'!$B$7:$P$904,3,0)),VLOOKUP($A51,'[1]liste reference'!$A$7:$P$904,4,0)),"")</f>
        <v/>
      </c>
      <c r="K51" s="210" t="str">
        <f aca="false">IF(A51="NEWCOD",IF(AB51="","Remplir le champs 'Nouveau taxa' svp.",$AB51),IF(ISTEXT($E51),"DEJA SAISI !",IF(A51="","",IF(ISERROR(VLOOKUP($A51,'[1]liste reference'!$A$7:$D$904,2,0)),IF(ISERROR(VLOOKUP($A51,'[1]liste reference'!$B$7:$D$904,1,0)),"code non répertorié ou synonyme",VLOOKUP($A51,'[1]liste reference'!$B$7:$D$904,1,0)),VLOOKUP(A51,'[1]liste reference'!$A$7:$D$904,2,0)))))</f>
        <v/>
      </c>
      <c r="L51" s="225"/>
      <c r="M51" s="225"/>
      <c r="N51" s="225"/>
      <c r="O51" s="212"/>
      <c r="P51" s="213" t="str">
        <f aca="false">IF($A51="NEWCOD",IF($AC51="","No",$AC51),IF(ISTEXT($E51),"DEJA SAISI !",IF($A51="","",IF(ISERROR(VLOOKUP($A51,'[1]liste reference'!A$1:S$1048576,19,FALSE())),IF(ISERROR(VLOOKUP($A51,'[1]liste reference'!B$1:S$1048576,19,FALSE())),"",VLOOKUP($A51,'[1]liste reference'!B$1:S$1048576,19,FALSE())),VLOOKUP($A51,'[1]liste reference'!A$1:S$1048576,19,FALSE())))))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IF(A51="new.cod","NEWCOD",IF(AND((Z51=""),ISTEXT(A51)),A51,IF(Z51="","",INDEX('[1]liste reference'!$A$8:$A$904,Z51))))</f>
        <v/>
      </c>
      <c r="Z51" s="9" t="str">
        <f aca="false">IF(ISERROR(MATCH(A51,'[1]liste reference'!$A$8:$A$904,0)),IF(ISERROR(MATCH(A51,'[1]liste reference'!$B$8:$B$904,0)),"",(MATCH(A51,'[1]liste reference'!$B$8:$B$904,0))),(MATCH(A51,'[1]liste reference'!$A$8:$A$904,0)))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IF(ISERROR(VLOOKUP($A52,'[1]liste reference'!$A$7:$D$904,2,0)),IF(ISERROR(VLOOKUP($A52,'[1]liste reference'!$B$7:$D$904,1,0)),"",VLOOKUP($A52,'[1]liste reference'!$B$7:$D$904,1,0)),VLOOKUP($A52,'[1]liste reference'!$A$7:$D$904,2,0))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7" t="str">
        <f aca="false">IF(A52="","",IF(ISERROR(VLOOKUP($A52,'[1]liste reference'!$A$7:$P$904,13,0)),IF(ISERROR(VLOOKUP($A52,'[1]liste reference'!$B$7:$P$904,12,0)),"    -",VLOOKUP($A52,'[1]liste reference'!$B$7:$P$904,12,0)),VLOOKUP($A52,'[1]liste reference'!$A$7:$P$904,13,0)))</f>
        <v/>
      </c>
      <c r="H52" s="208" t="str">
        <f aca="false">IF(A52="","x",IF(ISERROR(VLOOKUP($A52,'[1]liste reference'!$A$8:$P$904,14,0)),IF(ISERROR(VLOOKUP($A52,'[1]liste reference'!$B$8:$P$904,13,0)),"x",VLOOKUP($A52,'[1]liste reference'!$B$8:$P$904,13,0)),VLOOKUP($A52,'[1]liste reference'!$A$8:$P$904,14,0)))</f>
        <v>x</v>
      </c>
      <c r="I52" s="209" t="str">
        <f aca="false">IF(ISNUMBER(H52),IF(ISERROR(VLOOKUP($A52,'[1]liste reference'!$A$7:$P$904,3,0)),IF(ISERROR(VLOOKUP($A52,'[1]liste reference'!$B$7:$P$904,2,0)),"",VLOOKUP($A52,'[1]liste reference'!$B$7:$P$904,2,0)),VLOOKUP($A52,'[1]liste reference'!$A$7:$P$904,3,0)),"")</f>
        <v/>
      </c>
      <c r="J52" s="209" t="str">
        <f aca="false">IF(ISNUMBER(H52),IF(ISERROR(VLOOKUP($A52,'[1]liste reference'!$A$7:$P$904,4,0)),IF(ISERROR(VLOOKUP($A52,'[1]liste reference'!$B$7:$P$904,3,0)),"",VLOOKUP($A52,'[1]liste reference'!$B$7:$P$904,3,0)),VLOOKUP($A52,'[1]liste reference'!$A$7:$P$904,4,0)),"")</f>
        <v/>
      </c>
      <c r="K52" s="210" t="str">
        <f aca="false">IF(A52="NEWCOD",IF(AB52="","Remplir le champs 'Nouveau taxa' svp.",$AB52),IF(ISTEXT($E52),"DEJA SAISI !",IF(A52="","",IF(ISERROR(VLOOKUP($A52,'[1]liste reference'!$A$7:$D$904,2,0)),IF(ISERROR(VLOOKUP($A52,'[1]liste reference'!$B$7:$D$904,1,0)),"code non répertorié ou synonyme",VLOOKUP($A52,'[1]liste reference'!$B$7:$D$904,1,0)),VLOOKUP(A52,'[1]liste reference'!$A$7:$D$904,2,0)))))</f>
        <v/>
      </c>
      <c r="L52" s="225"/>
      <c r="M52" s="225"/>
      <c r="N52" s="225"/>
      <c r="O52" s="212"/>
      <c r="P52" s="213" t="str">
        <f aca="false">IF($A52="NEWCOD",IF($AC52="","No",$AC52),IF(ISTEXT($E52),"DEJA SAISI !",IF($A52="","",IF(ISERROR(VLOOKUP($A52,'[1]liste reference'!A$1:S$1048576,19,FALSE())),IF(ISERROR(VLOOKUP($A52,'[1]liste reference'!B$1:S$1048576,19,FALSE())),"",VLOOKUP($A52,'[1]liste reference'!B$1:S$1048576,19,FALSE())),VLOOKUP($A52,'[1]liste reference'!A$1:S$1048576,19,FALSE())))))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IF(A52="new.cod","NEWCOD",IF(AND((Z52=""),ISTEXT(A52)),A52,IF(Z52="","",INDEX('[1]liste reference'!$A$8:$A$904,Z52))))</f>
        <v/>
      </c>
      <c r="Z52" s="9" t="str">
        <f aca="false">IF(ISERROR(MATCH(A52,'[1]liste reference'!$A$8:$A$904,0)),IF(ISERROR(MATCH(A52,'[1]liste reference'!$B$8:$B$904,0)),"",(MATCH(A52,'[1]liste reference'!$B$8:$B$904,0))),(MATCH(A52,'[1]liste reference'!$A$8:$A$904,0)))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IF(ISERROR(VLOOKUP($A53,'[1]liste reference'!$A$7:$D$904,2,0)),IF(ISERROR(VLOOKUP($A53,'[1]liste reference'!$B$7:$D$904,1,0)),"",VLOOKUP($A53,'[1]liste reference'!$B$7:$D$904,1,0)),VLOOKUP($A53,'[1]liste reference'!$A$7:$D$904,2,0))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7" t="str">
        <f aca="false">IF(A53="","",IF(ISERROR(VLOOKUP($A53,'[1]liste reference'!$A$7:$P$904,13,0)),IF(ISERROR(VLOOKUP($A53,'[1]liste reference'!$B$7:$P$904,12,0)),"    -",VLOOKUP($A53,'[1]liste reference'!$B$7:$P$904,12,0)),VLOOKUP($A53,'[1]liste reference'!$A$7:$P$904,13,0)))</f>
        <v/>
      </c>
      <c r="H53" s="208" t="str">
        <f aca="false">IF(A53="","x",IF(ISERROR(VLOOKUP($A53,'[1]liste reference'!$A$8:$P$904,14,0)),IF(ISERROR(VLOOKUP($A53,'[1]liste reference'!$B$8:$P$904,13,0)),"x",VLOOKUP($A53,'[1]liste reference'!$B$8:$P$904,13,0)),VLOOKUP($A53,'[1]liste reference'!$A$8:$P$904,14,0)))</f>
        <v>x</v>
      </c>
      <c r="I53" s="209" t="str">
        <f aca="false">IF(ISNUMBER(H53),IF(ISERROR(VLOOKUP($A53,'[1]liste reference'!$A$7:$P$904,3,0)),IF(ISERROR(VLOOKUP($A53,'[1]liste reference'!$B$7:$P$904,2,0)),"",VLOOKUP($A53,'[1]liste reference'!$B$7:$P$904,2,0)),VLOOKUP($A53,'[1]liste reference'!$A$7:$P$904,3,0)),"")</f>
        <v/>
      </c>
      <c r="J53" s="209" t="str">
        <f aca="false">IF(ISNUMBER(H53),IF(ISERROR(VLOOKUP($A53,'[1]liste reference'!$A$7:$P$904,4,0)),IF(ISERROR(VLOOKUP($A53,'[1]liste reference'!$B$7:$P$904,3,0)),"",VLOOKUP($A53,'[1]liste reference'!$B$7:$P$904,3,0)),VLOOKUP($A53,'[1]liste reference'!$A$7:$P$904,4,0)),"")</f>
        <v/>
      </c>
      <c r="K53" s="210" t="str">
        <f aca="false">IF(A53="NEWCOD",IF(AB53="","Remplir le champs 'Nouveau taxa' svp.",$AB53),IF(ISTEXT($E53),"DEJA SAISI !",IF(A53="","",IF(ISERROR(VLOOKUP($A53,'[1]liste reference'!$A$7:$D$904,2,0)),IF(ISERROR(VLOOKUP($A53,'[1]liste reference'!$B$7:$D$904,1,0)),"code non répertorié ou synonyme",VLOOKUP($A53,'[1]liste reference'!$B$7:$D$904,1,0)),VLOOKUP(A53,'[1]liste reference'!$A$7:$D$904,2,0)))))</f>
        <v/>
      </c>
      <c r="L53" s="225"/>
      <c r="M53" s="225"/>
      <c r="N53" s="225"/>
      <c r="O53" s="212"/>
      <c r="P53" s="213" t="str">
        <f aca="false">IF($A53="NEWCOD",IF($AC53="","No",$AC53),IF(ISTEXT($E53),"DEJA SAISI !",IF($A53="","",IF(ISERROR(VLOOKUP($A53,'[1]liste reference'!A$1:S$1048576,19,FALSE())),IF(ISERROR(VLOOKUP($A53,'[1]liste reference'!B$1:S$1048576,19,FALSE())),"",VLOOKUP($A53,'[1]liste reference'!B$1:S$1048576,19,FALSE())),VLOOKUP($A53,'[1]liste reference'!A$1:S$1048576,19,FALSE())))))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IF(A53="new.cod","NEWCOD",IF(AND((Z53=""),ISTEXT(A53)),A53,IF(Z53="","",INDEX('[1]liste reference'!$A$8:$A$904,Z53))))</f>
        <v/>
      </c>
      <c r="Z53" s="9" t="str">
        <f aca="false">IF(ISERROR(MATCH(A53,'[1]liste reference'!$A$8:$A$904,0)),IF(ISERROR(MATCH(A53,'[1]liste reference'!$B$8:$B$904,0)),"",(MATCH(A53,'[1]liste reference'!$B$8:$B$904,0))),(MATCH(A53,'[1]liste reference'!$A$8:$A$904,0)))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IF(ISERROR(VLOOKUP($A54,'[1]liste reference'!$A$7:$D$904,2,0)),IF(ISERROR(VLOOKUP($A54,'[1]liste reference'!$B$7:$D$904,1,0)),"",VLOOKUP($A54,'[1]liste reference'!$B$7:$D$904,1,0)),VLOOKUP($A54,'[1]liste reference'!$A$7:$D$904,2,0))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7" t="str">
        <f aca="false">IF(A54="","",IF(ISERROR(VLOOKUP($A54,'[1]liste reference'!$A$7:$P$904,13,0)),IF(ISERROR(VLOOKUP($A54,'[1]liste reference'!$B$7:$P$904,12,0)),"    -",VLOOKUP($A54,'[1]liste reference'!$B$7:$P$904,12,0)),VLOOKUP($A54,'[1]liste reference'!$A$7:$P$904,13,0)))</f>
        <v/>
      </c>
      <c r="H54" s="208" t="str">
        <f aca="false">IF(A54="","x",IF(ISERROR(VLOOKUP($A54,'[1]liste reference'!$A$8:$P$904,14,0)),IF(ISERROR(VLOOKUP($A54,'[1]liste reference'!$B$8:$P$904,13,0)),"x",VLOOKUP($A54,'[1]liste reference'!$B$8:$P$904,13,0)),VLOOKUP($A54,'[1]liste reference'!$A$8:$P$904,14,0)))</f>
        <v>x</v>
      </c>
      <c r="I54" s="209" t="str">
        <f aca="false">IF(ISNUMBER(H54),IF(ISERROR(VLOOKUP($A54,'[1]liste reference'!$A$7:$P$904,3,0)),IF(ISERROR(VLOOKUP($A54,'[1]liste reference'!$B$7:$P$904,2,0)),"",VLOOKUP($A54,'[1]liste reference'!$B$7:$P$904,2,0)),VLOOKUP($A54,'[1]liste reference'!$A$7:$P$904,3,0)),"")</f>
        <v/>
      </c>
      <c r="J54" s="209" t="str">
        <f aca="false">IF(ISNUMBER(H54),IF(ISERROR(VLOOKUP($A54,'[1]liste reference'!$A$7:$P$904,4,0)),IF(ISERROR(VLOOKUP($A54,'[1]liste reference'!$B$7:$P$904,3,0)),"",VLOOKUP($A54,'[1]liste reference'!$B$7:$P$904,3,0)),VLOOKUP($A54,'[1]liste reference'!$A$7:$P$904,4,0)),"")</f>
        <v/>
      </c>
      <c r="K54" s="210" t="str">
        <f aca="false">IF(A54="NEWCOD",IF(AB54="","Remplir le champs 'Nouveau taxa' svp.",$AB54),IF(ISTEXT($E54),"DEJA SAISI !",IF(A54="","",IF(ISERROR(VLOOKUP($A54,'[1]liste reference'!$A$7:$D$904,2,0)),IF(ISERROR(VLOOKUP($A54,'[1]liste reference'!$B$7:$D$904,1,0)),"code non répertorié ou synonyme",VLOOKUP($A54,'[1]liste reference'!$B$7:$D$904,1,0)),VLOOKUP(A54,'[1]liste reference'!$A$7:$D$904,2,0)))))</f>
        <v/>
      </c>
      <c r="L54" s="225"/>
      <c r="M54" s="225"/>
      <c r="N54" s="225"/>
      <c r="O54" s="212"/>
      <c r="P54" s="213" t="str">
        <f aca="false">IF($A54="NEWCOD",IF($AC54="","No",$AC54),IF(ISTEXT($E54),"DEJA SAISI !",IF($A54="","",IF(ISERROR(VLOOKUP($A54,'[1]liste reference'!A$1:S$1048576,19,FALSE())),IF(ISERROR(VLOOKUP($A54,'[1]liste reference'!B$1:S$1048576,19,FALSE())),"",VLOOKUP($A54,'[1]liste reference'!B$1:S$1048576,19,FALSE())),VLOOKUP($A54,'[1]liste reference'!A$1:S$1048576,19,FALSE())))))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IF(A54="new.cod","NEWCOD",IF(AND((Z54=""),ISTEXT(A54)),A54,IF(Z54="","",INDEX('[1]liste reference'!$A$8:$A$904,Z54))))</f>
        <v/>
      </c>
      <c r="Z54" s="9" t="str">
        <f aca="false">IF(ISERROR(MATCH(A54,'[1]liste reference'!$A$8:$A$904,0)),IF(ISERROR(MATCH(A54,'[1]liste reference'!$B$8:$B$904,0)),"",(MATCH(A54,'[1]liste reference'!$B$8:$B$904,0))),(MATCH(A54,'[1]liste reference'!$A$8:$A$904,0)))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IF(ISERROR(VLOOKUP($A55,'[1]liste reference'!$A$7:$D$904,2,0)),IF(ISERROR(VLOOKUP($A55,'[1]liste reference'!$B$7:$D$904,1,0)),"",VLOOKUP($A55,'[1]liste reference'!$B$7:$D$904,1,0)),VLOOKUP($A55,'[1]liste reference'!$A$7:$D$904,2,0))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7" t="str">
        <f aca="false">IF(A55="","",IF(ISERROR(VLOOKUP($A55,'[1]liste reference'!$A$7:$P$904,13,0)),IF(ISERROR(VLOOKUP($A55,'[1]liste reference'!$B$7:$P$904,12,0)),"    -",VLOOKUP($A55,'[1]liste reference'!$B$7:$P$904,12,0)),VLOOKUP($A55,'[1]liste reference'!$A$7:$P$904,13,0)))</f>
        <v/>
      </c>
      <c r="H55" s="208" t="str">
        <f aca="false">IF(A55="","x",IF(ISERROR(VLOOKUP($A55,'[1]liste reference'!$A$8:$P$904,14,0)),IF(ISERROR(VLOOKUP($A55,'[1]liste reference'!$B$8:$P$904,13,0)),"x",VLOOKUP($A55,'[1]liste reference'!$B$8:$P$904,13,0)),VLOOKUP($A55,'[1]liste reference'!$A$8:$P$904,14,0)))</f>
        <v>x</v>
      </c>
      <c r="I55" s="209" t="str">
        <f aca="false">IF(ISNUMBER(H55),IF(ISERROR(VLOOKUP($A55,'[1]liste reference'!$A$7:$P$904,3,0)),IF(ISERROR(VLOOKUP($A55,'[1]liste reference'!$B$7:$P$904,2,0)),"",VLOOKUP($A55,'[1]liste reference'!$B$7:$P$904,2,0)),VLOOKUP($A55,'[1]liste reference'!$A$7:$P$904,3,0)),"")</f>
        <v/>
      </c>
      <c r="J55" s="209" t="str">
        <f aca="false">IF(ISNUMBER(H55),IF(ISERROR(VLOOKUP($A55,'[1]liste reference'!$A$7:$P$904,4,0)),IF(ISERROR(VLOOKUP($A55,'[1]liste reference'!$B$7:$P$904,3,0)),"",VLOOKUP($A55,'[1]liste reference'!$B$7:$P$904,3,0)),VLOOKUP($A55,'[1]liste reference'!$A$7:$P$904,4,0)),"")</f>
        <v/>
      </c>
      <c r="K55" s="210" t="str">
        <f aca="false">IF(A55="NEWCOD",IF(AB55="","Remplir le champs 'Nouveau taxa' svp.",$AB55),IF(ISTEXT($E55),"DEJA SAISI !",IF(A55="","",IF(ISERROR(VLOOKUP($A55,'[1]liste reference'!$A$7:$D$904,2,0)),IF(ISERROR(VLOOKUP($A55,'[1]liste reference'!$B$7:$D$904,1,0)),"code non répertorié ou synonyme",VLOOKUP($A55,'[1]liste reference'!$B$7:$D$904,1,0)),VLOOKUP(A55,'[1]liste reference'!$A$7:$D$904,2,0)))))</f>
        <v/>
      </c>
      <c r="L55" s="225"/>
      <c r="M55" s="225"/>
      <c r="N55" s="225"/>
      <c r="O55" s="212"/>
      <c r="P55" s="213" t="str">
        <f aca="false">IF($A55="NEWCOD",IF($AC55="","No",$AC55),IF(ISTEXT($E55),"DEJA SAISI !",IF($A55="","",IF(ISERROR(VLOOKUP($A55,'[1]liste reference'!A$1:S$1048576,19,FALSE())),IF(ISERROR(VLOOKUP($A55,'[1]liste reference'!B$1:S$1048576,19,FALSE())),"",VLOOKUP($A55,'[1]liste reference'!B$1:S$1048576,19,FALSE())),VLOOKUP($A55,'[1]liste reference'!A$1:S$1048576,19,FALSE())))))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IF(A55="new.cod","NEWCOD",IF(AND((Z55=""),ISTEXT(A55)),A55,IF(Z55="","",INDEX('[1]liste reference'!$A$8:$A$904,Z55))))</f>
        <v/>
      </c>
      <c r="Z55" s="9" t="str">
        <f aca="false">IF(ISERROR(MATCH(A55,'[1]liste reference'!$A$8:$A$904,0)),IF(ISERROR(MATCH(A55,'[1]liste reference'!$B$8:$B$904,0)),"",(MATCH(A55,'[1]liste reference'!$B$8:$B$904,0))),(MATCH(A55,'[1]liste reference'!$A$8:$A$904,0)))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IF(ISERROR(VLOOKUP($A56,'[1]liste reference'!$A$7:$D$904,2,0)),IF(ISERROR(VLOOKUP($A56,'[1]liste reference'!$B$7:$D$904,1,0)),"",VLOOKUP($A56,'[1]liste reference'!$B$7:$D$904,1,0)),VLOOKUP($A56,'[1]liste reference'!$A$7:$D$904,2,0))</f>
        <v/>
      </c>
      <c r="E56" s="223" t="n">
        <f aca="false">IF(D56="",0,VLOOKUP(D56,D$21:D55,1,0))</f>
        <v>0</v>
      </c>
      <c r="F56" s="228" t="n">
        <f aca="false">($B56*$B$7+$C56*$C$7)/100</f>
        <v>0</v>
      </c>
      <c r="G56" s="207" t="str">
        <f aca="false">IF(A56="","",IF(ISERROR(VLOOKUP($A56,'[1]liste reference'!$A$7:$P$904,13,0)),IF(ISERROR(VLOOKUP($A56,'[1]liste reference'!$B$7:$P$904,12,0)),"    -",VLOOKUP($A56,'[1]liste reference'!$B$7:$P$904,12,0)),VLOOKUP($A56,'[1]liste reference'!$A$7:$P$904,13,0)))</f>
        <v/>
      </c>
      <c r="H56" s="208" t="str">
        <f aca="false">IF(A56="","x",IF(ISERROR(VLOOKUP($A56,'[1]liste reference'!$A$8:$P$904,14,0)),IF(ISERROR(VLOOKUP($A56,'[1]liste reference'!$B$8:$P$904,13,0)),"x",VLOOKUP($A56,'[1]liste reference'!$B$8:$P$904,13,0)),VLOOKUP($A56,'[1]liste reference'!$A$8:$P$904,14,0)))</f>
        <v>x</v>
      </c>
      <c r="I56" s="209" t="str">
        <f aca="false">IF(ISNUMBER(H56),IF(ISERROR(VLOOKUP($A56,'[1]liste reference'!$A$7:$P$904,3,0)),IF(ISERROR(VLOOKUP($A56,'[1]liste reference'!$B$7:$P$904,2,0)),"",VLOOKUP($A56,'[1]liste reference'!$B$7:$P$904,2,0)),VLOOKUP($A56,'[1]liste reference'!$A$7:$P$904,3,0)),"")</f>
        <v/>
      </c>
      <c r="J56" s="209" t="str">
        <f aca="false">IF(ISNUMBER(H56),IF(ISERROR(VLOOKUP($A56,'[1]liste reference'!$A$7:$P$904,4,0)),IF(ISERROR(VLOOKUP($A56,'[1]liste reference'!$B$7:$P$904,3,0)),"",VLOOKUP($A56,'[1]liste reference'!$B$7:$P$904,3,0)),VLOOKUP($A56,'[1]liste reference'!$A$7:$P$904,4,0)),"")</f>
        <v/>
      </c>
      <c r="K56" s="210" t="str">
        <f aca="false">IF(A56="NEWCOD",IF(AB56="","Remplir le champs 'Nouveau taxa' svp.",$AB56),IF(ISTEXT($E56),"DEJA SAISI !",IF(A56="","",IF(ISERROR(VLOOKUP($A56,'[1]liste reference'!$A$7:$D$904,2,0)),IF(ISERROR(VLOOKUP($A56,'[1]liste reference'!$B$7:$D$904,1,0)),"code non répertorié ou synonyme",VLOOKUP($A56,'[1]liste reference'!$B$7:$D$904,1,0)),VLOOKUP(A56,'[1]liste reference'!$A$7:$D$904,2,0)))))</f>
        <v/>
      </c>
      <c r="L56" s="225"/>
      <c r="M56" s="225"/>
      <c r="N56" s="225"/>
      <c r="O56" s="212"/>
      <c r="P56" s="213" t="str">
        <f aca="false">IF($A56="NEWCOD",IF($AC56="","No",$AC56),IF(ISTEXT($E56),"DEJA SAISI !",IF($A56="","",IF(ISERROR(VLOOKUP($A56,'[1]liste reference'!A$1:S$1048576,19,FALSE())),IF(ISERROR(VLOOKUP($A56,'[1]liste reference'!B$1:S$1048576,19,FALSE())),"",VLOOKUP($A56,'[1]liste reference'!B$1:S$1048576,19,FALSE())),VLOOKUP($A56,'[1]liste reference'!A$1:S$1048576,19,FALSE())))))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X56" s="229"/>
      <c r="Y56" s="215" t="str">
        <f aca="false">IF(A56="new.cod","NEWCOD",IF(AND((Z56=""),ISTEXT(A56)),A56,IF(Z56="","",INDEX('[1]liste reference'!$A$8:$A$904,Z56))))</f>
        <v/>
      </c>
      <c r="Z56" s="9" t="str">
        <f aca="false">IF(ISERROR(MATCH(A56,'[1]liste reference'!$A$8:$A$904,0)),IF(ISERROR(MATCH(A56,'[1]liste reference'!$B$8:$B$904,0)),"",(MATCH(A56,'[1]liste reference'!$B$8:$B$904,0))),(MATCH(A56,'[1]liste reference'!$A$8:$A$904,0)))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IF(ISERROR(VLOOKUP($A57,'[1]liste reference'!$A$7:$D$904,2,0)),IF(ISERROR(VLOOKUP($A57,'[1]liste reference'!$B$7:$D$904,1,0)),"",VLOOKUP($A57,'[1]liste reference'!$B$7:$D$904,1,0)),VLOOKUP($A57,'[1]liste reference'!$A$7:$D$904,2,0))</f>
        <v/>
      </c>
      <c r="E57" s="223" t="n">
        <f aca="false">IF(D57="",0,VLOOKUP(D57,D$22:D56,1,0))</f>
        <v>0</v>
      </c>
      <c r="F57" s="228" t="n">
        <f aca="false">($B57*$B$7+$C57*$C$7)/100</f>
        <v>0</v>
      </c>
      <c r="G57" s="207" t="str">
        <f aca="false">IF(A57="","",IF(ISERROR(VLOOKUP($A57,'[1]liste reference'!$A$7:$P$904,13,0)),IF(ISERROR(VLOOKUP($A57,'[1]liste reference'!$B$7:$P$904,12,0)),"    -",VLOOKUP($A57,'[1]liste reference'!$B$7:$P$904,12,0)),VLOOKUP($A57,'[1]liste reference'!$A$7:$P$904,13,0)))</f>
        <v/>
      </c>
      <c r="H57" s="208" t="str">
        <f aca="false">IF(A57="","x",IF(ISERROR(VLOOKUP($A57,'[1]liste reference'!$A$8:$P$904,14,0)),IF(ISERROR(VLOOKUP($A57,'[1]liste reference'!$B$8:$P$904,13,0)),"x",VLOOKUP($A57,'[1]liste reference'!$B$8:$P$904,13,0)),VLOOKUP($A57,'[1]liste reference'!$A$8:$P$904,14,0)))</f>
        <v>x</v>
      </c>
      <c r="I57" s="209" t="str">
        <f aca="false">IF(ISNUMBER(H57),IF(ISERROR(VLOOKUP($A57,'[1]liste reference'!$A$7:$P$904,3,0)),IF(ISERROR(VLOOKUP($A57,'[1]liste reference'!$B$7:$P$904,2,0)),"",VLOOKUP($A57,'[1]liste reference'!$B$7:$P$904,2,0)),VLOOKUP($A57,'[1]liste reference'!$A$7:$P$904,3,0)),"")</f>
        <v/>
      </c>
      <c r="J57" s="209" t="str">
        <f aca="false">IF(ISNUMBER(H57),IF(ISERROR(VLOOKUP($A57,'[1]liste reference'!$A$7:$P$904,4,0)),IF(ISERROR(VLOOKUP($A57,'[1]liste reference'!$B$7:$P$904,3,0)),"",VLOOKUP($A57,'[1]liste reference'!$B$7:$P$904,3,0)),VLOOKUP($A57,'[1]liste reference'!$A$7:$P$904,4,0)),"")</f>
        <v/>
      </c>
      <c r="K57" s="210" t="str">
        <f aca="false">IF(A57="NEWCOD",IF(AB57="","Remplir le champs 'Nouveau taxa' svp.",$AB57),IF(ISTEXT($E57),"DEJA SAISI !",IF(A57="","",IF(ISERROR(VLOOKUP($A57,'[1]liste reference'!$A$7:$D$904,2,0)),IF(ISERROR(VLOOKUP($A57,'[1]liste reference'!$B$7:$D$904,1,0)),"code non répertorié ou synonyme",VLOOKUP($A57,'[1]liste reference'!$B$7:$D$904,1,0)),VLOOKUP(A57,'[1]liste reference'!$A$7:$D$904,2,0)))))</f>
        <v/>
      </c>
      <c r="L57" s="225"/>
      <c r="M57" s="225"/>
      <c r="N57" s="225"/>
      <c r="O57" s="212"/>
      <c r="P57" s="213" t="str">
        <f aca="false">IF($A57="NEWCOD",IF($AC57="","No",$AC57),IF(ISTEXT($E57),"DEJA SAISI !",IF($A57="","",IF(ISERROR(VLOOKUP($A57,'[1]liste reference'!A$1:S$1048576,19,FALSE())),IF(ISERROR(VLOOKUP($A57,'[1]liste reference'!B$1:S$1048576,19,FALSE())),"",VLOOKUP($A57,'[1]liste reference'!B$1:S$1048576,19,FALSE())),VLOOKUP($A57,'[1]liste reference'!A$1:S$1048576,19,FALSE())))))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Y57" s="215" t="str">
        <f aca="false">IF(A57="new.cod","NEWCOD",IF(AND((Z57=""),ISTEXT(A57)),A57,IF(Z57="","",INDEX('[1]liste reference'!$A$8:$A$904,Z57))))</f>
        <v/>
      </c>
      <c r="Z57" s="9" t="str">
        <f aca="false">IF(ISERROR(MATCH(A57,'[1]liste reference'!$A$8:$A$904,0)),IF(ISERROR(MATCH(A57,'[1]liste reference'!$B$8:$B$904,0)),"",(MATCH(A57,'[1]liste reference'!$B$8:$B$904,0))),(MATCH(A57,'[1]liste reference'!$A$8:$A$904,0)))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IF(ISERROR(VLOOKUP($A58,'[1]liste reference'!$A$7:$D$904,2,0)),IF(ISERROR(VLOOKUP($A58,'[1]liste reference'!$B$7:$D$904,1,0)),"",VLOOKUP($A58,'[1]liste reference'!$B$7:$D$904,1,0)),VLOOKUP($A58,'[1]liste reference'!$A$7:$D$904,2,0))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7" t="str">
        <f aca="false">IF(A58="","",IF(ISERROR(VLOOKUP($A58,'[1]liste reference'!$A$7:$P$904,13,0)),IF(ISERROR(VLOOKUP($A58,'[1]liste reference'!$B$7:$P$904,12,0)),"    -",VLOOKUP($A58,'[1]liste reference'!$B$7:$P$904,12,0)),VLOOKUP($A58,'[1]liste reference'!$A$7:$P$904,13,0)))</f>
        <v/>
      </c>
      <c r="H58" s="208" t="str">
        <f aca="false">IF(A58="","x",IF(ISERROR(VLOOKUP($A58,'[1]liste reference'!$A$8:$P$904,14,0)),IF(ISERROR(VLOOKUP($A58,'[1]liste reference'!$B$8:$P$904,13,0)),"x",VLOOKUP($A58,'[1]liste reference'!$B$8:$P$904,13,0)),VLOOKUP($A58,'[1]liste reference'!$A$8:$P$904,14,0)))</f>
        <v>x</v>
      </c>
      <c r="I58" s="209" t="str">
        <f aca="false">IF(ISNUMBER(H58),IF(ISERROR(VLOOKUP($A58,'[1]liste reference'!$A$7:$P$904,3,0)),IF(ISERROR(VLOOKUP($A58,'[1]liste reference'!$B$7:$P$904,2,0)),"",VLOOKUP($A58,'[1]liste reference'!$B$7:$P$904,2,0)),VLOOKUP($A58,'[1]liste reference'!$A$7:$P$904,3,0)),"")</f>
        <v/>
      </c>
      <c r="J58" s="209" t="str">
        <f aca="false">IF(ISNUMBER(H58),IF(ISERROR(VLOOKUP($A58,'[1]liste reference'!$A$7:$P$904,4,0)),IF(ISERROR(VLOOKUP($A58,'[1]liste reference'!$B$7:$P$904,3,0)),"",VLOOKUP($A58,'[1]liste reference'!$B$7:$P$904,3,0)),VLOOKUP($A58,'[1]liste reference'!$A$7:$P$904,4,0)),"")</f>
        <v/>
      </c>
      <c r="K58" s="210" t="str">
        <f aca="false">IF(A58="NEWCOD",IF(AB58="","Remplir le champs 'Nouveau taxa' svp.",$AB58),IF(ISTEXT($E58),"DEJA SAISI !",IF(A58="","",IF(ISERROR(VLOOKUP($A58,'[1]liste reference'!$A$7:$D$904,2,0)),IF(ISERROR(VLOOKUP($A58,'[1]liste reference'!$B$7:$D$904,1,0)),"code non répertorié ou synonyme",VLOOKUP($A58,'[1]liste reference'!$B$7:$D$904,1,0)),VLOOKUP(A58,'[1]liste reference'!$A$7:$D$904,2,0)))))</f>
        <v/>
      </c>
      <c r="L58" s="230"/>
      <c r="M58" s="230"/>
      <c r="N58" s="230"/>
      <c r="O58" s="212"/>
      <c r="P58" s="231" t="str">
        <f aca="false">IF($A58="NEWCOD",IF($AC58="","No",$AC58),IF(ISTEXT($E58),"DEJA SAISI !",IF($A58="","",IF(ISERROR(VLOOKUP($A58,'[1]liste reference'!A$1:S$1048576,19,FALSE())),IF(ISERROR(VLOOKUP($A58,'[1]liste reference'!B$1:S$1048576,19,FALSE())),"",VLOOKUP($A58,'[1]liste reference'!B$1:S$1048576,19,FALSE())),VLOOKUP($A58,'[1]liste reference'!A$1:S$1048576,19,FALSE())))))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IF(A58="new.cod","NEWCOD",IF(AND((Z58=""),ISTEXT(A58)),A58,IF(Z58="","",INDEX('[1]liste reference'!$A$8:$A$904,Z58))))</f>
        <v/>
      </c>
      <c r="Z58" s="9" t="str">
        <f aca="false">IF(ISERROR(MATCH(A58,'[1]liste reference'!$A$8:$A$904,0)),IF(ISERROR(MATCH(A58,'[1]liste reference'!$B$8:$B$904,0)),"",(MATCH(A58,'[1]liste reference'!$B$8:$B$904,0))),(MATCH(A58,'[1]liste reference'!$A$8:$A$904,0)))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IF(ISERROR(VLOOKUP($A59,'[1]liste reference'!$A$7:$D$904,2,0)),IF(ISERROR(VLOOKUP($A59,'[1]liste reference'!$B$7:$D$904,1,0)),"",VLOOKUP($A59,'[1]liste reference'!$B$7:$D$904,1,0)),VLOOKUP($A59,'[1]liste reference'!$A$7:$D$904,2,0))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7" t="str">
        <f aca="false">IF(A59="","",IF(ISERROR(VLOOKUP($A59,'[1]liste reference'!$A$7:$P$904,13,0)),IF(ISERROR(VLOOKUP($A59,'[1]liste reference'!$B$7:$P$904,12,0)),"    -",VLOOKUP($A59,'[1]liste reference'!$B$7:$P$904,12,0)),VLOOKUP($A59,'[1]liste reference'!$A$7:$P$904,13,0)))</f>
        <v/>
      </c>
      <c r="H59" s="208" t="str">
        <f aca="false">IF(A59="","x",IF(ISERROR(VLOOKUP($A59,'[1]liste reference'!$A$8:$P$904,14,0)),IF(ISERROR(VLOOKUP($A59,'[1]liste reference'!$B$8:$P$904,13,0)),"x",VLOOKUP($A59,'[1]liste reference'!$B$8:$P$904,13,0)),VLOOKUP($A59,'[1]liste reference'!$A$8:$P$904,14,0)))</f>
        <v>x</v>
      </c>
      <c r="I59" s="209" t="str">
        <f aca="false">IF(ISNUMBER(H59),IF(ISERROR(VLOOKUP($A59,'[1]liste reference'!$A$7:$P$904,3,0)),IF(ISERROR(VLOOKUP($A59,'[1]liste reference'!$B$7:$P$904,2,0)),"",VLOOKUP($A59,'[1]liste reference'!$B$7:$P$904,2,0)),VLOOKUP($A59,'[1]liste reference'!$A$7:$P$904,3,0)),"")</f>
        <v/>
      </c>
      <c r="J59" s="209" t="str">
        <f aca="false">IF(ISNUMBER(H59),IF(ISERROR(VLOOKUP($A59,'[1]liste reference'!$A$7:$P$904,4,0)),IF(ISERROR(VLOOKUP($A59,'[1]liste reference'!$B$7:$P$904,3,0)),"",VLOOKUP($A59,'[1]liste reference'!$B$7:$P$904,3,0)),VLOOKUP($A59,'[1]liste reference'!$A$7:$P$904,4,0)),"")</f>
        <v/>
      </c>
      <c r="K59" s="210" t="str">
        <f aca="false">IF(A59="NEWCOD",IF(AB59="","Remplir le champs 'Nouveau taxa' svp.",$AB59),IF(ISTEXT($E59),"DEJA SAISI !",IF(A59="","",IF(ISERROR(VLOOKUP($A59,'[1]liste reference'!$A$7:$D$904,2,0)),IF(ISERROR(VLOOKUP($A59,'[1]liste reference'!$B$7:$D$904,1,0)),"code non répertorié ou synonyme",VLOOKUP($A59,'[1]liste reference'!$B$7:$D$904,1,0)),VLOOKUP(A59,'[1]liste reference'!$A$7:$D$904,2,0)))))</f>
        <v/>
      </c>
      <c r="L59" s="230"/>
      <c r="M59" s="230"/>
      <c r="N59" s="230"/>
      <c r="O59" s="212"/>
      <c r="P59" s="231" t="str">
        <f aca="false">IF($A59="NEWCOD",IF($AC59="","No",$AC59),IF(ISTEXT($E59),"DEJA SAISI !",IF($A59="","",IF(ISERROR(VLOOKUP($A59,'[1]liste reference'!A$1:S$1048576,19,FALSE())),IF(ISERROR(VLOOKUP($A59,'[1]liste reference'!B$1:S$1048576,19,FALSE())),"",VLOOKUP($A59,'[1]liste reference'!B$1:S$1048576,19,FALSE())),VLOOKUP($A59,'[1]liste reference'!A$1:S$1048576,19,FALSE())))))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IF(A59="new.cod","NEWCOD",IF(AND((Z59=""),ISTEXT(A59)),A59,IF(Z59="","",INDEX('[1]liste reference'!$A$8:$A$904,Z59))))</f>
        <v/>
      </c>
      <c r="Z59" s="9" t="str">
        <f aca="false">IF(ISERROR(MATCH(A59,'[1]liste reference'!$A$8:$A$904,0)),IF(ISERROR(MATCH(A59,'[1]liste reference'!$B$8:$B$904,0)),"",(MATCH(A59,'[1]liste reference'!$B$8:$B$904,0))),(MATCH(A59,'[1]liste reference'!$A$8:$A$904,0)))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IF(ISERROR(VLOOKUP($A60,'[1]liste reference'!$A$7:$D$904,2,0)),IF(ISERROR(VLOOKUP($A60,'[1]liste reference'!$B$7:$D$904,1,0)),"",VLOOKUP($A60,'[1]liste reference'!$B$7:$D$904,1,0)),VLOOKUP($A60,'[1]liste reference'!$A$7:$D$904,2,0))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7" t="str">
        <f aca="false">IF(A60="","",IF(ISERROR(VLOOKUP($A60,'[1]liste reference'!$A$7:$P$904,13,0)),IF(ISERROR(VLOOKUP($A60,'[1]liste reference'!$B$7:$P$904,12,0)),"    -",VLOOKUP($A60,'[1]liste reference'!$B$7:$P$904,12,0)),VLOOKUP($A60,'[1]liste reference'!$A$7:$P$904,13,0)))</f>
        <v/>
      </c>
      <c r="H60" s="208" t="str">
        <f aca="false">IF(A60="","x",IF(ISERROR(VLOOKUP($A60,'[1]liste reference'!$A$8:$P$904,14,0)),IF(ISERROR(VLOOKUP($A60,'[1]liste reference'!$B$8:$P$904,13,0)),"x",VLOOKUP($A60,'[1]liste reference'!$B$8:$P$904,13,0)),VLOOKUP($A60,'[1]liste reference'!$A$8:$P$904,14,0)))</f>
        <v>x</v>
      </c>
      <c r="I60" s="209" t="str">
        <f aca="false">IF(ISNUMBER(H60),IF(ISERROR(VLOOKUP($A60,'[1]liste reference'!$A$7:$P$904,3,0)),IF(ISERROR(VLOOKUP($A60,'[1]liste reference'!$B$7:$P$904,2,0)),"",VLOOKUP($A60,'[1]liste reference'!$B$7:$P$904,2,0)),VLOOKUP($A60,'[1]liste reference'!$A$7:$P$904,3,0)),"")</f>
        <v/>
      </c>
      <c r="J60" s="209" t="str">
        <f aca="false">IF(ISNUMBER(H60),IF(ISERROR(VLOOKUP($A60,'[1]liste reference'!$A$7:$P$904,4,0)),IF(ISERROR(VLOOKUP($A60,'[1]liste reference'!$B$7:$P$904,3,0)),"",VLOOKUP($A60,'[1]liste reference'!$B$7:$P$904,3,0)),VLOOKUP($A60,'[1]liste reference'!$A$7:$P$904,4,0)),"")</f>
        <v/>
      </c>
      <c r="K60" s="210" t="str">
        <f aca="false">IF(A60="NEWCOD",IF(AB60="","Remplir le champs 'Nouveau taxa' svp.",$AB60),IF(ISTEXT($E60),"DEJA SAISI !",IF(A60="","",IF(ISERROR(VLOOKUP($A60,'[1]liste reference'!$A$7:$D$904,2,0)),IF(ISERROR(VLOOKUP($A60,'[1]liste reference'!$B$7:$D$904,1,0)),"code non répertorié ou synonyme",VLOOKUP($A60,'[1]liste reference'!$B$7:$D$904,1,0)),VLOOKUP(A60,'[1]liste reference'!$A$7:$D$904,2,0)))))</f>
        <v/>
      </c>
      <c r="L60" s="225"/>
      <c r="M60" s="225"/>
      <c r="N60" s="225"/>
      <c r="O60" s="212"/>
      <c r="P60" s="213" t="str">
        <f aca="false">IF($A60="NEWCOD",IF($AC60="","No",$AC60),IF(ISTEXT($E60),"DEJA SAISI !",IF($A60="","",IF(ISERROR(VLOOKUP($A60,'[1]liste reference'!A$1:S$1048576,19,FALSE())),IF(ISERROR(VLOOKUP($A60,'[1]liste reference'!B$1:S$1048576,19,FALSE())),"",VLOOKUP($A60,'[1]liste reference'!B$1:S$1048576,19,FALSE())),VLOOKUP($A60,'[1]liste reference'!A$1:S$1048576,19,FALSE())))))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IF(A60="new.cod","NEWCOD",IF(AND((Z60=""),ISTEXT(A60)),A60,IF(Z60="","",INDEX('[1]liste reference'!$A$8:$A$904,Z60))))</f>
        <v/>
      </c>
      <c r="Z60" s="9" t="str">
        <f aca="false">IF(ISERROR(MATCH(A60,'[1]liste reference'!$A$8:$A$904,0)),IF(ISERROR(MATCH(A60,'[1]liste reference'!$B$8:$B$904,0)),"",(MATCH(A60,'[1]liste reference'!$B$8:$B$904,0))),(MATCH(A60,'[1]liste reference'!$A$8:$A$904,0)))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IF(ISERROR(VLOOKUP($A61,'[1]liste reference'!$A$7:$D$904,2,0)),IF(ISERROR(VLOOKUP($A61,'[1]liste reference'!$B$7:$D$904,1,0)),"",VLOOKUP($A61,'[1]liste reference'!$B$7:$D$904,1,0)),VLOOKUP($A61,'[1]liste reference'!$A$7:$D$904,2,0))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7" t="str">
        <f aca="false">IF(A61="","",IF(ISERROR(VLOOKUP($A61,'[1]liste reference'!$A$7:$P$904,13,0)),IF(ISERROR(VLOOKUP($A61,'[1]liste reference'!$B$7:$P$904,12,0)),"    -",VLOOKUP($A61,'[1]liste reference'!$B$7:$P$904,12,0)),VLOOKUP($A61,'[1]liste reference'!$A$7:$P$904,13,0)))</f>
        <v/>
      </c>
      <c r="H61" s="208" t="str">
        <f aca="false">IF(A61="","x",IF(ISERROR(VLOOKUP($A61,'[1]liste reference'!$A$8:$P$904,14,0)),IF(ISERROR(VLOOKUP($A61,'[1]liste reference'!$B$8:$P$904,13,0)),"x",VLOOKUP($A61,'[1]liste reference'!$B$8:$P$904,13,0)),VLOOKUP($A61,'[1]liste reference'!$A$8:$P$904,14,0)))</f>
        <v>x</v>
      </c>
      <c r="I61" s="209" t="str">
        <f aca="false">IF(ISNUMBER(H61),IF(ISERROR(VLOOKUP($A61,'[1]liste reference'!$A$7:$P$904,3,0)),IF(ISERROR(VLOOKUP($A61,'[1]liste reference'!$B$7:$P$904,2,0)),"",VLOOKUP($A61,'[1]liste reference'!$B$7:$P$904,2,0)),VLOOKUP($A61,'[1]liste reference'!$A$7:$P$904,3,0)),"")</f>
        <v/>
      </c>
      <c r="J61" s="209" t="str">
        <f aca="false">IF(ISNUMBER(H61),IF(ISERROR(VLOOKUP($A61,'[1]liste reference'!$A$7:$P$904,4,0)),IF(ISERROR(VLOOKUP($A61,'[1]liste reference'!$B$7:$P$904,3,0)),"",VLOOKUP($A61,'[1]liste reference'!$B$7:$P$904,3,0)),VLOOKUP($A61,'[1]liste reference'!$A$7:$P$904,4,0)),"")</f>
        <v/>
      </c>
      <c r="K61" s="210" t="str">
        <f aca="false">IF(A61="NEWCOD",IF(AB61="","Remplir le champs 'Nouveau taxa' svp.",$AB61),IF(ISTEXT($E61),"DEJA SAISI !",IF(A61="","",IF(ISERROR(VLOOKUP($A61,'[1]liste reference'!$A$7:$D$904,2,0)),IF(ISERROR(VLOOKUP($A61,'[1]liste reference'!$B$7:$D$904,1,0)),"code non répertorié ou synonyme",VLOOKUP($A61,'[1]liste reference'!$B$7:$D$904,1,0)),VLOOKUP(A61,'[1]liste reference'!$A$7:$D$904,2,0)))))</f>
        <v/>
      </c>
      <c r="L61" s="225"/>
      <c r="M61" s="225"/>
      <c r="N61" s="225"/>
      <c r="O61" s="212"/>
      <c r="P61" s="213" t="str">
        <f aca="false">IF($A61="NEWCOD",IF($AC61="","No",$AC61),IF(ISTEXT($E61),"DEJA SAISI !",IF($A61="","",IF(ISERROR(VLOOKUP($A61,'[1]liste reference'!A$1:S$1048576,19,FALSE())),IF(ISERROR(VLOOKUP($A61,'[1]liste reference'!B$1:S$1048576,19,FALSE())),"",VLOOKUP($A61,'[1]liste reference'!B$1:S$1048576,19,FALSE())),VLOOKUP($A61,'[1]liste reference'!A$1:S$1048576,19,FALSE())))))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X61" s="217"/>
      <c r="Y61" s="215" t="str">
        <f aca="false">IF(A61="new.cod","NEWCOD",IF(AND((Z61=""),ISTEXT(A61)),A61,IF(Z61="","",INDEX('[1]liste reference'!$A$8:$A$904,Z61))))</f>
        <v/>
      </c>
      <c r="Z61" s="9" t="str">
        <f aca="false">IF(ISERROR(MATCH(A61,'[1]liste reference'!$A$8:$A$904,0)),IF(ISERROR(MATCH(A61,'[1]liste reference'!$B$8:$B$904,0)),"",(MATCH(A61,'[1]liste reference'!$B$8:$B$904,0))),(MATCH(A61,'[1]liste reference'!$A$8:$A$904,0)))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IF(ISERROR(VLOOKUP($A62,'[1]liste reference'!$A$7:$D$904,2,0)),IF(ISERROR(VLOOKUP($A62,'[1]liste reference'!$B$7:$D$904,1,0)),"",VLOOKUP($A62,'[1]liste reference'!$B$7:$D$904,1,0)),VLOOKUP($A62,'[1]liste reference'!$A$7:$D$904,2,0))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7" t="str">
        <f aca="false">IF(A62="","",IF(ISERROR(VLOOKUP($A62,'[1]liste reference'!$A$7:$P$904,13,0)),IF(ISERROR(VLOOKUP($A62,'[1]liste reference'!$B$7:$P$904,12,0)),"    -",VLOOKUP($A62,'[1]liste reference'!$B$7:$P$904,12,0)),VLOOKUP($A62,'[1]liste reference'!$A$7:$P$904,13,0)))</f>
        <v/>
      </c>
      <c r="H62" s="208" t="str">
        <f aca="false">IF(A62="","x",IF(ISERROR(VLOOKUP($A62,'[1]liste reference'!$A$8:$P$904,14,0)),IF(ISERROR(VLOOKUP($A62,'[1]liste reference'!$B$8:$P$904,13,0)),"x",VLOOKUP($A62,'[1]liste reference'!$B$8:$P$904,13,0)),VLOOKUP($A62,'[1]liste reference'!$A$8:$P$904,14,0)))</f>
        <v>x</v>
      </c>
      <c r="I62" s="209" t="str">
        <f aca="false">IF(ISNUMBER(H62),IF(ISERROR(VLOOKUP($A62,'[1]liste reference'!$A$7:$P$904,3,0)),IF(ISERROR(VLOOKUP($A62,'[1]liste reference'!$B$7:$P$904,2,0)),"",VLOOKUP($A62,'[1]liste reference'!$B$7:$P$904,2,0)),VLOOKUP($A62,'[1]liste reference'!$A$7:$P$904,3,0)),"")</f>
        <v/>
      </c>
      <c r="J62" s="209" t="str">
        <f aca="false">IF(ISNUMBER(H62),IF(ISERROR(VLOOKUP($A62,'[1]liste reference'!$A$7:$P$904,4,0)),IF(ISERROR(VLOOKUP($A62,'[1]liste reference'!$B$7:$P$904,3,0)),"",VLOOKUP($A62,'[1]liste reference'!$B$7:$P$904,3,0)),VLOOKUP($A62,'[1]liste reference'!$A$7:$P$904,4,0)),"")</f>
        <v/>
      </c>
      <c r="K62" s="210" t="str">
        <f aca="false">IF(A62="NEWCOD",IF(AB62="","Remplir le champs 'Nouveau taxa' svp.",$AB62),IF(ISTEXT($E62),"DEJA SAISI !",IF(A62="","",IF(ISERROR(VLOOKUP($A62,'[1]liste reference'!$A$7:$D$904,2,0)),IF(ISERROR(VLOOKUP($A62,'[1]liste reference'!$B$7:$D$904,1,0)),"code non répertorié ou synonyme",VLOOKUP($A62,'[1]liste reference'!$B$7:$D$904,1,0)),VLOOKUP(A62,'[1]liste reference'!$A$7:$D$904,2,0)))))</f>
        <v/>
      </c>
      <c r="L62" s="225"/>
      <c r="M62" s="225"/>
      <c r="N62" s="225"/>
      <c r="O62" s="212"/>
      <c r="P62" s="213" t="str">
        <f aca="false">IF($A62="NEWCOD",IF($AC62="","No",$AC62),IF(ISTEXT($E62),"DEJA SAISI !",IF($A62="","",IF(ISERROR(VLOOKUP($A62,'[1]liste reference'!A$1:S$1048576,19,FALSE())),IF(ISERROR(VLOOKUP($A62,'[1]liste reference'!B$1:S$1048576,19,FALSE())),"",VLOOKUP($A62,'[1]liste reference'!B$1:S$1048576,19,FALSE())),VLOOKUP($A62,'[1]liste reference'!A$1:S$1048576,19,FALSE())))))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Y62" s="215" t="str">
        <f aca="false">IF(A62="new.cod","NEWCOD",IF(AND((Z62=""),ISTEXT(A62)),A62,IF(Z62="","",INDEX('[1]liste reference'!$A$8:$A$904,Z62))))</f>
        <v/>
      </c>
      <c r="Z62" s="9" t="str">
        <f aca="false">IF(ISERROR(MATCH(A62,'[1]liste reference'!$A$8:$A$904,0)),IF(ISERROR(MATCH(A62,'[1]liste reference'!$B$8:$B$904,0)),"",(MATCH(A62,'[1]liste reference'!$B$8:$B$904,0))),(MATCH(A62,'[1]liste reference'!$A$8:$A$904,0)))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IF(ISERROR(VLOOKUP($A63,'[1]liste reference'!$A$7:$D$904,2,0)),IF(ISERROR(VLOOKUP($A63,'[1]liste reference'!$B$7:$D$904,1,0)),"",VLOOKUP($A63,'[1]liste reference'!$B$7:$D$904,1,0)),VLOOKUP($A63,'[1]liste reference'!$A$7:$D$904,2,0))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IF(A63="","",IF(ISERROR(VLOOKUP($A63,'[1]liste reference'!$A$7:$P$904,13,0)),IF(ISERROR(VLOOKUP($A63,'[1]liste reference'!$B$7:$P$904,12,0)),"    -",VLOOKUP($A63,'[1]liste reference'!$B$7:$P$904,12,0)),VLOOKUP($A63,'[1]liste reference'!$A$7:$P$904,13,0)))</f>
        <v/>
      </c>
      <c r="H63" s="233" t="str">
        <f aca="false">IF(A63="","x",IF(ISERROR(VLOOKUP($A63,'[1]liste reference'!$A$8:$P$904,14,0)),IF(ISERROR(VLOOKUP($A63,'[1]liste reference'!$B$8:$P$904,13,0)),"x",VLOOKUP($A63,'[1]liste reference'!$B$8:$P$904,13,0)),VLOOKUP($A63,'[1]liste reference'!$A$8:$P$904,14,0)))</f>
        <v>x</v>
      </c>
      <c r="I63" s="209" t="str">
        <f aca="false">IF(ISNUMBER(H63),IF(ISERROR(VLOOKUP($A63,'[1]liste reference'!$A$7:$P$904,3,0)),IF(ISERROR(VLOOKUP($A63,'[1]liste reference'!$B$7:$P$904,2,0)),"",VLOOKUP($A63,'[1]liste reference'!$B$7:$P$904,2,0)),VLOOKUP($A63,'[1]liste reference'!$A$7:$P$904,3,0)),"")</f>
        <v/>
      </c>
      <c r="J63" s="209" t="str">
        <f aca="false">IF(ISNUMBER(H63),IF(ISERROR(VLOOKUP($A63,'[1]liste reference'!$A$7:$P$904,4,0)),IF(ISERROR(VLOOKUP($A63,'[1]liste reference'!$B$7:$P$904,3,0)),"",VLOOKUP($A63,'[1]liste reference'!$B$7:$P$904,3,0)),VLOOKUP($A63,'[1]liste reference'!$A$7:$P$904,4,0)),"")</f>
        <v/>
      </c>
      <c r="K63" s="210" t="str">
        <f aca="false">IF(A63="NEWCOD",IF(AB63="","Remplir le champs 'Nouveau taxa' svp.",$AB63),IF(ISTEXT($E63),"DEJA SAISI !",IF(A63="","",IF(ISERROR(VLOOKUP($A63,'[1]liste reference'!$A$7:$D$904,2,0)),IF(ISERROR(VLOOKUP($A63,'[1]liste reference'!$B$7:$D$904,1,0)),"code non répertorié ou synonyme",VLOOKUP($A63,'[1]liste reference'!$B$7:$D$904,1,0)),VLOOKUP(A63,'[1]liste reference'!$A$7:$D$904,2,0)))))</f>
        <v/>
      </c>
      <c r="L63" s="225"/>
      <c r="M63" s="225"/>
      <c r="N63" s="225"/>
      <c r="O63" s="212"/>
      <c r="P63" s="213" t="str">
        <f aca="false">IF($A63="NEWCOD",IF($AC63="","No",$AC63),IF(ISTEXT($E63),"DEJA SAISI !",IF($A63="","",IF(ISERROR(VLOOKUP($A63,'[1]liste reference'!A$1:S$1048576,19,FALSE())),IF(ISERROR(VLOOKUP($A63,'[1]liste reference'!B$1:S$1048576,19,FALSE())),"",VLOOKUP($A63,'[1]liste reference'!B$1:S$1048576,19,FALSE())),VLOOKUP($A63,'[1]liste reference'!A$1:S$1048576,19,FALSE())))))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IF(A63="new.cod","NEWCOD",IF(AND((Z63=""),ISTEXT(A63)),A63,IF(Z63="","",INDEX('[1]liste reference'!$A$8:$A$904,Z63))))</f>
        <v/>
      </c>
      <c r="Z63" s="9" t="str">
        <f aca="false">IF(ISERROR(MATCH(A63,'[1]liste reference'!$A$8:$A$904,0)),IF(ISERROR(MATCH(A63,'[1]liste reference'!$B$8:$B$904,0)),"",(MATCH(A63,'[1]liste reference'!$B$8:$B$904,0))),(MATCH(A63,'[1]liste reference'!$A$8:$A$904,0)))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IF(ISERROR(VLOOKUP($A64,'[1]liste reference'!$A$7:$D$904,2,0)),IF(ISERROR(VLOOKUP($A64,'[1]liste reference'!$B$7:$D$904,1,0)),"",VLOOKUP($A64,'[1]liste reference'!$B$7:$D$904,1,0)),VLOOKUP($A64,'[1]liste reference'!$A$7:$D$904,2,0))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IF(A64="","",IF(ISERROR(VLOOKUP($A64,'[1]liste reference'!$A$7:$P$904,13,0)),IF(ISERROR(VLOOKUP($A64,'[1]liste reference'!$B$7:$P$904,12,0)),"    -",VLOOKUP($A64,'[1]liste reference'!$B$7:$P$904,12,0)),VLOOKUP($A64,'[1]liste reference'!$A$7:$P$904,13,0)))</f>
        <v/>
      </c>
      <c r="H64" s="235" t="str">
        <f aca="false">IF(A64="","x",IF(ISERROR(VLOOKUP($A64,'[1]liste reference'!$A$8:$P$904,14,0)),IF(ISERROR(VLOOKUP($A64,'[1]liste reference'!$B$8:$P$904,13,0)),"x",VLOOKUP($A64,'[1]liste reference'!$B$8:$P$904,13,0)),VLOOKUP($A64,'[1]liste reference'!$A$8:$P$904,14,0)))</f>
        <v>x</v>
      </c>
      <c r="I64" s="209" t="str">
        <f aca="false">IF(ISNUMBER(H64),IF(ISERROR(VLOOKUP($A64,'[1]liste reference'!$A$7:$P$904,3,0)),IF(ISERROR(VLOOKUP($A64,'[1]liste reference'!$B$7:$P$904,2,0)),"",VLOOKUP($A64,'[1]liste reference'!$B$7:$P$904,2,0)),VLOOKUP($A64,'[1]liste reference'!$A$7:$P$904,3,0)),"")</f>
        <v/>
      </c>
      <c r="J64" s="209" t="str">
        <f aca="false">IF(ISNUMBER(H64),IF(ISERROR(VLOOKUP($A64,'[1]liste reference'!$A$7:$P$904,4,0)),IF(ISERROR(VLOOKUP($A64,'[1]liste reference'!$B$7:$P$904,3,0)),"",VLOOKUP($A64,'[1]liste reference'!$B$7:$P$904,3,0)),VLOOKUP($A64,'[1]liste reference'!$A$7:$P$904,4,0)),"")</f>
        <v/>
      </c>
      <c r="K64" s="210" t="str">
        <f aca="false">IF(A64="NEWCOD",IF(AB64="","Remplir le champs 'Nouveau taxa' svp.",$AB64),IF(ISTEXT($E64),"DEJA SAISI !",IF(A64="","",IF(ISERROR(VLOOKUP($A64,'[1]liste reference'!$A$7:$D$904,2,0)),IF(ISERROR(VLOOKUP($A64,'[1]liste reference'!$B$7:$D$904,1,0)),"code non répertorié ou synonyme",VLOOKUP($A64,'[1]liste reference'!$B$7:$D$904,1,0)),VLOOKUP(A64,'[1]liste reference'!$A$7:$D$904,2,0)))))</f>
        <v/>
      </c>
      <c r="L64" s="225"/>
      <c r="M64" s="225"/>
      <c r="N64" s="225"/>
      <c r="O64" s="212"/>
      <c r="P64" s="213" t="str">
        <f aca="false">IF($A64="NEWCOD",IF($AC64="","No",$AC64),IF(ISTEXT($E64),"DEJA SAISI !",IF($A64="","",IF(ISERROR(VLOOKUP($A64,'[1]liste reference'!A$1:S$1048576,19,FALSE())),IF(ISERROR(VLOOKUP($A64,'[1]liste reference'!B$1:S$1048576,19,FALSE())),"",VLOOKUP($A64,'[1]liste reference'!B$1:S$1048576,19,FALSE())),VLOOKUP($A64,'[1]liste reference'!A$1:S$1048576,19,FALSE())))))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IF(A64="new.cod","NEWCOD",IF(AND((Z64=""),ISTEXT(A64)),A64,IF(Z64="","",INDEX('[1]liste reference'!$A$8:$A$904,Z64))))</f>
        <v/>
      </c>
      <c r="Z64" s="9" t="str">
        <f aca="false">IF(ISERROR(MATCH(A64,'[1]liste reference'!$A$8:$A$904,0)),IF(ISERROR(MATCH(A64,'[1]liste reference'!$B$8:$B$904,0)),"",(MATCH(A64,'[1]liste reference'!$B$8:$B$904,0))),(MATCH(A64,'[1]liste reference'!$A$8:$A$904,0)))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IF(ISERROR(VLOOKUP($A65,'[1]liste reference'!$A$7:$D$904,2,0)),IF(ISERROR(VLOOKUP($A65,'[1]liste reference'!$B$7:$D$904,1,0)),"",VLOOKUP($A65,'[1]liste reference'!$B$7:$D$904,1,0)),VLOOKUP($A65,'[1]liste reference'!$A$7:$D$904,2,0))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IF(A65="","",IF(ISERROR(VLOOKUP($A65,'[1]liste reference'!$A$7:$P$904,13,0)),IF(ISERROR(VLOOKUP($A65,'[1]liste reference'!$B$7:$P$904,12,0)),"    -",VLOOKUP($A65,'[1]liste reference'!$B$7:$P$904,12,0)),VLOOKUP($A65,'[1]liste reference'!$A$7:$P$904,13,0)))</f>
        <v/>
      </c>
      <c r="H65" s="235" t="str">
        <f aca="false">IF(A65="","x",IF(ISERROR(VLOOKUP($A65,'[1]liste reference'!$A$8:$P$904,14,0)),IF(ISERROR(VLOOKUP($A65,'[1]liste reference'!$B$8:$P$904,13,0)),"x",VLOOKUP($A65,'[1]liste reference'!$B$8:$P$904,13,0)),VLOOKUP($A65,'[1]liste reference'!$A$8:$P$904,14,0)))</f>
        <v>x</v>
      </c>
      <c r="I65" s="209" t="str">
        <f aca="false">IF(ISNUMBER(H65),IF(ISERROR(VLOOKUP($A65,'[1]liste reference'!$A$7:$P$904,3,0)),IF(ISERROR(VLOOKUP($A65,'[1]liste reference'!$B$7:$P$904,2,0)),"",VLOOKUP($A65,'[1]liste reference'!$B$7:$P$904,2,0)),VLOOKUP($A65,'[1]liste reference'!$A$7:$P$904,3,0)),"")</f>
        <v/>
      </c>
      <c r="J65" s="209" t="str">
        <f aca="false">IF(ISNUMBER(H65),IF(ISERROR(VLOOKUP($A65,'[1]liste reference'!$A$7:$P$904,4,0)),IF(ISERROR(VLOOKUP($A65,'[1]liste reference'!$B$7:$P$904,3,0)),"",VLOOKUP($A65,'[1]liste reference'!$B$7:$P$904,3,0)),VLOOKUP($A65,'[1]liste reference'!$A$7:$P$904,4,0)),"")</f>
        <v/>
      </c>
      <c r="K65" s="210" t="str">
        <f aca="false">IF(A65="NEWCOD",IF(AB65="","Remplir le champs 'Nouveau taxa' svp.",$AB65),IF(ISTEXT($E65),"DEJA SAISI !",IF(A65="","",IF(ISERROR(VLOOKUP($A65,'[1]liste reference'!$A$7:$D$904,2,0)),IF(ISERROR(VLOOKUP($A65,'[1]liste reference'!$B$7:$D$904,1,0)),"code non répertorié ou synonyme",VLOOKUP($A65,'[1]liste reference'!$B$7:$D$904,1,0)),VLOOKUP(A65,'[1]liste reference'!$A$7:$D$904,2,0)))))</f>
        <v/>
      </c>
      <c r="L65" s="225"/>
      <c r="M65" s="225"/>
      <c r="N65" s="225"/>
      <c r="O65" s="212"/>
      <c r="P65" s="213" t="str">
        <f aca="false">IF($A65="NEWCOD",IF($AC65="","No",$AC65),IF(ISTEXT($E65),"DEJA SAISI !",IF($A65="","",IF(ISERROR(VLOOKUP($A65,'[1]liste reference'!A$1:S$1048576,19,FALSE())),IF(ISERROR(VLOOKUP($A65,'[1]liste reference'!B$1:S$1048576,19,FALSE())),"",VLOOKUP($A65,'[1]liste reference'!B$1:S$1048576,19,FALSE())),VLOOKUP($A65,'[1]liste reference'!A$1:S$1048576,19,FALSE())))))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IF(A65="new.cod","NEWCOD",IF(AND((Z65=""),ISTEXT(A65)),A65,IF(Z65="","",INDEX('[1]liste reference'!$A$8:$A$904,Z65))))</f>
        <v/>
      </c>
      <c r="Z65" s="9" t="str">
        <f aca="false">IF(ISERROR(MATCH(A65,'[1]liste reference'!$A$8:$A$904,0)),IF(ISERROR(MATCH(A65,'[1]liste reference'!$B$8:$B$904,0)),"",(MATCH(A65,'[1]liste reference'!$B$8:$B$904,0))),(MATCH(A65,'[1]liste reference'!$A$8:$A$904,0)))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IF(ISERROR(VLOOKUP($A66,'[1]liste reference'!$A$7:$D$904,2,0)),IF(ISERROR(VLOOKUP($A66,'[1]liste reference'!$B$7:$D$904,1,0)),"",VLOOKUP($A66,'[1]liste reference'!$B$7:$D$904,1,0)),VLOOKUP($A66,'[1]liste reference'!$A$7:$D$904,2,0))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IF(A66="","",IF(ISERROR(VLOOKUP($A66,'[1]liste reference'!$A$7:$P$904,13,0)),IF(ISERROR(VLOOKUP($A66,'[1]liste reference'!$B$7:$P$904,12,0)),"    -",VLOOKUP($A66,'[1]liste reference'!$B$7:$P$904,12,0)),VLOOKUP($A66,'[1]liste reference'!$A$7:$P$904,13,0)))</f>
        <v/>
      </c>
      <c r="H66" s="235" t="str">
        <f aca="false">IF(A66="","x",IF(ISERROR(VLOOKUP($A66,'[1]liste reference'!$A$8:$P$904,14,0)),IF(ISERROR(VLOOKUP($A66,'[1]liste reference'!$B$8:$P$904,13,0)),"x",VLOOKUP($A66,'[1]liste reference'!$B$8:$P$904,13,0)),VLOOKUP($A66,'[1]liste reference'!$A$8:$P$904,14,0)))</f>
        <v>x</v>
      </c>
      <c r="I66" s="209" t="str">
        <f aca="false">IF(ISNUMBER(H66),IF(ISERROR(VLOOKUP($A66,'[1]liste reference'!$A$7:$P$904,3,0)),IF(ISERROR(VLOOKUP($A66,'[1]liste reference'!$B$7:$P$904,2,0)),"",VLOOKUP($A66,'[1]liste reference'!$B$7:$P$904,2,0)),VLOOKUP($A66,'[1]liste reference'!$A$7:$P$904,3,0)),"")</f>
        <v/>
      </c>
      <c r="J66" s="209" t="str">
        <f aca="false">IF(ISNUMBER(H66),IF(ISERROR(VLOOKUP($A66,'[1]liste reference'!$A$7:$P$904,4,0)),IF(ISERROR(VLOOKUP($A66,'[1]liste reference'!$B$7:$P$904,3,0)),"",VLOOKUP($A66,'[1]liste reference'!$B$7:$P$904,3,0)),VLOOKUP($A66,'[1]liste reference'!$A$7:$P$904,4,0)),"")</f>
        <v/>
      </c>
      <c r="K66" s="210" t="str">
        <f aca="false">IF(A66="NEWCOD",IF(AB66="","Remplir le champs 'Nouveau taxa' svp.",$AB66),IF(ISTEXT($E66),"DEJA SAISI !",IF(A66="","",IF(ISERROR(VLOOKUP($A66,'[1]liste reference'!$A$7:$D$904,2,0)),IF(ISERROR(VLOOKUP($A66,'[1]liste reference'!$B$7:$D$904,1,0)),"code non répertorié ou synonyme",VLOOKUP($A66,'[1]liste reference'!$B$7:$D$904,1,0)),VLOOKUP(A66,'[1]liste reference'!$A$7:$D$904,2,0)))))</f>
        <v/>
      </c>
      <c r="L66" s="225"/>
      <c r="M66" s="225"/>
      <c r="N66" s="225"/>
      <c r="O66" s="212"/>
      <c r="P66" s="213" t="str">
        <f aca="false">IF($A66="NEWCOD",IF($AC66="","No",$AC66),IF(ISTEXT($E66),"DEJA SAISI !",IF($A66="","",IF(ISERROR(VLOOKUP($A66,'[1]liste reference'!A$1:S$1048576,19,FALSE())),IF(ISERROR(VLOOKUP($A66,'[1]liste reference'!B$1:S$1048576,19,FALSE())),"",VLOOKUP($A66,'[1]liste reference'!B$1:S$1048576,19,FALSE())),VLOOKUP($A66,'[1]liste reference'!A$1:S$1048576,19,FALSE())))))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IF(A66="new.cod","NEWCOD",IF(AND((Z66=""),ISTEXT(A66)),A66,IF(Z66="","",INDEX('[1]liste reference'!$A$8:$A$904,Z66))))</f>
        <v/>
      </c>
      <c r="Z66" s="9" t="str">
        <f aca="false">IF(ISERROR(MATCH(A66,'[1]liste reference'!$A$8:$A$904,0)),IF(ISERROR(MATCH(A66,'[1]liste reference'!$B$8:$B$904,0)),"",(MATCH(A66,'[1]liste reference'!$B$8:$B$904,0))),(MATCH(A66,'[1]liste reference'!$A$8:$A$904,0)))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IF(ISERROR(VLOOKUP($A67,'[1]liste reference'!$A$7:$D$904,2,0)),IF(ISERROR(VLOOKUP($A67,'[1]liste reference'!$B$7:$D$904,1,0)),"",VLOOKUP($A67,'[1]liste reference'!$B$7:$D$904,1,0)),VLOOKUP($A67,'[1]liste reference'!$A$7:$D$904,2,0))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IF(A67="","",IF(ISERROR(VLOOKUP($A67,'[1]liste reference'!$A$7:$P$904,13,0)),IF(ISERROR(VLOOKUP($A67,'[1]liste reference'!$B$7:$P$904,12,0)),"    -",VLOOKUP($A67,'[1]liste reference'!$B$7:$P$904,12,0)),VLOOKUP($A67,'[1]liste reference'!$A$7:$P$904,13,0)))</f>
        <v/>
      </c>
      <c r="H67" s="235" t="str">
        <f aca="false">IF(A67="","x",IF(ISERROR(VLOOKUP($A67,'[1]liste reference'!$A$8:$P$904,14,0)),IF(ISERROR(VLOOKUP($A67,'[1]liste reference'!$B$8:$P$904,13,0)),"x",VLOOKUP($A67,'[1]liste reference'!$B$8:$P$904,13,0)),VLOOKUP($A67,'[1]liste reference'!$A$8:$P$904,14,0)))</f>
        <v>x</v>
      </c>
      <c r="I67" s="209" t="str">
        <f aca="false">IF(ISNUMBER(H67),IF(ISERROR(VLOOKUP($A67,'[1]liste reference'!$A$7:$P$904,3,0)),IF(ISERROR(VLOOKUP($A67,'[1]liste reference'!$B$7:$P$904,2,0)),"",VLOOKUP($A67,'[1]liste reference'!$B$7:$P$904,2,0)),VLOOKUP($A67,'[1]liste reference'!$A$7:$P$904,3,0)),"")</f>
        <v/>
      </c>
      <c r="J67" s="209" t="str">
        <f aca="false">IF(ISNUMBER(H67),IF(ISERROR(VLOOKUP($A67,'[1]liste reference'!$A$7:$P$904,4,0)),IF(ISERROR(VLOOKUP($A67,'[1]liste reference'!$B$7:$P$904,3,0)),"",VLOOKUP($A67,'[1]liste reference'!$B$7:$P$904,3,0)),VLOOKUP($A67,'[1]liste reference'!$A$7:$P$904,4,0)),"")</f>
        <v/>
      </c>
      <c r="K67" s="210" t="str">
        <f aca="false">IF(A67="NEWCOD",IF(AB67="","Remplir le champs 'Nouveau taxa' svp.",$AB67),IF(ISTEXT($E67),"DEJA SAISI !",IF(A67="","",IF(ISERROR(VLOOKUP($A67,'[1]liste reference'!$A$7:$D$904,2,0)),IF(ISERROR(VLOOKUP($A67,'[1]liste reference'!$B$7:$D$904,1,0)),"code non répertorié ou synonyme",VLOOKUP($A67,'[1]liste reference'!$B$7:$D$904,1,0)),VLOOKUP(A67,'[1]liste reference'!$A$7:$D$904,2,0)))))</f>
        <v/>
      </c>
      <c r="L67" s="225"/>
      <c r="M67" s="225"/>
      <c r="N67" s="225"/>
      <c r="O67" s="212"/>
      <c r="P67" s="213" t="str">
        <f aca="false">IF($A67="NEWCOD",IF($AC67="","No",$AC67),IF(ISTEXT($E67),"DEJA SAISI !",IF($A67="","",IF(ISERROR(VLOOKUP($A67,'[1]liste reference'!A$1:S$1048576,19,FALSE())),IF(ISERROR(VLOOKUP($A67,'[1]liste reference'!B$1:S$1048576,19,FALSE())),"",VLOOKUP($A67,'[1]liste reference'!B$1:S$1048576,19,FALSE())),VLOOKUP($A67,'[1]liste reference'!A$1:S$1048576,19,FALSE())))))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IF(A67="new.cod","NEWCOD",IF(AND((Z67=""),ISTEXT(A67)),A67,IF(Z67="","",INDEX('[1]liste reference'!$A$8:$A$904,Z67))))</f>
        <v/>
      </c>
      <c r="Z67" s="9" t="str">
        <f aca="false">IF(ISERROR(MATCH(A67,'[1]liste reference'!$A$8:$A$904,0)),IF(ISERROR(MATCH(A67,'[1]liste reference'!$B$8:$B$904,0)),"",(MATCH(A67,'[1]liste reference'!$B$8:$B$904,0))),(MATCH(A67,'[1]liste reference'!$A$8:$A$904,0)))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IF(ISERROR(VLOOKUP($A68,'[1]liste reference'!$A$7:$D$904,2,0)),IF(ISERROR(VLOOKUP($A68,'[1]liste reference'!$B$7:$D$904,1,0)),"",VLOOKUP($A68,'[1]liste reference'!$B$7:$D$904,1,0)),VLOOKUP($A68,'[1]liste reference'!$A$7:$D$904,2,0))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IF(A68="","",IF(ISERROR(VLOOKUP($A68,'[1]liste reference'!$A$7:$P$904,13,0)),IF(ISERROR(VLOOKUP($A68,'[1]liste reference'!$B$7:$P$904,12,0)),"    -",VLOOKUP($A68,'[1]liste reference'!$B$7:$P$904,12,0)),VLOOKUP($A68,'[1]liste reference'!$A$7:$P$904,13,0)))</f>
        <v/>
      </c>
      <c r="H68" s="235" t="str">
        <f aca="false">IF(A68="","x",IF(ISERROR(VLOOKUP($A68,'[1]liste reference'!$A$8:$P$904,14,0)),IF(ISERROR(VLOOKUP($A68,'[1]liste reference'!$B$8:$P$904,13,0)),"x",VLOOKUP($A68,'[1]liste reference'!$B$8:$P$904,13,0)),VLOOKUP($A68,'[1]liste reference'!$A$8:$P$904,14,0)))</f>
        <v>x</v>
      </c>
      <c r="I68" s="209" t="str">
        <f aca="false">IF(ISNUMBER(H68),IF(ISERROR(VLOOKUP($A68,'[1]liste reference'!$A$7:$P$904,3,0)),IF(ISERROR(VLOOKUP($A68,'[1]liste reference'!$B$7:$P$904,2,0)),"",VLOOKUP($A68,'[1]liste reference'!$B$7:$P$904,2,0)),VLOOKUP($A68,'[1]liste reference'!$A$7:$P$904,3,0)),"")</f>
        <v/>
      </c>
      <c r="J68" s="209" t="str">
        <f aca="false">IF(ISNUMBER(H68),IF(ISERROR(VLOOKUP($A68,'[1]liste reference'!$A$7:$P$904,4,0)),IF(ISERROR(VLOOKUP($A68,'[1]liste reference'!$B$7:$P$904,3,0)),"",VLOOKUP($A68,'[1]liste reference'!$B$7:$P$904,3,0)),VLOOKUP($A68,'[1]liste reference'!$A$7:$P$904,4,0)),"")</f>
        <v/>
      </c>
      <c r="K68" s="210" t="str">
        <f aca="false">IF(A68="NEWCOD",IF(AB68="","Remplir le champs 'Nouveau taxa' svp.",$AB68),IF(ISTEXT($E68),"DEJA SAISI !",IF(A68="","",IF(ISERROR(VLOOKUP($A68,'[1]liste reference'!$A$7:$D$904,2,0)),IF(ISERROR(VLOOKUP($A68,'[1]liste reference'!$B$7:$D$904,1,0)),"code non répertorié ou synonyme",VLOOKUP($A68,'[1]liste reference'!$B$7:$D$904,1,0)),VLOOKUP(A68,'[1]liste reference'!$A$7:$D$904,2,0)))))</f>
        <v/>
      </c>
      <c r="L68" s="225"/>
      <c r="M68" s="225"/>
      <c r="N68" s="225"/>
      <c r="O68" s="212"/>
      <c r="P68" s="213" t="str">
        <f aca="false">IF($A68="NEWCOD",IF($AC68="","No",$AC68),IF(ISTEXT($E68),"DEJA SAISI !",IF($A68="","",IF(ISERROR(VLOOKUP($A68,'[1]liste reference'!A$1:S$1048576,19,FALSE())),IF(ISERROR(VLOOKUP($A68,'[1]liste reference'!B$1:S$1048576,19,FALSE())),"",VLOOKUP($A68,'[1]liste reference'!B$1:S$1048576,19,FALSE())),VLOOKUP($A68,'[1]liste reference'!A$1:S$1048576,19,FALSE())))))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IF(A68="new.cod","NEWCOD",IF(AND((Z68=""),ISTEXT(A68)),A68,IF(Z68="","",INDEX('[1]liste reference'!$A$8:$A$904,Z68))))</f>
        <v/>
      </c>
      <c r="Z68" s="9" t="str">
        <f aca="false">IF(ISERROR(MATCH(A68,'[1]liste reference'!$A$8:$A$904,0)),IF(ISERROR(MATCH(A68,'[1]liste reference'!$B$8:$B$904,0)),"",(MATCH(A68,'[1]liste reference'!$B$8:$B$904,0))),(MATCH(A68,'[1]liste reference'!$A$8:$A$904,0)))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IF(ISERROR(VLOOKUP($A69,'[1]liste reference'!$A$7:$D$904,2,0)),IF(ISERROR(VLOOKUP($A69,'[1]liste reference'!$B$7:$D$904,1,0)),"",VLOOKUP($A69,'[1]liste reference'!$B$7:$D$904,1,0)),VLOOKUP($A69,'[1]liste reference'!$A$7:$D$904,2,0))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IF(A69="","",IF(ISERROR(VLOOKUP($A69,'[1]liste reference'!$A$7:$P$904,13,0)),IF(ISERROR(VLOOKUP($A69,'[1]liste reference'!$B$7:$P$904,12,0)),"    -",VLOOKUP($A69,'[1]liste reference'!$B$7:$P$904,12,0)),VLOOKUP($A69,'[1]liste reference'!$A$7:$P$904,13,0)))</f>
        <v/>
      </c>
      <c r="H69" s="235" t="str">
        <f aca="false">IF(A69="","x",IF(ISERROR(VLOOKUP($A69,'[1]liste reference'!$A$8:$P$904,14,0)),IF(ISERROR(VLOOKUP($A69,'[1]liste reference'!$B$8:$P$904,13,0)),"x",VLOOKUP($A69,'[1]liste reference'!$B$8:$P$904,13,0)),VLOOKUP($A69,'[1]liste reference'!$A$8:$P$904,14,0)))</f>
        <v>x</v>
      </c>
      <c r="I69" s="209" t="str">
        <f aca="false">IF(ISNUMBER(H69),IF(ISERROR(VLOOKUP($A69,'[1]liste reference'!$A$7:$P$904,3,0)),IF(ISERROR(VLOOKUP($A69,'[1]liste reference'!$B$7:$P$904,2,0)),"",VLOOKUP($A69,'[1]liste reference'!$B$7:$P$904,2,0)),VLOOKUP($A69,'[1]liste reference'!$A$7:$P$904,3,0)),"")</f>
        <v/>
      </c>
      <c r="J69" s="209" t="str">
        <f aca="false">IF(ISNUMBER(H69),IF(ISERROR(VLOOKUP($A69,'[1]liste reference'!$A$7:$P$904,4,0)),IF(ISERROR(VLOOKUP($A69,'[1]liste reference'!$B$7:$P$904,3,0)),"",VLOOKUP($A69,'[1]liste reference'!$B$7:$P$904,3,0)),VLOOKUP($A69,'[1]liste reference'!$A$7:$P$904,4,0)),"")</f>
        <v/>
      </c>
      <c r="K69" s="210" t="str">
        <f aca="false">IF(A69="NEWCOD",IF(AB69="","Remplir le champs 'Nouveau taxa' svp.",$AB69),IF(ISTEXT($E69),"DEJA SAISI !",IF(A69="","",IF(ISERROR(VLOOKUP($A69,'[1]liste reference'!$A$7:$D$904,2,0)),IF(ISERROR(VLOOKUP($A69,'[1]liste reference'!$B$7:$D$904,1,0)),"code non répertorié ou synonyme",VLOOKUP($A69,'[1]liste reference'!$B$7:$D$904,1,0)),VLOOKUP(A69,'[1]liste reference'!$A$7:$D$904,2,0)))))</f>
        <v/>
      </c>
      <c r="L69" s="225"/>
      <c r="M69" s="225"/>
      <c r="N69" s="225"/>
      <c r="O69" s="212"/>
      <c r="P69" s="213" t="str">
        <f aca="false">IF($A69="NEWCOD",IF($AC69="","No",$AC69),IF(ISTEXT($E69),"DEJA SAISI !",IF($A69="","",IF(ISERROR(VLOOKUP($A69,'[1]liste reference'!A$1:S$1048576,19,FALSE())),IF(ISERROR(VLOOKUP($A69,'[1]liste reference'!B$1:S$1048576,19,FALSE())),"",VLOOKUP($A69,'[1]liste reference'!B$1:S$1048576,19,FALSE())),VLOOKUP($A69,'[1]liste reference'!A$1:S$1048576,19,FALSE())))))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IF(A69="new.cod","NEWCOD",IF(AND((Z69=""),ISTEXT(A69)),A69,IF(Z69="","",INDEX('[1]liste reference'!$A$8:$A$904,Z69))))</f>
        <v/>
      </c>
      <c r="Z69" s="9" t="str">
        <f aca="false">IF(ISERROR(MATCH(A69,'[1]liste reference'!$A$8:$A$904,0)),IF(ISERROR(MATCH(A69,'[1]liste reference'!$B$8:$B$904,0)),"",(MATCH(A69,'[1]liste reference'!$B$8:$B$904,0))),(MATCH(A69,'[1]liste reference'!$A$8:$A$904,0)))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IF(ISERROR(VLOOKUP($A70,'[1]liste reference'!$A$7:$D$904,2,0)),IF(ISERROR(VLOOKUP($A70,'[1]liste reference'!$B$7:$D$904,1,0)),"",VLOOKUP($A70,'[1]liste reference'!$B$7:$D$904,1,0)),VLOOKUP($A70,'[1]liste reference'!$A$7:$D$904,2,0))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IF(A70="","",IF(ISERROR(VLOOKUP($A70,'[1]liste reference'!$A$7:$P$904,13,0)),IF(ISERROR(VLOOKUP($A70,'[1]liste reference'!$B$7:$P$904,12,0)),"    -",VLOOKUP($A70,'[1]liste reference'!$B$7:$P$904,12,0)),VLOOKUP($A70,'[1]liste reference'!$A$7:$P$904,13,0)))</f>
        <v/>
      </c>
      <c r="H70" s="235" t="str">
        <f aca="false">IF(A70="","x",IF(ISERROR(VLOOKUP($A70,'[1]liste reference'!$A$8:$P$904,14,0)),IF(ISERROR(VLOOKUP($A70,'[1]liste reference'!$B$8:$P$904,13,0)),"x",VLOOKUP($A70,'[1]liste reference'!$B$8:$P$904,13,0)),VLOOKUP($A70,'[1]liste reference'!$A$8:$P$904,14,0)))</f>
        <v>x</v>
      </c>
      <c r="I70" s="209" t="str">
        <f aca="false">IF(ISNUMBER(H70),IF(ISERROR(VLOOKUP($A70,'[1]liste reference'!$A$7:$P$904,3,0)),IF(ISERROR(VLOOKUP($A70,'[1]liste reference'!$B$7:$P$904,2,0)),"",VLOOKUP($A70,'[1]liste reference'!$B$7:$P$904,2,0)),VLOOKUP($A70,'[1]liste reference'!$A$7:$P$904,3,0)),"")</f>
        <v/>
      </c>
      <c r="J70" s="209" t="str">
        <f aca="false">IF(ISNUMBER(H70),IF(ISERROR(VLOOKUP($A70,'[1]liste reference'!$A$7:$P$904,4,0)),IF(ISERROR(VLOOKUP($A70,'[1]liste reference'!$B$7:$P$904,3,0)),"",VLOOKUP($A70,'[1]liste reference'!$B$7:$P$904,3,0)),VLOOKUP($A70,'[1]liste reference'!$A$7:$P$904,4,0)),"")</f>
        <v/>
      </c>
      <c r="K70" s="210" t="str">
        <f aca="false">IF(A70="NEWCOD",IF(AB70="","Remplir le champs 'Nouveau taxa' svp.",$AB70),IF(ISTEXT($E70),"DEJA SAISI !",IF(A70="","",IF(ISERROR(VLOOKUP($A70,'[1]liste reference'!$A$7:$D$904,2,0)),IF(ISERROR(VLOOKUP($A70,'[1]liste reference'!$B$7:$D$904,1,0)),"code non répertorié ou synonyme",VLOOKUP($A70,'[1]liste reference'!$B$7:$D$904,1,0)),VLOOKUP(A70,'[1]liste reference'!$A$7:$D$904,2,0)))))</f>
        <v/>
      </c>
      <c r="L70" s="225"/>
      <c r="M70" s="225"/>
      <c r="N70" s="225"/>
      <c r="O70" s="212"/>
      <c r="P70" s="213" t="str">
        <f aca="false">IF($A70="NEWCOD",IF($AC70="","No",$AC70),IF(ISTEXT($E70),"DEJA SAISI !",IF($A70="","",IF(ISERROR(VLOOKUP($A70,'[1]liste reference'!A$1:S$1048576,19,FALSE())),IF(ISERROR(VLOOKUP($A70,'[1]liste reference'!B$1:S$1048576,19,FALSE())),"",VLOOKUP($A70,'[1]liste reference'!B$1:S$1048576,19,FALSE())),VLOOKUP($A70,'[1]liste reference'!A$1:S$1048576,19,FALSE())))))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IF(A70="new.cod","NEWCOD",IF(AND((Z70=""),ISTEXT(A70)),A70,IF(Z70="","",INDEX('[1]liste reference'!$A$8:$A$904,Z70))))</f>
        <v/>
      </c>
      <c r="Z70" s="9" t="str">
        <f aca="false">IF(ISERROR(MATCH(A70,'[1]liste reference'!$A$8:$A$904,0)),IF(ISERROR(MATCH(A70,'[1]liste reference'!$B$8:$B$904,0)),"",(MATCH(A70,'[1]liste reference'!$B$8:$B$904,0))),(MATCH(A70,'[1]liste reference'!$A$8:$A$904,0)))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IF(ISERROR(VLOOKUP($A71,'[1]liste reference'!$A$7:$D$904,2,0)),IF(ISERROR(VLOOKUP($A71,'[1]liste reference'!$B$7:$D$904,1,0)),"",VLOOKUP($A71,'[1]liste reference'!$B$7:$D$904,1,0)),VLOOKUP($A71,'[1]liste reference'!$A$7:$D$904,2,0))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IF(A71="","",IF(ISERROR(VLOOKUP($A71,'[1]liste reference'!$A$7:$P$904,13,0)),IF(ISERROR(VLOOKUP($A71,'[1]liste reference'!$B$7:$P$904,12,0)),"    -",VLOOKUP($A71,'[1]liste reference'!$B$7:$P$904,12,0)),VLOOKUP($A71,'[1]liste reference'!$A$7:$P$904,13,0)))</f>
        <v/>
      </c>
      <c r="H71" s="235" t="str">
        <f aca="false">IF(A71="","x",IF(ISERROR(VLOOKUP($A71,'[1]liste reference'!$A$8:$P$904,14,0)),IF(ISERROR(VLOOKUP($A71,'[1]liste reference'!$B$8:$P$904,13,0)),"x",VLOOKUP($A71,'[1]liste reference'!$B$8:$P$904,13,0)),VLOOKUP($A71,'[1]liste reference'!$A$8:$P$904,14,0)))</f>
        <v>x</v>
      </c>
      <c r="I71" s="209" t="str">
        <f aca="false">IF(ISNUMBER(H71),IF(ISERROR(VLOOKUP($A71,'[1]liste reference'!$A$7:$P$904,3,0)),IF(ISERROR(VLOOKUP($A71,'[1]liste reference'!$B$7:$P$904,2,0)),"",VLOOKUP($A71,'[1]liste reference'!$B$7:$P$904,2,0)),VLOOKUP($A71,'[1]liste reference'!$A$7:$P$904,3,0)),"")</f>
        <v/>
      </c>
      <c r="J71" s="209" t="str">
        <f aca="false">IF(ISNUMBER(H71),IF(ISERROR(VLOOKUP($A71,'[1]liste reference'!$A$7:$P$904,4,0)),IF(ISERROR(VLOOKUP($A71,'[1]liste reference'!$B$7:$P$904,3,0)),"",VLOOKUP($A71,'[1]liste reference'!$B$7:$P$904,3,0)),VLOOKUP($A71,'[1]liste reference'!$A$7:$P$904,4,0)),"")</f>
        <v/>
      </c>
      <c r="K71" s="210" t="str">
        <f aca="false">IF(A71="NEWCOD",IF(AB71="","Remplir le champs 'Nouveau taxa' svp.",$AB71),IF(ISTEXT($E71),"DEJA SAISI !",IF(A71="","",IF(ISERROR(VLOOKUP($A71,'[1]liste reference'!$A$7:$D$904,2,0)),IF(ISERROR(VLOOKUP($A71,'[1]liste reference'!$B$7:$D$904,1,0)),"code non répertorié ou synonyme",VLOOKUP($A71,'[1]liste reference'!$B$7:$D$904,1,0)),VLOOKUP(A71,'[1]liste reference'!$A$7:$D$904,2,0)))))</f>
        <v/>
      </c>
      <c r="L71" s="225"/>
      <c r="M71" s="225"/>
      <c r="N71" s="225"/>
      <c r="O71" s="212"/>
      <c r="P71" s="213" t="str">
        <f aca="false">IF($A71="NEWCOD",IF($AC71="","No",$AC71),IF(ISTEXT($E71),"DEJA SAISI !",IF($A71="","",IF(ISERROR(VLOOKUP($A71,'[1]liste reference'!A$1:S$1048576,19,FALSE())),IF(ISERROR(VLOOKUP($A71,'[1]liste reference'!B$1:S$1048576,19,FALSE())),"",VLOOKUP($A71,'[1]liste reference'!B$1:S$1048576,19,FALSE())),VLOOKUP($A71,'[1]liste reference'!A$1:S$1048576,19,FALSE())))))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IF(A71="new.cod","NEWCOD",IF(AND((Z71=""),ISTEXT(A71)),A71,IF(Z71="","",INDEX('[1]liste reference'!$A$8:$A$904,Z71))))</f>
        <v/>
      </c>
      <c r="Z71" s="9" t="str">
        <f aca="false">IF(ISERROR(MATCH(A71,'[1]liste reference'!$A$8:$A$904,0)),IF(ISERROR(MATCH(A71,'[1]liste reference'!$B$8:$B$904,0)),"",(MATCH(A71,'[1]liste reference'!$B$8:$B$904,0))),(MATCH(A71,'[1]liste reference'!$A$8:$A$904,0)))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IF(ISERROR(VLOOKUP($A72,'[1]liste reference'!$A$7:$D$904,2,0)),IF(ISERROR(VLOOKUP($A72,'[1]liste reference'!$B$7:$D$904,1,0)),"",VLOOKUP($A72,'[1]liste reference'!$B$7:$D$904,1,0)),VLOOKUP($A72,'[1]liste reference'!$A$7:$D$904,2,0))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IF(A72="","",IF(ISERROR(VLOOKUP($A72,'[1]liste reference'!$A$7:$P$904,13,0)),IF(ISERROR(VLOOKUP($A72,'[1]liste reference'!$B$7:$P$904,12,0)),"    -",VLOOKUP($A72,'[1]liste reference'!$B$7:$P$904,12,0)),VLOOKUP($A72,'[1]liste reference'!$A$7:$P$904,13,0)))</f>
        <v/>
      </c>
      <c r="H72" s="235" t="str">
        <f aca="false">IF(A72="","x",IF(ISERROR(VLOOKUP($A72,'[1]liste reference'!$A$8:$P$904,14,0)),IF(ISERROR(VLOOKUP($A72,'[1]liste reference'!$B$8:$P$904,13,0)),"x",VLOOKUP($A72,'[1]liste reference'!$B$8:$P$904,13,0)),VLOOKUP($A72,'[1]liste reference'!$A$8:$P$904,14,0)))</f>
        <v>x</v>
      </c>
      <c r="I72" s="209" t="str">
        <f aca="false">IF(ISNUMBER(H72),IF(ISERROR(VLOOKUP($A72,'[1]liste reference'!$A$7:$P$904,3,0)),IF(ISERROR(VLOOKUP($A72,'[1]liste reference'!$B$7:$P$904,2,0)),"",VLOOKUP($A72,'[1]liste reference'!$B$7:$P$904,2,0)),VLOOKUP($A72,'[1]liste reference'!$A$7:$P$904,3,0)),"")</f>
        <v/>
      </c>
      <c r="J72" s="209" t="str">
        <f aca="false">IF(ISNUMBER(H72),IF(ISERROR(VLOOKUP($A72,'[1]liste reference'!$A$7:$P$904,4,0)),IF(ISERROR(VLOOKUP($A72,'[1]liste reference'!$B$7:$P$904,3,0)),"",VLOOKUP($A72,'[1]liste reference'!$B$7:$P$904,3,0)),VLOOKUP($A72,'[1]liste reference'!$A$7:$P$904,4,0)),"")</f>
        <v/>
      </c>
      <c r="K72" s="210" t="str">
        <f aca="false">IF(A72="NEWCOD",IF(AB72="","Remplir le champs 'Nouveau taxa' svp.",$AB72),IF(ISTEXT($E72),"DEJA SAISI !",IF(A72="","",IF(ISERROR(VLOOKUP($A72,'[1]liste reference'!$A$7:$D$904,2,0)),IF(ISERROR(VLOOKUP($A72,'[1]liste reference'!$B$7:$D$904,1,0)),"code non répertorié ou synonyme",VLOOKUP($A72,'[1]liste reference'!$B$7:$D$904,1,0)),VLOOKUP(A72,'[1]liste reference'!$A$7:$D$904,2,0)))))</f>
        <v/>
      </c>
      <c r="L72" s="225"/>
      <c r="M72" s="225"/>
      <c r="N72" s="225"/>
      <c r="O72" s="212"/>
      <c r="P72" s="213" t="str">
        <f aca="false">IF($A72="NEWCOD",IF($AC72="","No",$AC72),IF(ISTEXT($E72),"DEJA SAISI !",IF($A72="","",IF(ISERROR(VLOOKUP($A72,'[1]liste reference'!A$1:S$1048576,19,FALSE())),IF(ISERROR(VLOOKUP($A72,'[1]liste reference'!B$1:S$1048576,19,FALSE())),"",VLOOKUP($A72,'[1]liste reference'!B$1:S$1048576,19,FALSE())),VLOOKUP($A72,'[1]liste reference'!A$1:S$1048576,19,FALSE())))))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IF(A72="new.cod","NEWCOD",IF(AND((Z72=""),ISTEXT(A72)),A72,IF(Z72="","",INDEX('[1]liste reference'!$A$8:$A$904,Z72))))</f>
        <v/>
      </c>
      <c r="Z72" s="9" t="str">
        <f aca="false">IF(ISERROR(MATCH(A72,'[1]liste reference'!$A$8:$A$904,0)),IF(ISERROR(MATCH(A72,'[1]liste reference'!$B$8:$B$904,0)),"",(MATCH(A72,'[1]liste reference'!$B$8:$B$904,0))),(MATCH(A72,'[1]liste reference'!$A$8:$A$904,0)))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IF(ISERROR(VLOOKUP($A73,'[1]liste reference'!$A$7:$D$904,2,0)),IF(ISERROR(VLOOKUP($A73,'[1]liste reference'!$B$7:$D$904,1,0)),"",VLOOKUP($A73,'[1]liste reference'!$B$7:$D$904,1,0)),VLOOKUP($A73,'[1]liste reference'!$A$7:$D$904,2,0))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IF(A73="","",IF(ISERROR(VLOOKUP($A73,'[1]liste reference'!$A$7:$P$904,13,0)),IF(ISERROR(VLOOKUP($A73,'[1]liste reference'!$B$7:$P$904,12,0)),"    -",VLOOKUP($A73,'[1]liste reference'!$B$7:$P$904,12,0)),VLOOKUP($A73,'[1]liste reference'!$A$7:$P$904,13,0)))</f>
        <v/>
      </c>
      <c r="H73" s="235" t="str">
        <f aca="false">IF(A73="","x",IF(ISERROR(VLOOKUP($A73,'[1]liste reference'!$A$8:$P$904,14,0)),IF(ISERROR(VLOOKUP($A73,'[1]liste reference'!$B$8:$P$904,13,0)),"x",VLOOKUP($A73,'[1]liste reference'!$B$8:$P$904,13,0)),VLOOKUP($A73,'[1]liste reference'!$A$8:$P$904,14,0)))</f>
        <v>x</v>
      </c>
      <c r="I73" s="209" t="str">
        <f aca="false">IF(ISNUMBER(H73),IF(ISERROR(VLOOKUP($A73,'[1]liste reference'!$A$7:$P$904,3,0)),IF(ISERROR(VLOOKUP($A73,'[1]liste reference'!$B$7:$P$904,2,0)),"",VLOOKUP($A73,'[1]liste reference'!$B$7:$P$904,2,0)),VLOOKUP($A73,'[1]liste reference'!$A$7:$P$904,3,0)),"")</f>
        <v/>
      </c>
      <c r="J73" s="209" t="str">
        <f aca="false">IF(ISNUMBER(H73),IF(ISERROR(VLOOKUP($A73,'[1]liste reference'!$A$7:$P$904,4,0)),IF(ISERROR(VLOOKUP($A73,'[1]liste reference'!$B$7:$P$904,3,0)),"",VLOOKUP($A73,'[1]liste reference'!$B$7:$P$904,3,0)),VLOOKUP($A73,'[1]liste reference'!$A$7:$P$904,4,0)),"")</f>
        <v/>
      </c>
      <c r="K73" s="210" t="str">
        <f aca="false">IF(A73="NEWCOD",IF(AB73="","Remplir le champs 'Nouveau taxa' svp.",$AB73),IF(ISTEXT($E73),"DEJA SAISI !",IF(A73="","",IF(ISERROR(VLOOKUP($A73,'[1]liste reference'!$A$7:$D$904,2,0)),IF(ISERROR(VLOOKUP($A73,'[1]liste reference'!$B$7:$D$904,1,0)),"code non répertorié ou synonyme",VLOOKUP($A73,'[1]liste reference'!$B$7:$D$904,1,0)),VLOOKUP(A73,'[1]liste reference'!$A$7:$D$904,2,0)))))</f>
        <v/>
      </c>
      <c r="L73" s="225"/>
      <c r="M73" s="225"/>
      <c r="N73" s="225"/>
      <c r="O73" s="212"/>
      <c r="P73" s="213" t="str">
        <f aca="false">IF($A73="NEWCOD",IF($AC73="","No",$AC73),IF(ISTEXT($E73),"DEJA SAISI !",IF($A73="","",IF(ISERROR(VLOOKUP($A73,'[1]liste reference'!A$1:S$1048576,19,FALSE())),IF(ISERROR(VLOOKUP($A73,'[1]liste reference'!B$1:S$1048576,19,FALSE())),"",VLOOKUP($A73,'[1]liste reference'!B$1:S$1048576,19,FALSE())),VLOOKUP($A73,'[1]liste reference'!A$1:S$1048576,19,FALSE())))))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IF(A73="new.cod","NEWCOD",IF(AND((Z73=""),ISTEXT(A73)),A73,IF(Z73="","",INDEX('[1]liste reference'!$A$8:$A$904,Z73))))</f>
        <v/>
      </c>
      <c r="Z73" s="9" t="str">
        <f aca="false">IF(ISERROR(MATCH(A73,'[1]liste reference'!$A$8:$A$904,0)),IF(ISERROR(MATCH(A73,'[1]liste reference'!$B$8:$B$904,0)),"",(MATCH(A73,'[1]liste reference'!$B$8:$B$904,0))),(MATCH(A73,'[1]liste reference'!$A$8:$A$904,0)))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IF(ISERROR(VLOOKUP($A74,'[1]liste reference'!$A$7:$D$904,2,0)),IF(ISERROR(VLOOKUP($A74,'[1]liste reference'!$B$7:$D$904,1,0)),"",VLOOKUP($A74,'[1]liste reference'!$B$7:$D$904,1,0)),VLOOKUP($A74,'[1]liste reference'!$A$7:$D$904,2,0))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IF(A74="","",IF(ISERROR(VLOOKUP($A74,'[1]liste reference'!$A$7:$P$904,13,0)),IF(ISERROR(VLOOKUP($A74,'[1]liste reference'!$B$7:$P$904,12,0)),"    -",VLOOKUP($A74,'[1]liste reference'!$B$7:$P$904,12,0)),VLOOKUP($A74,'[1]liste reference'!$A$7:$P$904,13,0)))</f>
        <v/>
      </c>
      <c r="H74" s="235" t="str">
        <f aca="false">IF(A74="","x",IF(ISERROR(VLOOKUP($A74,'[1]liste reference'!$A$8:$P$904,14,0)),IF(ISERROR(VLOOKUP($A74,'[1]liste reference'!$B$8:$P$904,13,0)),"x",VLOOKUP($A74,'[1]liste reference'!$B$8:$P$904,13,0)),VLOOKUP($A74,'[1]liste reference'!$A$8:$P$904,14,0)))</f>
        <v>x</v>
      </c>
      <c r="I74" s="209" t="str">
        <f aca="false">IF(ISNUMBER(H74),IF(ISERROR(VLOOKUP($A74,'[1]liste reference'!$A$7:$P$904,3,0)),IF(ISERROR(VLOOKUP($A74,'[1]liste reference'!$B$7:$P$904,2,0)),"",VLOOKUP($A74,'[1]liste reference'!$B$7:$P$904,2,0)),VLOOKUP($A74,'[1]liste reference'!$A$7:$P$904,3,0)),"")</f>
        <v/>
      </c>
      <c r="J74" s="209" t="str">
        <f aca="false">IF(ISNUMBER(H74),IF(ISERROR(VLOOKUP($A74,'[1]liste reference'!$A$7:$P$904,4,0)),IF(ISERROR(VLOOKUP($A74,'[1]liste reference'!$B$7:$P$904,3,0)),"",VLOOKUP($A74,'[1]liste reference'!$B$7:$P$904,3,0)),VLOOKUP($A74,'[1]liste reference'!$A$7:$P$904,4,0)),"")</f>
        <v/>
      </c>
      <c r="K74" s="210" t="str">
        <f aca="false">IF(A74="NEWCOD",IF(AB74="","Remplir le champs 'Nouveau taxa' svp.",$AB74),IF(ISTEXT($E74),"DEJA SAISI !",IF(A74="","",IF(ISERROR(VLOOKUP($A74,'[1]liste reference'!$A$7:$D$904,2,0)),IF(ISERROR(VLOOKUP($A74,'[1]liste reference'!$B$7:$D$904,1,0)),"code non répertorié ou synonyme",VLOOKUP($A74,'[1]liste reference'!$B$7:$D$904,1,0)),VLOOKUP(A74,'[1]liste reference'!$A$7:$D$904,2,0)))))</f>
        <v/>
      </c>
      <c r="L74" s="225"/>
      <c r="M74" s="225"/>
      <c r="N74" s="225"/>
      <c r="O74" s="212"/>
      <c r="P74" s="213" t="str">
        <f aca="false">IF($A74="NEWCOD",IF($AC74="","No",$AC74),IF(ISTEXT($E74),"DEJA SAISI !",IF($A74="","",IF(ISERROR(VLOOKUP($A74,'[1]liste reference'!A$1:S$1048576,19,FALSE())),IF(ISERROR(VLOOKUP($A74,'[1]liste reference'!B$1:S$1048576,19,FALSE())),"",VLOOKUP($A74,'[1]liste reference'!B$1:S$1048576,19,FALSE())),VLOOKUP($A74,'[1]liste reference'!A$1:S$1048576,19,FALSE())))))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IF(A74="new.cod","NEWCOD",IF(AND((Z74=""),ISTEXT(A74)),A74,IF(Z74="","",INDEX('[1]liste reference'!$A$8:$A$904,Z74))))</f>
        <v/>
      </c>
      <c r="Z74" s="9" t="str">
        <f aca="false">IF(ISERROR(MATCH(A74,'[1]liste reference'!$A$8:$A$904,0)),IF(ISERROR(MATCH(A74,'[1]liste reference'!$B$8:$B$904,0)),"",(MATCH(A74,'[1]liste reference'!$B$8:$B$904,0))),(MATCH(A74,'[1]liste reference'!$A$8:$A$904,0)))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IF(ISERROR(VLOOKUP($A75,'[1]liste reference'!$A$7:$D$904,2,0)),IF(ISERROR(VLOOKUP($A75,'[1]liste reference'!$B$7:$D$904,1,0)),"",VLOOKUP($A75,'[1]liste reference'!$B$7:$D$904,1,0)),VLOOKUP($A75,'[1]liste reference'!$A$7:$D$904,2,0))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IF(A75="","",IF(ISERROR(VLOOKUP($A75,'[1]liste reference'!$A$7:$P$904,13,0)),IF(ISERROR(VLOOKUP($A75,'[1]liste reference'!$B$7:$P$904,12,0)),"    -",VLOOKUP($A75,'[1]liste reference'!$B$7:$P$904,12,0)),VLOOKUP($A75,'[1]liste reference'!$A$7:$P$904,13,0)))</f>
        <v/>
      </c>
      <c r="H75" s="235" t="str">
        <f aca="false">IF(A75="","x",IF(ISERROR(VLOOKUP($A75,'[1]liste reference'!$A$8:$P$904,14,0)),IF(ISERROR(VLOOKUP($A75,'[1]liste reference'!$B$8:$P$904,13,0)),"x",VLOOKUP($A75,'[1]liste reference'!$B$8:$P$904,13,0)),VLOOKUP($A75,'[1]liste reference'!$A$8:$P$904,14,0)))</f>
        <v>x</v>
      </c>
      <c r="I75" s="209" t="str">
        <f aca="false">IF(ISNUMBER(H75),IF(ISERROR(VLOOKUP($A75,'[1]liste reference'!$A$7:$P$904,3,0)),IF(ISERROR(VLOOKUP($A75,'[1]liste reference'!$B$7:$P$904,2,0)),"",VLOOKUP($A75,'[1]liste reference'!$B$7:$P$904,2,0)),VLOOKUP($A75,'[1]liste reference'!$A$7:$P$904,3,0)),"")</f>
        <v/>
      </c>
      <c r="J75" s="209" t="str">
        <f aca="false">IF(ISNUMBER(H75),IF(ISERROR(VLOOKUP($A75,'[1]liste reference'!$A$7:$P$904,4,0)),IF(ISERROR(VLOOKUP($A75,'[1]liste reference'!$B$7:$P$904,3,0)),"",VLOOKUP($A75,'[1]liste reference'!$B$7:$P$904,3,0)),VLOOKUP($A75,'[1]liste reference'!$A$7:$P$904,4,0)),"")</f>
        <v/>
      </c>
      <c r="K75" s="210" t="str">
        <f aca="false">IF(A75="NEWCOD",IF(AB75="","Remplir le champs 'Nouveau taxa' svp.",$AB75),IF(ISTEXT($E75),"DEJA SAISI !",IF(A75="","",IF(ISERROR(VLOOKUP($A75,'[1]liste reference'!$A$7:$D$904,2,0)),IF(ISERROR(VLOOKUP($A75,'[1]liste reference'!$B$7:$D$904,1,0)),"code non répertorié ou synonyme",VLOOKUP($A75,'[1]liste reference'!$B$7:$D$904,1,0)),VLOOKUP(A75,'[1]liste reference'!$A$7:$D$904,2,0)))))</f>
        <v/>
      </c>
      <c r="L75" s="225"/>
      <c r="M75" s="225"/>
      <c r="N75" s="225"/>
      <c r="O75" s="212"/>
      <c r="P75" s="213" t="str">
        <f aca="false">IF($A75="NEWCOD",IF($AC75="","No",$AC75),IF(ISTEXT($E75),"DEJA SAISI !",IF($A75="","",IF(ISERROR(VLOOKUP($A75,'[1]liste reference'!A$1:S$1048576,19,FALSE())),IF(ISERROR(VLOOKUP($A75,'[1]liste reference'!B$1:S$1048576,19,FALSE())),"",VLOOKUP($A75,'[1]liste reference'!B$1:S$1048576,19,FALSE())),VLOOKUP($A75,'[1]liste reference'!A$1:S$1048576,19,FALSE())))))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IF(A75="new.cod","NEWCOD",IF(AND((Z75=""),ISTEXT(A75)),A75,IF(Z75="","",INDEX('[1]liste reference'!$A$8:$A$904,Z75))))</f>
        <v/>
      </c>
      <c r="Z75" s="9" t="str">
        <f aca="false">IF(ISERROR(MATCH(A75,'[1]liste reference'!$A$8:$A$904,0)),IF(ISERROR(MATCH(A75,'[1]liste reference'!$B$8:$B$904,0)),"",(MATCH(A75,'[1]liste reference'!$B$8:$B$904,0))),(MATCH(A75,'[1]liste reference'!$A$8:$A$904,0)))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IF(ISERROR(VLOOKUP($A76,'[1]liste reference'!$A$7:$D$904,2,0)),IF(ISERROR(VLOOKUP($A76,'[1]liste reference'!$B$7:$D$904,1,0)),"",VLOOKUP($A76,'[1]liste reference'!$B$7:$D$904,1,0)),VLOOKUP($A76,'[1]liste reference'!$A$7:$D$904,2,0))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IF(A76="","",IF(ISERROR(VLOOKUP($A76,'[1]liste reference'!$A$7:$P$904,13,0)),IF(ISERROR(VLOOKUP($A76,'[1]liste reference'!$B$7:$P$904,12,0)),"    -",VLOOKUP($A76,'[1]liste reference'!$B$7:$P$904,12,0)),VLOOKUP($A76,'[1]liste reference'!$A$7:$P$904,13,0)))</f>
        <v/>
      </c>
      <c r="H76" s="235" t="str">
        <f aca="false">IF(A76="","x",IF(ISERROR(VLOOKUP($A76,'[1]liste reference'!$A$8:$P$904,14,0)),IF(ISERROR(VLOOKUP($A76,'[1]liste reference'!$B$8:$P$904,13,0)),"x",VLOOKUP($A76,'[1]liste reference'!$B$8:$P$904,13,0)),VLOOKUP($A76,'[1]liste reference'!$A$8:$P$904,14,0)))</f>
        <v>x</v>
      </c>
      <c r="I76" s="209" t="str">
        <f aca="false">IF(ISNUMBER(H76),IF(ISERROR(VLOOKUP($A76,'[1]liste reference'!$A$7:$P$904,3,0)),IF(ISERROR(VLOOKUP($A76,'[1]liste reference'!$B$7:$P$904,2,0)),"",VLOOKUP($A76,'[1]liste reference'!$B$7:$P$904,2,0)),VLOOKUP($A76,'[1]liste reference'!$A$7:$P$904,3,0)),"")</f>
        <v/>
      </c>
      <c r="J76" s="209" t="str">
        <f aca="false">IF(ISNUMBER(H76),IF(ISERROR(VLOOKUP($A76,'[1]liste reference'!$A$7:$P$904,4,0)),IF(ISERROR(VLOOKUP($A76,'[1]liste reference'!$B$7:$P$904,3,0)),"",VLOOKUP($A76,'[1]liste reference'!$B$7:$P$904,3,0)),VLOOKUP($A76,'[1]liste reference'!$A$7:$P$904,4,0)),"")</f>
        <v/>
      </c>
      <c r="K76" s="210" t="str">
        <f aca="false">IF(A76="NEWCOD",IF(AB76="","Remplir le champs 'Nouveau taxa' svp.",$AB76),IF(ISTEXT($E76),"DEJA SAISI !",IF(A76="","",IF(ISERROR(VLOOKUP($A76,'[1]liste reference'!$A$7:$D$904,2,0)),IF(ISERROR(VLOOKUP($A76,'[1]liste reference'!$B$7:$D$904,1,0)),"code non répertorié ou synonyme",VLOOKUP($A76,'[1]liste reference'!$B$7:$D$904,1,0)),VLOOKUP(A76,'[1]liste reference'!$A$7:$D$904,2,0)))))</f>
        <v/>
      </c>
      <c r="L76" s="225"/>
      <c r="M76" s="225"/>
      <c r="N76" s="225"/>
      <c r="O76" s="212"/>
      <c r="P76" s="213" t="str">
        <f aca="false">IF($A76="NEWCOD",IF($AC76="","No",$AC76),IF(ISTEXT($E76),"DEJA SAISI !",IF($A76="","",IF(ISERROR(VLOOKUP($A76,'[1]liste reference'!A$1:S$1048576,19,FALSE())),IF(ISERROR(VLOOKUP($A76,'[1]liste reference'!B$1:S$1048576,19,FALSE())),"",VLOOKUP($A76,'[1]liste reference'!B$1:S$1048576,19,FALSE())),VLOOKUP($A76,'[1]liste reference'!A$1:S$1048576,19,FALSE())))))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IF(A76="new.cod","NEWCOD",IF(AND((Z76=""),ISTEXT(A76)),A76,IF(Z76="","",INDEX('[1]liste reference'!$A$8:$A$904,Z76))))</f>
        <v/>
      </c>
      <c r="Z76" s="9" t="str">
        <f aca="false">IF(ISERROR(MATCH(A76,'[1]liste reference'!$A$8:$A$904,0)),IF(ISERROR(MATCH(A76,'[1]liste reference'!$B$8:$B$904,0)),"",(MATCH(A76,'[1]liste reference'!$B$8:$B$904,0))),(MATCH(A76,'[1]liste reference'!$A$8:$A$904,0)))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IF(ISERROR(VLOOKUP($A77,'[1]liste reference'!$A$7:$D$904,2,0)),IF(ISERROR(VLOOKUP($A77,'[1]liste reference'!$B$7:$D$904,1,0)),"",VLOOKUP($A77,'[1]liste reference'!$B$7:$D$904,1,0)),VLOOKUP($A77,'[1]liste reference'!$A$7:$D$904,2,0))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IF(A77="","",IF(ISERROR(VLOOKUP($A77,'[1]liste reference'!$A$7:$P$904,13,0)),IF(ISERROR(VLOOKUP($A77,'[1]liste reference'!$B$7:$P$904,12,0)),"    -",VLOOKUP($A77,'[1]liste reference'!$B$7:$P$904,12,0)),VLOOKUP($A77,'[1]liste reference'!$A$7:$P$904,13,0)))</f>
        <v/>
      </c>
      <c r="H77" s="235" t="str">
        <f aca="false">IF(A77="","x",IF(ISERROR(VLOOKUP($A77,'[1]liste reference'!$A$8:$P$904,14,0)),IF(ISERROR(VLOOKUP($A77,'[1]liste reference'!$B$8:$P$904,13,0)),"x",VLOOKUP($A77,'[1]liste reference'!$B$8:$P$904,13,0)),VLOOKUP($A77,'[1]liste reference'!$A$8:$P$904,14,0)))</f>
        <v>x</v>
      </c>
      <c r="I77" s="209" t="str">
        <f aca="false">IF(ISNUMBER(H77),IF(ISERROR(VLOOKUP($A77,'[1]liste reference'!$A$7:$P$904,3,0)),IF(ISERROR(VLOOKUP($A77,'[1]liste reference'!$B$7:$P$904,2,0)),"",VLOOKUP($A77,'[1]liste reference'!$B$7:$P$904,2,0)),VLOOKUP($A77,'[1]liste reference'!$A$7:$P$904,3,0)),"")</f>
        <v/>
      </c>
      <c r="J77" s="209" t="str">
        <f aca="false">IF(ISNUMBER(H77),IF(ISERROR(VLOOKUP($A77,'[1]liste reference'!$A$7:$P$904,4,0)),IF(ISERROR(VLOOKUP($A77,'[1]liste reference'!$B$7:$P$904,3,0)),"",VLOOKUP($A77,'[1]liste reference'!$B$7:$P$904,3,0)),VLOOKUP($A77,'[1]liste reference'!$A$7:$P$904,4,0)),"")</f>
        <v/>
      </c>
      <c r="K77" s="210" t="str">
        <f aca="false">IF(A77="NEWCOD",IF(AB77="","Remplir le champs 'Nouveau taxa' svp.",$AB77),IF(ISTEXT($E77),"DEJA SAISI !",IF(A77="","",IF(ISERROR(VLOOKUP($A77,'[1]liste reference'!$A$7:$D$904,2,0)),IF(ISERROR(VLOOKUP($A77,'[1]liste reference'!$B$7:$D$904,1,0)),"code non répertorié ou synonyme",VLOOKUP($A77,'[1]liste reference'!$B$7:$D$904,1,0)),VLOOKUP(A77,'[1]liste reference'!$A$7:$D$904,2,0)))))</f>
        <v/>
      </c>
      <c r="L77" s="225"/>
      <c r="M77" s="225"/>
      <c r="N77" s="225"/>
      <c r="O77" s="212"/>
      <c r="P77" s="213" t="str">
        <f aca="false">IF($A77="NEWCOD",IF($AC77="","No",$AC77),IF(ISTEXT($E77),"DEJA SAISI !",IF($A77="","",IF(ISERROR(VLOOKUP($A77,'[1]liste reference'!A$1:S$1048576,19,FALSE())),IF(ISERROR(VLOOKUP($A77,'[1]liste reference'!B$1:S$1048576,19,FALSE())),"",VLOOKUP($A77,'[1]liste reference'!B$1:S$1048576,19,FALSE())),VLOOKUP($A77,'[1]liste reference'!A$1:S$1048576,19,FALSE())))))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IF(A77="new.cod","NEWCOD",IF(AND((Z77=""),ISTEXT(A77)),A77,IF(Z77="","",INDEX('[1]liste reference'!$A$8:$A$904,Z77))))</f>
        <v/>
      </c>
      <c r="Z77" s="9" t="str">
        <f aca="false">IF(ISERROR(MATCH(A77,'[1]liste reference'!$A$8:$A$904,0)),IF(ISERROR(MATCH(A77,'[1]liste reference'!$B$8:$B$904,0)),"",(MATCH(A77,'[1]liste reference'!$B$8:$B$904,0))),(MATCH(A77,'[1]liste reference'!$A$8:$A$904,0)))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IF(ISERROR(VLOOKUP($A78,'[1]liste reference'!$A$7:$D$904,2,0)),IF(ISERROR(VLOOKUP($A78,'[1]liste reference'!$B$7:$D$904,1,0)),"",VLOOKUP($A78,'[1]liste reference'!$B$7:$D$904,1,0)),VLOOKUP($A78,'[1]liste reference'!$A$7:$D$904,2,0))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IF(A78="","",IF(ISERROR(VLOOKUP($A78,'[1]liste reference'!$A$7:$P$904,13,0)),IF(ISERROR(VLOOKUP($A78,'[1]liste reference'!$B$7:$P$904,12,0)),"    -",VLOOKUP($A78,'[1]liste reference'!$B$7:$P$904,12,0)),VLOOKUP($A78,'[1]liste reference'!$A$7:$P$904,13,0)))</f>
        <v/>
      </c>
      <c r="H78" s="235" t="str">
        <f aca="false">IF(A78="","x",IF(ISERROR(VLOOKUP($A78,'[1]liste reference'!$A$8:$P$904,14,0)),IF(ISERROR(VLOOKUP($A78,'[1]liste reference'!$B$8:$P$904,13,0)),"x",VLOOKUP($A78,'[1]liste reference'!$B$8:$P$904,13,0)),VLOOKUP($A78,'[1]liste reference'!$A$8:$P$904,14,0)))</f>
        <v>x</v>
      </c>
      <c r="I78" s="209" t="str">
        <f aca="false">IF(ISNUMBER(H78),IF(ISERROR(VLOOKUP($A78,'[1]liste reference'!$A$7:$P$904,3,0)),IF(ISERROR(VLOOKUP($A78,'[1]liste reference'!$B$7:$P$904,2,0)),"",VLOOKUP($A78,'[1]liste reference'!$B$7:$P$904,2,0)),VLOOKUP($A78,'[1]liste reference'!$A$7:$P$904,3,0)),"")</f>
        <v/>
      </c>
      <c r="J78" s="209" t="str">
        <f aca="false">IF(ISNUMBER(H78),IF(ISERROR(VLOOKUP($A78,'[1]liste reference'!$A$7:$P$904,4,0)),IF(ISERROR(VLOOKUP($A78,'[1]liste reference'!$B$7:$P$904,3,0)),"",VLOOKUP($A78,'[1]liste reference'!$B$7:$P$904,3,0)),VLOOKUP($A78,'[1]liste reference'!$A$7:$P$904,4,0)),"")</f>
        <v/>
      </c>
      <c r="K78" s="210" t="str">
        <f aca="false">IF(A78="NEWCOD",IF(AB78="","Remplir le champs 'Nouveau taxa' svp.",$AB78),IF(ISTEXT($E78),"DEJA SAISI !",IF(A78="","",IF(ISERROR(VLOOKUP($A78,'[1]liste reference'!$A$7:$D$904,2,0)),IF(ISERROR(VLOOKUP($A78,'[1]liste reference'!$B$7:$D$904,1,0)),"code non répertorié ou synonyme",VLOOKUP($A78,'[1]liste reference'!$B$7:$D$904,1,0)),VLOOKUP(A78,'[1]liste reference'!$A$7:$D$904,2,0)))))</f>
        <v/>
      </c>
      <c r="L78" s="225"/>
      <c r="M78" s="225"/>
      <c r="N78" s="225"/>
      <c r="O78" s="212"/>
      <c r="P78" s="213" t="str">
        <f aca="false">IF($A78="NEWCOD",IF($AC78="","No",$AC78),IF(ISTEXT($E78),"DEJA SAISI !",IF($A78="","",IF(ISERROR(VLOOKUP($A78,'[1]liste reference'!A$1:S$1048576,19,FALSE())),IF(ISERROR(VLOOKUP($A78,'[1]liste reference'!B$1:S$1048576,19,FALSE())),"",VLOOKUP($A78,'[1]liste reference'!B$1:S$1048576,19,FALSE())),VLOOKUP($A78,'[1]liste reference'!A$1:S$1048576,19,FALSE())))))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IF(A78="new.cod","NEWCOD",IF(AND((Z78=""),ISTEXT(A78)),A78,IF(Z78="","",INDEX('[1]liste reference'!$A$8:$A$904,Z78))))</f>
        <v/>
      </c>
      <c r="Z78" s="9" t="str">
        <f aca="false">IF(ISERROR(MATCH(A78,'[1]liste reference'!$A$8:$A$904,0)),IF(ISERROR(MATCH(A78,'[1]liste reference'!$B$8:$B$904,0)),"",(MATCH(A78,'[1]liste reference'!$B$8:$B$904,0))),(MATCH(A78,'[1]liste reference'!$A$8:$A$904,0)))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IF(ISERROR(VLOOKUP($A79,'[1]liste reference'!$A$7:$D$904,2,0)),IF(ISERROR(VLOOKUP($A79,'[1]liste reference'!$B$7:$D$904,1,0)),"",VLOOKUP($A79,'[1]liste reference'!$B$7:$D$904,1,0)),VLOOKUP($A79,'[1]liste reference'!$A$7:$D$904,2,0))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IF(A79="","",IF(ISERROR(VLOOKUP($A79,'[1]liste reference'!$A$7:$P$904,13,0)),IF(ISERROR(VLOOKUP($A79,'[1]liste reference'!$B$7:$P$904,12,0)),"    -",VLOOKUP($A79,'[1]liste reference'!$B$7:$P$904,12,0)),VLOOKUP($A79,'[1]liste reference'!$A$7:$P$904,13,0)))</f>
        <v/>
      </c>
      <c r="H79" s="235" t="str">
        <f aca="false">IF(A79="","x",IF(ISERROR(VLOOKUP($A79,'[1]liste reference'!$A$8:$P$904,14,0)),IF(ISERROR(VLOOKUP($A79,'[1]liste reference'!$B$8:$P$904,13,0)),"x",VLOOKUP($A79,'[1]liste reference'!$B$8:$P$904,13,0)),VLOOKUP($A79,'[1]liste reference'!$A$8:$P$904,14,0)))</f>
        <v>x</v>
      </c>
      <c r="I79" s="209" t="str">
        <f aca="false">IF(ISNUMBER(H79),IF(ISERROR(VLOOKUP($A79,'[1]liste reference'!$A$7:$P$904,3,0)),IF(ISERROR(VLOOKUP($A79,'[1]liste reference'!$B$7:$P$904,2,0)),"",VLOOKUP($A79,'[1]liste reference'!$B$7:$P$904,2,0)),VLOOKUP($A79,'[1]liste reference'!$A$7:$P$904,3,0)),"")</f>
        <v/>
      </c>
      <c r="J79" s="209" t="str">
        <f aca="false">IF(ISNUMBER(H79),IF(ISERROR(VLOOKUP($A79,'[1]liste reference'!$A$7:$P$904,4,0)),IF(ISERROR(VLOOKUP($A79,'[1]liste reference'!$B$7:$P$904,3,0)),"",VLOOKUP($A79,'[1]liste reference'!$B$7:$P$904,3,0)),VLOOKUP($A79,'[1]liste reference'!$A$7:$P$904,4,0)),"")</f>
        <v/>
      </c>
      <c r="K79" s="210" t="str">
        <f aca="false">IF(A79="NEWCOD",IF(AB79="","Remplir le champs 'Nouveau taxa' svp.",$AB79),IF(ISTEXT($E79),"DEJA SAISI !",IF(A79="","",IF(ISERROR(VLOOKUP($A79,'[1]liste reference'!$A$7:$D$904,2,0)),IF(ISERROR(VLOOKUP($A79,'[1]liste reference'!$B$7:$D$904,1,0)),"code non répertorié ou synonyme",VLOOKUP($A79,'[1]liste reference'!$B$7:$D$904,1,0)),VLOOKUP(A79,'[1]liste reference'!$A$7:$D$904,2,0)))))</f>
        <v/>
      </c>
      <c r="L79" s="225"/>
      <c r="M79" s="225"/>
      <c r="N79" s="225"/>
      <c r="O79" s="212"/>
      <c r="P79" s="213" t="str">
        <f aca="false">IF($A79="NEWCOD",IF($AC79="","No",$AC79),IF(ISTEXT($E79),"DEJA SAISI !",IF($A79="","",IF(ISERROR(VLOOKUP($A79,'[1]liste reference'!A$1:S$1048576,19,FALSE())),IF(ISERROR(VLOOKUP($A79,'[1]liste reference'!B$1:S$1048576,19,FALSE())),"",VLOOKUP($A79,'[1]liste reference'!B$1:S$1048576,19,FALSE())),VLOOKUP($A79,'[1]liste reference'!A$1:S$1048576,19,FALSE())))))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IF(A79="new.cod","NEWCOD",IF(AND((Z79=""),ISTEXT(A79)),A79,IF(Z79="","",INDEX('[1]liste reference'!$A$8:$A$904,Z79))))</f>
        <v/>
      </c>
      <c r="Z79" s="9" t="str">
        <f aca="false">IF(ISERROR(MATCH(A79,'[1]liste reference'!$A$8:$A$904,0)),IF(ISERROR(MATCH(A79,'[1]liste reference'!$B$8:$B$904,0)),"",(MATCH(A79,'[1]liste reference'!$B$8:$B$904,0))),(MATCH(A79,'[1]liste reference'!$A$8:$A$904,0)))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IF(ISERROR(VLOOKUP($A80,'[1]liste reference'!$A$7:$D$904,2,0)),IF(ISERROR(VLOOKUP($A80,'[1]liste reference'!$B$7:$D$904,1,0)),"",VLOOKUP($A80,'[1]liste reference'!$B$7:$D$904,1,0)),VLOOKUP($A80,'[1]liste reference'!$A$7:$D$904,2,0))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IF(A80="","",IF(ISERROR(VLOOKUP($A80,'[1]liste reference'!$A$7:$P$904,13,0)),IF(ISERROR(VLOOKUP($A80,'[1]liste reference'!$B$7:$P$904,12,0)),"    -",VLOOKUP($A80,'[1]liste reference'!$B$7:$P$904,12,0)),VLOOKUP($A80,'[1]liste reference'!$A$7:$P$904,13,0)))</f>
        <v/>
      </c>
      <c r="H80" s="235" t="str">
        <f aca="false">IF(A80="","x",IF(ISERROR(VLOOKUP($A80,'[1]liste reference'!$A$8:$P$904,14,0)),IF(ISERROR(VLOOKUP($A80,'[1]liste reference'!$B$8:$P$904,13,0)),"x",VLOOKUP($A80,'[1]liste reference'!$B$8:$P$904,13,0)),VLOOKUP($A80,'[1]liste reference'!$A$8:$P$904,14,0)))</f>
        <v>x</v>
      </c>
      <c r="I80" s="209" t="str">
        <f aca="false">IF(ISNUMBER(H80),IF(ISERROR(VLOOKUP($A80,'[1]liste reference'!$A$7:$P$904,3,0)),IF(ISERROR(VLOOKUP($A80,'[1]liste reference'!$B$7:$P$904,2,0)),"",VLOOKUP($A80,'[1]liste reference'!$B$7:$P$904,2,0)),VLOOKUP($A80,'[1]liste reference'!$A$7:$P$904,3,0)),"")</f>
        <v/>
      </c>
      <c r="J80" s="209" t="str">
        <f aca="false">IF(ISNUMBER(H80),IF(ISERROR(VLOOKUP($A80,'[1]liste reference'!$A$7:$P$904,4,0)),IF(ISERROR(VLOOKUP($A80,'[1]liste reference'!$B$7:$P$904,3,0)),"",VLOOKUP($A80,'[1]liste reference'!$B$7:$P$904,3,0)),VLOOKUP($A80,'[1]liste reference'!$A$7:$P$904,4,0)),"")</f>
        <v/>
      </c>
      <c r="K80" s="210" t="str">
        <f aca="false">IF(A80="NEWCOD",IF(AB80="","Remplir le champs 'Nouveau taxa' svp.",$AB80),IF(ISTEXT($E80),"DEJA SAISI !",IF(A80="","",IF(ISERROR(VLOOKUP($A80,'[1]liste reference'!$A$7:$D$904,2,0)),IF(ISERROR(VLOOKUP($A80,'[1]liste reference'!$B$7:$D$904,1,0)),"code non répertorié ou synonyme",VLOOKUP($A80,'[1]liste reference'!$B$7:$D$904,1,0)),VLOOKUP(A80,'[1]liste reference'!$A$7:$D$904,2,0)))))</f>
        <v/>
      </c>
      <c r="L80" s="225"/>
      <c r="M80" s="225"/>
      <c r="N80" s="225"/>
      <c r="O80" s="212"/>
      <c r="P80" s="213" t="str">
        <f aca="false">IF($A80="NEWCOD",IF($AC80="","No",$AC80),IF(ISTEXT($E80),"DEJA SAISI !",IF($A80="","",IF(ISERROR(VLOOKUP($A80,'[1]liste reference'!A$1:S$1048576,19,FALSE())),IF(ISERROR(VLOOKUP($A80,'[1]liste reference'!B$1:S$1048576,19,FALSE())),"",VLOOKUP($A80,'[1]liste reference'!B$1:S$1048576,19,FALSE())),VLOOKUP($A80,'[1]liste reference'!A$1:S$1048576,19,FALSE())))))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IF(A80="new.cod","NEWCOD",IF(AND((Z80=""),ISTEXT(A80)),A80,IF(Z80="","",INDEX('[1]liste reference'!$A$8:$A$904,Z80))))</f>
        <v/>
      </c>
      <c r="Z80" s="9" t="str">
        <f aca="false">IF(ISERROR(MATCH(A80,'[1]liste reference'!$A$8:$A$904,0)),IF(ISERROR(MATCH(A80,'[1]liste reference'!$B$8:$B$904,0)),"",(MATCH(A80,'[1]liste reference'!$B$8:$B$904,0))),(MATCH(A80,'[1]liste reference'!$A$8:$A$904,0)))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IF(ISERROR(VLOOKUP($A81,'[1]liste reference'!$A$7:$D$904,2,0)),IF(ISERROR(VLOOKUP($A81,'[1]liste reference'!$B$7:$D$904,1,0)),"",VLOOKUP($A81,'[1]liste reference'!$B$7:$D$904,1,0)),VLOOKUP($A81,'[1]liste reference'!$A$7:$D$904,2,0))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IF(A81="","",IF(ISERROR(VLOOKUP($A81,'[1]liste reference'!$A$7:$P$904,13,0)),IF(ISERROR(VLOOKUP($A81,'[1]liste reference'!$B$7:$P$904,12,0)),"    -",VLOOKUP($A81,'[1]liste reference'!$B$7:$P$904,12,0)),VLOOKUP($A81,'[1]liste reference'!$A$7:$P$904,13,0)))</f>
        <v/>
      </c>
      <c r="H81" s="235" t="str">
        <f aca="false">IF(A81="","x",IF(ISERROR(VLOOKUP($A81,'[1]liste reference'!$A$8:$P$904,14,0)),IF(ISERROR(VLOOKUP($A81,'[1]liste reference'!$B$8:$P$904,13,0)),"x",VLOOKUP($A81,'[1]liste reference'!$B$8:$P$904,13,0)),VLOOKUP($A81,'[1]liste reference'!$A$8:$P$904,14,0)))</f>
        <v>x</v>
      </c>
      <c r="I81" s="209" t="str">
        <f aca="false">IF(ISNUMBER(H81),IF(ISERROR(VLOOKUP($A81,'[1]liste reference'!$A$7:$P$904,3,0)),IF(ISERROR(VLOOKUP($A81,'[1]liste reference'!$B$7:$P$904,2,0)),"",VLOOKUP($A81,'[1]liste reference'!$B$7:$P$904,2,0)),VLOOKUP($A81,'[1]liste reference'!$A$7:$P$904,3,0)),"")</f>
        <v/>
      </c>
      <c r="J81" s="209" t="str">
        <f aca="false">IF(ISNUMBER(H81),IF(ISERROR(VLOOKUP($A81,'[1]liste reference'!$A$7:$P$904,4,0)),IF(ISERROR(VLOOKUP($A81,'[1]liste reference'!$B$7:$P$904,3,0)),"",VLOOKUP($A81,'[1]liste reference'!$B$7:$P$904,3,0)),VLOOKUP($A81,'[1]liste reference'!$A$7:$P$904,4,0)),"")</f>
        <v/>
      </c>
      <c r="K81" s="210" t="str">
        <f aca="false">IF(A81="NEWCOD",IF(AB81="","Remplir le champs 'Nouveau taxa' svp.",$AB81),IF(ISTEXT($E81),"DEJA SAISI !",IF(A81="","",IF(ISERROR(VLOOKUP($A81,'[1]liste reference'!$A$7:$D$904,2,0)),IF(ISERROR(VLOOKUP($A81,'[1]liste reference'!$B$7:$D$904,1,0)),"code non répertorié ou synonyme",VLOOKUP($A81,'[1]liste reference'!$B$7:$D$904,1,0)),VLOOKUP(A81,'[1]liste reference'!$A$7:$D$904,2,0)))))</f>
        <v/>
      </c>
      <c r="L81" s="230"/>
      <c r="M81" s="230"/>
      <c r="N81" s="230"/>
      <c r="O81" s="212"/>
      <c r="P81" s="213" t="str">
        <f aca="false">IF($A81="NEWCOD",IF($AC81="","No",$AC81),IF(ISTEXT($E81),"DEJA SAISI !",IF($A81="","",IF(ISERROR(VLOOKUP($A81,'[1]liste reference'!A$1:S$1048576,19,FALSE())),IF(ISERROR(VLOOKUP($A81,'[1]liste reference'!B$1:S$1048576,19,FALSE())),"",VLOOKUP($A81,'[1]liste reference'!B$1:S$1048576,19,FALSE())),VLOOKUP($A81,'[1]liste reference'!A$1:S$1048576,19,FALSE())))))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IF(A81="new.cod","NEWCOD",IF(AND((Z81=""),ISTEXT(A81)),A81,IF(Z81="","",INDEX('[1]liste reference'!$A$8:$A$904,Z81))))</f>
        <v/>
      </c>
      <c r="Z81" s="9" t="str">
        <f aca="false">IF(ISERROR(MATCH(A81,'[1]liste reference'!$A$8:$A$904,0)),IF(ISERROR(MATCH(A81,'[1]liste reference'!$B$8:$B$904,0)),"",(MATCH(A81,'[1]liste reference'!$B$8:$B$904,0))),(MATCH(A81,'[1]liste reference'!$A$8:$A$904,0)))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IF(ISERROR(VLOOKUP($A82,'[1]liste reference'!$A$7:$D$904,2,0)),IF(ISERROR(VLOOKUP($A82,'[1]liste reference'!$B$7:$D$904,1,0)),"",VLOOKUP($A82,'[1]liste reference'!$B$7:$D$904,1,0)),VLOOKUP($A82,'[1]liste reference'!$A$7:$D$904,2,0))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IF(A82="","",IF(ISERROR(VLOOKUP($A82,'[1]liste reference'!$A$7:$P$904,13,0)),IF(ISERROR(VLOOKUP($A82,'[1]liste reference'!$B$7:$P$904,12,0)),"    -",VLOOKUP($A82,'[1]liste reference'!$B$7:$P$904,12,0)),VLOOKUP($A82,'[1]liste reference'!$A$7:$P$904,13,0)))</f>
        <v/>
      </c>
      <c r="H82" s="244" t="str">
        <f aca="false">IF(A82="","x",IF(ISERROR(VLOOKUP($A82,'[1]liste reference'!$A$8:$P$904,14,0)),IF(ISERROR(VLOOKUP($A82,'[1]liste reference'!$B$8:$P$904,13,0)),"x",VLOOKUP($A82,'[1]liste reference'!$B$8:$P$904,13,0)),VLOOKUP($A82,'[1]liste reference'!$A$8:$P$904,14,0)))</f>
        <v>x</v>
      </c>
      <c r="I82" s="209" t="str">
        <f aca="false">IF(ISNUMBER(H82),IF(ISERROR(VLOOKUP($A82,'[1]liste reference'!$A$7:$P$904,3,0)),IF(ISERROR(VLOOKUP($A82,'[1]liste reference'!$B$7:$P$904,2,0)),"",VLOOKUP($A82,'[1]liste reference'!$B$7:$P$904,2,0)),VLOOKUP($A82,'[1]liste reference'!$A$7:$P$904,3,0)),"")</f>
        <v/>
      </c>
      <c r="J82" s="209" t="str">
        <f aca="false">IF(ISNUMBER(H82),IF(ISERROR(VLOOKUP($A82,'[1]liste reference'!$A$7:$P$904,4,0)),IF(ISERROR(VLOOKUP($A82,'[1]liste reference'!$B$7:$P$904,3,0)),"",VLOOKUP($A82,'[1]liste reference'!$B$7:$P$904,3,0)),VLOOKUP($A82,'[1]liste reference'!$A$7:$P$904,4,0)),"")</f>
        <v/>
      </c>
      <c r="K82" s="245" t="str">
        <f aca="false">IF(A82="NEWCOD",IF(AB82="","Remplir le champs 'Nouveau taxa' svp.",$AB82),IF(ISTEXT($E82),"DEJA SAISI !",IF(A82="","",IF(ISERROR(VLOOKUP($A82,'[1]liste reference'!$A$7:$D$904,2,0)),IF(ISERROR(VLOOKUP($A82,'[1]liste reference'!$B$7:$D$904,1,0)),"code non répertorié ou synonyme",VLOOKUP($A82,'[1]liste reference'!$B$7:$D$904,1,0)),VLOOKUP(A82,'[1]liste reference'!$A$7:$D$904,2,0)))))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!",IF($A82="","",IF(ISERROR(VLOOKUP($A82,'[1]liste reference'!A$1:S$1048576,19,FALSE())),IF(ISERROR(VLOOKUP($A82,'[1]liste reference'!B$1:S$1048576,19,FALSE())),"",VLOOKUP($A82,'[1]liste reference'!B$1:S$1048576,19,FALSE())),VLOOKUP($A82,'[1]liste reference'!A$1:S$1048576,19,FALSE())))))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IF(A82="new.cod","NEWCOD",IF(AND((Z82=""),ISTEXT(A82)),A82,IF(Z82="","",INDEX('[1]liste reference'!$A$8:$A$904,Z82))))</f>
        <v/>
      </c>
      <c r="Z82" s="9" t="str">
        <f aca="false">IF(ISERROR(MATCH(A82,'[1]liste reference'!$A$8:$A$904,0)),IF(ISERROR(MATCH(A82,'[1]liste reference'!$B$8:$B$904,0)),"",(MATCH(A82,'[1]liste reference'!$B$8:$B$904,0))),(MATCH(A82,'[1]liste reference'!$A$8:$A$904,0)))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RANCE</v>
      </c>
      <c r="B84" s="256" t="str">
        <f aca="false">C3</f>
        <v>VITRAC</v>
      </c>
      <c r="C84" s="257" t="n">
        <f aca="false">A4</f>
        <v>41867</v>
      </c>
      <c r="D84" s="258" t="n">
        <f aca="false">IF(ISERROR(SUM($T$23:$T$82)/SUM($U$23:$U$82)),"",SUM($T$23:$T$82)/SUM($U$23:$U$82))</f>
        <v>14.0625</v>
      </c>
      <c r="E84" s="259" t="n">
        <f aca="false">N13</f>
        <v>14</v>
      </c>
      <c r="F84" s="256" t="n">
        <f aca="false">N14</f>
        <v>13</v>
      </c>
      <c r="G84" s="256" t="n">
        <f aca="false">N15</f>
        <v>6</v>
      </c>
      <c r="H84" s="256" t="n">
        <f aca="false">N16</f>
        <v>3</v>
      </c>
      <c r="I84" s="256" t="n">
        <f aca="false">N17</f>
        <v>4</v>
      </c>
      <c r="J84" s="260" t="n">
        <f aca="false">N8</f>
        <v>12.3076923076923</v>
      </c>
      <c r="K84" s="258" t="n">
        <f aca="false">N9</f>
        <v>3.51665521558845</v>
      </c>
      <c r="L84" s="259" t="n">
        <f aca="false">N10</f>
        <v>4</v>
      </c>
      <c r="M84" s="259" t="n">
        <f aca="false">N11</f>
        <v>17</v>
      </c>
      <c r="N84" s="258" t="n">
        <f aca="false">O8</f>
        <v>1.84615384615385</v>
      </c>
      <c r="O84" s="258" t="n">
        <f aca="false">O9</f>
        <v>0.863459396947833</v>
      </c>
      <c r="P84" s="259" t="n">
        <f aca="false">O10</f>
        <v>1</v>
      </c>
      <c r="Q84" s="259" t="n">
        <f aca="false">O11</f>
        <v>3</v>
      </c>
      <c r="R84" s="259" t="n">
        <f aca="false">F21</f>
        <v>2.403</v>
      </c>
      <c r="S84" s="259" t="n">
        <f aca="false">K11</f>
        <v>0</v>
      </c>
      <c r="T84" s="259" t="n">
        <f aca="false">K12</f>
        <v>2</v>
      </c>
      <c r="U84" s="259" t="n">
        <f aca="false">K13</f>
        <v>7</v>
      </c>
      <c r="V84" s="261" t="n">
        <f aca="false">K14</f>
        <v>1</v>
      </c>
      <c r="W84" s="262" t="n">
        <f aca="false">K15</f>
        <v>4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92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93</v>
      </c>
      <c r="R87" s="9"/>
      <c r="S87" s="216" t="n">
        <f aca="false">VLOOKUP(MAX($S$23:$S$82),($S$23:$U$82),1,0)</f>
        <v>36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94</v>
      </c>
      <c r="R88" s="9"/>
      <c r="S88" s="216" t="n">
        <f aca="false">VLOOKUP((S87),($S$23:$U$82),2,0)</f>
        <v>36</v>
      </c>
      <c r="T88" s="9"/>
      <c r="U88" s="9"/>
      <c r="V88" s="9"/>
    </row>
    <row r="89" customFormat="false" ht="12.75" hidden="true" customHeight="false" outlineLevel="0" collapsed="false">
      <c r="Q89" s="9" t="s">
        <v>95</v>
      </c>
      <c r="R89" s="9"/>
      <c r="S89" s="216" t="n">
        <f aca="false">VLOOKUP((S87),($S$23:$U$82),3,0)</f>
        <v>3</v>
      </c>
      <c r="T89" s="9"/>
    </row>
    <row r="90" customFormat="false" ht="12.75" hidden="false" customHeight="false" outlineLevel="0" collapsed="false">
      <c r="Q90" s="9" t="s">
        <v>96</v>
      </c>
      <c r="R90" s="9"/>
      <c r="S90" s="264" t="n">
        <f aca="false">IF(ISERROR(SUM($T$23:$T$82)/SUM($U$23:$U$82)),"",(SUM($T$23:$T$82)-S88)/(SUM($U$23:$U$82)-S89))</f>
        <v>14.2758620689655</v>
      </c>
      <c r="T90" s="9"/>
    </row>
    <row r="91" customFormat="false" ht="12.75" hidden="false" customHeight="false" outlineLevel="0" collapsed="false">
      <c r="Q91" s="215" t="s">
        <v>97</v>
      </c>
      <c r="R91" s="215"/>
      <c r="S91" s="215" t="str">
        <f aca="false">INDEX('[1]liste reference'!$A$8:$A$904,$T$91)</f>
        <v>RHYRIP</v>
      </c>
      <c r="T91" s="9" t="n">
        <f aca="false">IF(ISERROR(MATCH($S$93,'[1]liste reference'!$A$8:$A$904,0)),MATCH($S$93,'[1]liste reference'!$B$8:$B$904,0),(MATCH($S$93,'[1]liste reference'!$A$8:$A$904,0)))</f>
        <v>252</v>
      </c>
      <c r="U91" s="254"/>
    </row>
    <row r="92" customFormat="false" ht="12.75" hidden="false" customHeight="false" outlineLevel="0" collapsed="false">
      <c r="Q92" s="9" t="s">
        <v>98</v>
      </c>
      <c r="R92" s="9"/>
      <c r="S92" s="9" t="n">
        <f aca="false">MATCH(S87,$S$23:$S$82,0)</f>
        <v>10</v>
      </c>
      <c r="T92" s="9"/>
    </row>
    <row r="93" customFormat="false" ht="12.75" hidden="false" customHeight="false" outlineLevel="0" collapsed="false">
      <c r="Q93" s="215" t="s">
        <v>99</v>
      </c>
      <c r="R93" s="9"/>
      <c r="S93" s="215" t="str">
        <f aca="false">INDEX($A$23:$A$82,$S$92)</f>
        <v>RHYRIP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9">
    <dataValidation allowBlank="true" errorStyle="stop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AA23:AA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2024-04-16T07:05:29Z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