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<sst xmlns="http://schemas.openxmlformats.org/spreadsheetml/2006/main" count="219" uniqueCount="92">
  <si>
    <t>Relevés floristiques aquatiques - IBMR</t>
  </si>
  <si>
    <t xml:space="preserve">Formulaire modèle GIS Macrophytes v 3.3 - novembre 2013  </t>
  </si>
  <si>
    <t xml:space="preserve">SAGE ENVIRONNEMNT </t>
  </si>
  <si>
    <t>PVAUDAUX CBERNARD</t>
  </si>
  <si>
    <t>conforme AFNOR T90-395 oct. 2003</t>
  </si>
  <si>
    <t>BARBEROLLE</t>
  </si>
  <si>
    <t>BARBEROLLE A VALENCE</t>
  </si>
  <si>
    <t>06106250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</si>
  <si>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</si>
  <si>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</si>
  <si>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</si>
  <si>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</si>
  <si>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</si>
  <si>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</si>
  <si>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</si>
  <si>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</si>
  <si>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</si>
  <si>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</si>
  <si>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</si>
  <si>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plat lentique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</si>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</sst>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44" fillId="39" borderId="10" xfId="50" applyFont="1" applyFill="1" applyBorder="1" applyAlignment="1" applyProtection="1">
      <alignment horizontal="right"/>
      <protection locked="0"/>
    </xf>
    <xf numFmtId="2" fontId="44" fillId="38" borderId="73" xfId="0" applyNumberFormat="1" applyFont="1" applyFill="1" applyBorder="1" applyAlignment="1" applyProtection="1">
      <alignment horizontal="center"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0" fontId="46" fillId="41" borderId="10" xfId="50" applyFont="1" applyFill="1" applyBorder="1" applyAlignment="1" applyProtection="1">
      <alignment horizontal="right"/>
      <protection locked="0"/>
    </xf>
    <xf numFmtId="1" fontId="43" fillId="0" borderId="0" xfId="0" applyNumberFormat="1" applyFont="1" applyAlignment="1" applyProtection="1">
      <alignment/>
      <protection hidden="1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9822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2965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ARVA_13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C34" sqref="C3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8.615384615384615</v>
      </c>
      <c r="M5" s="52"/>
      <c r="N5" s="53" t="s">
        <v>16</v>
      </c>
      <c r="O5" s="54">
        <v>7.111111111111111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8.8</v>
      </c>
      <c r="O8" s="84">
        <f>IF(ISERROR(AVERAGE(J23:J82)),"      -",AVERAGE(J23:J82))</f>
        <v>1.2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14.71</v>
      </c>
      <c r="C9" s="87">
        <v>0.61</v>
      </c>
      <c r="D9" s="88"/>
      <c r="E9" s="88"/>
      <c r="F9" s="89">
        <f>($B9*$B$7+$C9*$C$7)/100</f>
        <v>14.005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3.249615361854384</v>
      </c>
      <c r="O9" s="84">
        <f>IF(ISERROR(STDEVP(J23:J82)),"      -",STDEVP(J23:J82))</f>
        <v>0.4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8" t="s">
        <v>32</v>
      </c>
      <c r="D10" s="99"/>
      <c r="E10" s="99"/>
      <c r="F10" s="89"/>
      <c r="G10" s="90"/>
      <c r="H10" s="100"/>
      <c r="I10" s="101"/>
      <c r="J10" s="102" t="s">
        <v>33</v>
      </c>
      <c r="K10" s="102"/>
      <c r="L10" s="103"/>
      <c r="M10" s="104" t="s">
        <v>34</v>
      </c>
      <c r="N10" s="105">
        <f>MIN(I23:I82)</f>
        <v>4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35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36</v>
      </c>
      <c r="J11" s="114"/>
      <c r="K11" s="115">
        <f>COUNTIF($G$23:$G$82,"=HET")</f>
        <v>0</v>
      </c>
      <c r="L11" s="116"/>
      <c r="M11" s="104" t="s">
        <v>37</v>
      </c>
      <c r="N11" s="105">
        <f>MAX(I23:I82)</f>
        <v>12</v>
      </c>
      <c r="O11" s="105">
        <f>MAX(J23:J82)</f>
        <v>2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38</v>
      </c>
      <c r="B12" s="118">
        <v>14</v>
      </c>
      <c r="C12" s="119">
        <v>0.1</v>
      </c>
      <c r="D12" s="110"/>
      <c r="E12" s="110"/>
      <c r="F12" s="111">
        <f>($B12*$B$7+$C12*$C$7)/100</f>
        <v>13.305</v>
      </c>
      <c r="G12" s="120"/>
      <c r="H12" s="67"/>
      <c r="I12" s="121" t="s">
        <v>39</v>
      </c>
      <c r="J12" s="122"/>
      <c r="K12" s="115">
        <f>COUNTIF($G$23:$G$82,"=ALG")</f>
        <v>2</v>
      </c>
      <c r="L12" s="123"/>
      <c r="M12" s="124"/>
      <c r="N12" s="125" t="s">
        <v>33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40</v>
      </c>
      <c r="B13" s="118">
        <v>0.71</v>
      </c>
      <c r="C13" s="119">
        <v>0.51</v>
      </c>
      <c r="D13" s="110"/>
      <c r="E13" s="110"/>
      <c r="F13" s="111">
        <f>($B13*$B$7+$C13*$C$7)/100</f>
        <v>0.7</v>
      </c>
      <c r="G13" s="120"/>
      <c r="H13" s="67"/>
      <c r="I13" s="128" t="s">
        <v>41</v>
      </c>
      <c r="J13" s="122"/>
      <c r="K13" s="115">
        <f>COUNTIF($G$23:$G$82,"=BRm")+COUNTIF($G$23:$G$82,"=BRh")</f>
        <v>3</v>
      </c>
      <c r="L13" s="116"/>
      <c r="M13" s="129" t="s">
        <v>42</v>
      </c>
      <c r="N13" s="130">
        <f>COUNTIF(F23:F82,"&gt;0")</f>
        <v>5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43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44</v>
      </c>
      <c r="J14" s="122"/>
      <c r="K14" s="115">
        <f>COUNTIF($G$23:$G$82,"=PTE")+COUNTIF($G$23:$G$82,"=LIC")</f>
        <v>0</v>
      </c>
      <c r="L14" s="116"/>
      <c r="M14" s="133" t="s">
        <v>45</v>
      </c>
      <c r="N14" s="134">
        <f>COUNTIF($I$23:$I$82,"&gt;-1")</f>
        <v>5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46</v>
      </c>
      <c r="B15" s="137"/>
      <c r="C15" s="138"/>
      <c r="D15" s="110"/>
      <c r="E15" s="110"/>
      <c r="F15" s="111">
        <f>($B15*$B$7+$C15*$C$7)/100</f>
        <v>0</v>
      </c>
      <c r="G15" s="120"/>
      <c r="H15" s="67"/>
      <c r="I15" s="128" t="s">
        <v>47</v>
      </c>
      <c r="J15" s="122"/>
      <c r="K15" s="115">
        <f>(COUNTIF($G$23:$G$82,"=PHy"))+(COUNTIF($G$23:$G$82,"=PHe"))+(COUNTIF($G$23:$G$82,"=PHg"))+(COUNTIF($G$23:$G$82,"=PHx"))</f>
        <v>0</v>
      </c>
      <c r="L15" s="116"/>
      <c r="M15" s="139" t="s">
        <v>48</v>
      </c>
      <c r="N15" s="140">
        <f>COUNTIF(J23:J82,"=1")</f>
        <v>4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49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50</v>
      </c>
      <c r="N16" s="140">
        <f>COUNTIF(J23:J82,"=2")</f>
        <v>1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51</v>
      </c>
      <c r="B17" s="118">
        <v>14.71</v>
      </c>
      <c r="C17" s="119">
        <v>0.61</v>
      </c>
      <c r="D17" s="110"/>
      <c r="E17" s="110"/>
      <c r="F17" s="146"/>
      <c r="G17" s="111">
        <f>($B17*$B$7+$C17*$C$7)/100</f>
        <v>14.005</v>
      </c>
      <c r="H17" s="67"/>
      <c r="I17" s="128"/>
      <c r="J17" s="122"/>
      <c r="K17" s="145"/>
      <c r="L17" s="116"/>
      <c r="M17" s="139" t="s">
        <v>52</v>
      </c>
      <c r="N17" s="140">
        <f>COUNTIF(J23:J82,"=3")</f>
        <v>0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53</v>
      </c>
      <c r="B18" s="149"/>
      <c r="C18" s="150"/>
      <c r="D18" s="110"/>
      <c r="E18" s="151" t="s">
        <v>54</v>
      </c>
      <c r="F18" s="146"/>
      <c r="G18" s="111">
        <f>($B18*$B$7+$C18*$C$7)/100</f>
        <v>0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55</v>
      </c>
      <c r="W18" s="154" t="s">
        <v>55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14.004999999999999</v>
      </c>
      <c r="G19" s="160">
        <f>SUM(G16:G18)</f>
        <v>14.005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55</v>
      </c>
      <c r="W19" s="154" t="s">
        <v>55</v>
      </c>
    </row>
    <row r="20" spans="1:23" ht="12.75">
      <c r="A20" s="168" t="s">
        <v>56</v>
      </c>
      <c r="B20" s="169">
        <f>SUM(B23:B82)</f>
        <v>14.709999999999999</v>
      </c>
      <c r="C20" s="170">
        <f>SUM(C23:C82)</f>
        <v>0.61</v>
      </c>
      <c r="D20" s="171"/>
      <c r="E20" s="172" t="s">
        <v>54</v>
      </c>
      <c r="F20" s="173">
        <f>($B20*$B$7+$C20*$C$7)/100</f>
        <v>14.004999999999997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57</v>
      </c>
      <c r="R20" s="8"/>
      <c r="S20" s="8"/>
      <c r="T20" s="8"/>
      <c r="U20" s="8"/>
      <c r="V20" s="8" t="s">
        <v>55</v>
      </c>
      <c r="W20" s="154" t="s">
        <v>55</v>
      </c>
    </row>
    <row r="21" spans="1:23" ht="12.75">
      <c r="A21" s="182" t="s">
        <v>58</v>
      </c>
      <c r="B21" s="183">
        <f>B20*B7/100</f>
        <v>13.974499999999999</v>
      </c>
      <c r="C21" s="183">
        <f>C20*C7/100</f>
        <v>0.0305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14.004999999999999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59</v>
      </c>
      <c r="R21" s="8"/>
      <c r="S21" s="8"/>
      <c r="T21" s="8"/>
      <c r="U21" s="8"/>
      <c r="V21" s="8" t="s">
        <v>55</v>
      </c>
      <c r="W21" s="154" t="s">
        <v>55</v>
      </c>
    </row>
    <row r="22" spans="1:29" ht="12.75">
      <c r="A22" s="193" t="s">
        <v>60</v>
      </c>
      <c r="B22" s="194" t="s">
        <v>61</v>
      </c>
      <c r="C22" s="195" t="s">
        <v>61</v>
      </c>
      <c r="D22" s="142"/>
      <c r="E22" s="142"/>
      <c r="F22" s="196" t="s">
        <v>62</v>
      </c>
      <c r="G22" s="197" t="s">
        <v>63</v>
      </c>
      <c r="H22" s="142"/>
      <c r="I22" s="198" t="s">
        <v>64</v>
      </c>
      <c r="J22" s="198" t="s">
        <v>65</v>
      </c>
      <c r="K22" s="199" t="s">
        <v>66</v>
      </c>
      <c r="L22" s="199"/>
      <c r="M22" s="199"/>
      <c r="N22" s="199"/>
      <c r="O22" s="200"/>
      <c r="P22" s="201" t="s">
        <v>67</v>
      </c>
      <c r="Q22" s="202" t="s">
        <v>68</v>
      </c>
      <c r="R22" s="203" t="s">
        <v>69</v>
      </c>
      <c r="S22" s="204" t="s">
        <v>70</v>
      </c>
      <c r="T22" s="205" t="s">
        <v>71</v>
      </c>
      <c r="U22" s="206" t="s">
        <v>72</v>
      </c>
      <c r="V22" s="204" t="s">
        <v>73</v>
      </c>
      <c r="Y22" s="8" t="s">
        <v>74</v>
      </c>
      <c r="Z22" s="8" t="s">
        <v>75</v>
      </c>
      <c r="AA22" s="207" t="s">
        <v>76</v>
      </c>
      <c r="AB22" s="207" t="s">
        <v>77</v>
      </c>
      <c r="AC22" s="208" t="s">
        <v>78</v>
      </c>
    </row>
    <row r="23" spans="1:54" ht="15">
      <c r="A23" s="209" t="s">
        <v>79</v>
      </c>
      <c r="B23" s="210">
        <v>10</v>
      </c>
      <c r="C23" s="210">
        <v>0.10000000000000002</v>
      </c>
      <c r="D23" s="211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1" t="e">
        <f>IF(D23="",,VLOOKUP(D23,D$22:D22,1,0))</f>
        <v>#N/A</v>
      </c>
      <c r="F23" s="212">
        <f aca="true" t="shared" si="0" ref="F23:F82">($B23*$B$7+$C23*$C$7)/100</f>
        <v>9.505</v>
      </c>
      <c r="G23" s="213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4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5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5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6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7"/>
      <c r="M23" s="217"/>
      <c r="N23" s="217"/>
      <c r="O23" s="218"/>
      <c r="P23" s="218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9">
        <f aca="true" t="shared" si="1" ref="Q23:Q82">IF(ISTEXT(H23),"",(B23*$B$7/100)+(C23*$C$7/100))</f>
        <v>9.505</v>
      </c>
      <c r="R23" s="220">
        <f aca="true" t="shared" si="2" ref="R23:R82">IF(OR(ISTEXT(H23),Q23=0),"",IF(Q23&lt;0.1,1,IF(Q23&lt;1,2,IF(Q23&lt;10,3,IF(Q23&lt;50,4,IF(Q23&gt;=50,5,""))))))</f>
        <v>3</v>
      </c>
      <c r="S23" s="220">
        <f aca="true" t="shared" si="3" ref="S23:S82">IF(ISERROR(R23*I23),0,R23*I23)</f>
        <v>18</v>
      </c>
      <c r="T23" s="220">
        <f aca="true" t="shared" si="4" ref="T23:T82">IF(ISERROR(R23*I23*J23),0,R23*I23*J23)</f>
        <v>18</v>
      </c>
      <c r="U23" s="220">
        <f aca="true" t="shared" si="5" ref="U23:U82">IF(ISERROR(R23*J23),0,R23*J23)</f>
        <v>3</v>
      </c>
      <c r="V23" s="221">
        <f aca="true" t="shared" si="6" ref="V23:V82">IF(AND(A23="",F23=0),"",IF(F23=0,"Il manque le(s) % de rec. !",""))</f>
      </c>
      <c r="W23" s="222" t="s">
        <v>55</v>
      </c>
      <c r="Y23" s="223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4"/>
      <c r="AB23" s="225"/>
      <c r="AC23" s="225"/>
      <c r="BB23" s="8">
        <f aca="true" t="shared" si="7" ref="BB23:BB82">IF(A23="","",1)</f>
        <v>1</v>
      </c>
    </row>
    <row r="24" spans="1:54" ht="15">
      <c r="A24" s="209" t="s">
        <v>80</v>
      </c>
      <c r="B24" s="210">
        <v>4</v>
      </c>
      <c r="C24" s="210">
        <v>0</v>
      </c>
      <c r="D24" s="211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26" t="e">
        <f>IF(D24="",,VLOOKUP(D24,D$22:D23,1,0))</f>
        <v>#N/A</v>
      </c>
      <c r="F24" s="227">
        <f t="shared" si="0"/>
        <v>3.8</v>
      </c>
      <c r="G24" s="213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4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5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5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6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28"/>
      <c r="M24" s="228"/>
      <c r="N24" s="228"/>
      <c r="O24" s="218"/>
      <c r="P24" s="218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19">
        <f t="shared" si="1"/>
        <v>3.8</v>
      </c>
      <c r="R24" s="220">
        <f t="shared" si="2"/>
        <v>3</v>
      </c>
      <c r="S24" s="220">
        <f t="shared" si="3"/>
        <v>12</v>
      </c>
      <c r="T24" s="220">
        <f t="shared" si="4"/>
        <v>12</v>
      </c>
      <c r="U24" s="229">
        <f t="shared" si="5"/>
        <v>3</v>
      </c>
      <c r="V24" s="221">
        <f t="shared" si="6"/>
      </c>
      <c r="W24" s="222" t="s">
        <v>55</v>
      </c>
      <c r="Y24" s="223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4"/>
      <c r="AB24" s="225"/>
      <c r="AC24" s="225"/>
      <c r="BB24" s="8">
        <f t="shared" si="7"/>
        <v>1</v>
      </c>
    </row>
    <row r="25" spans="1:54" ht="15">
      <c r="A25" s="230" t="s">
        <v>16</v>
      </c>
      <c r="B25" s="210">
        <v>0.2</v>
      </c>
      <c r="C25" s="210">
        <v>0.5</v>
      </c>
      <c r="D25" s="211" t="str">
        <f>IF(ISERROR(VLOOKUP($A25,'[1]liste reference'!$A$7:$D$904,2,0)),IF(ISERROR(VLOOKUP($A25,'[1]liste reference'!$B$7:$D$904,1,0)),"",VLOOKUP($A25,'[1]liste reference'!$B$7:$D$904,1,0)),VLOOKUP($A25,'[1]liste reference'!$A$7:$D$904,2,0))</f>
        <v>Fissidens crassipes</v>
      </c>
      <c r="E25" s="226" t="e">
        <f>IF(D25="",,VLOOKUP(D25,D$22:D24,1,0))</f>
        <v>#N/A</v>
      </c>
      <c r="F25" s="227">
        <f t="shared" si="0"/>
        <v>0.215</v>
      </c>
      <c r="G25" s="213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4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5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15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6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Fissidens crassipes</v>
      </c>
      <c r="L25" s="228"/>
      <c r="M25" s="228"/>
      <c r="N25" s="228"/>
      <c r="O25" s="218"/>
      <c r="P25" s="218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1294</v>
      </c>
      <c r="Q25" s="219">
        <f t="shared" si="1"/>
        <v>0.215</v>
      </c>
      <c r="R25" s="220">
        <f t="shared" si="2"/>
        <v>2</v>
      </c>
      <c r="S25" s="220">
        <f t="shared" si="3"/>
        <v>24</v>
      </c>
      <c r="T25" s="220">
        <f t="shared" si="4"/>
        <v>48</v>
      </c>
      <c r="U25" s="229">
        <f t="shared" si="5"/>
        <v>4</v>
      </c>
      <c r="V25" s="221">
        <f t="shared" si="6"/>
      </c>
      <c r="W25" s="222" t="s">
        <v>55</v>
      </c>
      <c r="Y25" s="223" t="str">
        <f>IF(A25="new.cod","NEWCOD",IF(AND((Z25=""),ISTEXT(A25)),A25,IF(Z25="","",INDEX('[1]liste reference'!$A$8:$A$904,Z25))))</f>
        <v>FISCRA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197</v>
      </c>
      <c r="AA25" s="224"/>
      <c r="AB25" s="225"/>
      <c r="AC25" s="225"/>
      <c r="BB25" s="8">
        <f t="shared" si="7"/>
        <v>1</v>
      </c>
    </row>
    <row r="26" spans="1:54" ht="15">
      <c r="A26" s="230" t="s">
        <v>81</v>
      </c>
      <c r="B26" s="210">
        <v>0.01</v>
      </c>
      <c r="C26" s="210">
        <v>0.01</v>
      </c>
      <c r="D26" s="211" t="str">
        <f>IF(ISERROR(VLOOKUP($A26,'[1]liste reference'!$A$7:$D$904,2,0)),IF(ISERROR(VLOOKUP($A26,'[1]liste reference'!$B$7:$D$904,1,0)),"",VLOOKUP($A26,'[1]liste reference'!$B$7:$D$904,1,0)),VLOOKUP($A26,'[1]liste reference'!$A$7:$D$904,2,0))</f>
        <v>Fontinalis antipyretica</v>
      </c>
      <c r="E26" s="226" t="e">
        <f>IF(D26="",,VLOOKUP(D26,D$22:D25,1,0))</f>
        <v>#N/A</v>
      </c>
      <c r="F26" s="227">
        <f t="shared" si="0"/>
        <v>0.01</v>
      </c>
      <c r="G26" s="213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4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5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5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6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Fontinalis antipyretica</v>
      </c>
      <c r="L26" s="228"/>
      <c r="M26" s="228"/>
      <c r="N26" s="228"/>
      <c r="O26" s="218"/>
      <c r="P26" s="218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1310</v>
      </c>
      <c r="Q26" s="219">
        <f t="shared" si="1"/>
        <v>0.010000000000000002</v>
      </c>
      <c r="R26" s="220">
        <f t="shared" si="2"/>
        <v>1</v>
      </c>
      <c r="S26" s="220">
        <f t="shared" si="3"/>
        <v>10</v>
      </c>
      <c r="T26" s="220">
        <f t="shared" si="4"/>
        <v>10</v>
      </c>
      <c r="U26" s="229">
        <f t="shared" si="5"/>
        <v>1</v>
      </c>
      <c r="V26" s="221">
        <f t="shared" si="6"/>
      </c>
      <c r="W26" s="222" t="s">
        <v>55</v>
      </c>
      <c r="Y26" s="223" t="str">
        <f>IF(A26="new.cod","NEWCOD",IF(AND((Z26=""),ISTEXT(A26)),A26,IF(Z26="","",INDEX('[1]liste reference'!$A$8:$A$904,Z26))))</f>
        <v>FONANT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210</v>
      </c>
      <c r="AA26" s="224"/>
      <c r="AB26" s="225"/>
      <c r="AC26" s="225"/>
      <c r="BB26" s="8">
        <f t="shared" si="7"/>
        <v>1</v>
      </c>
    </row>
    <row r="27" spans="1:54" ht="15">
      <c r="A27" s="230" t="s">
        <v>82</v>
      </c>
      <c r="B27" s="210">
        <v>0.5</v>
      </c>
      <c r="C27" s="210">
        <v>0</v>
      </c>
      <c r="D27" s="211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26" t="e">
        <f>IF(D27="",,VLOOKUP(D27,D$22:D26,1,0))</f>
        <v>#N/A</v>
      </c>
      <c r="F27" s="227">
        <f t="shared" si="0"/>
        <v>0.475</v>
      </c>
      <c r="G27" s="213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4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5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5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6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28"/>
      <c r="M27" s="228"/>
      <c r="N27" s="228"/>
      <c r="O27" s="218"/>
      <c r="P27" s="218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1268</v>
      </c>
      <c r="Q27" s="219">
        <f t="shared" si="1"/>
        <v>0.475</v>
      </c>
      <c r="R27" s="220">
        <f t="shared" si="2"/>
        <v>2</v>
      </c>
      <c r="S27" s="220">
        <f t="shared" si="3"/>
        <v>24</v>
      </c>
      <c r="T27" s="220">
        <f t="shared" si="4"/>
        <v>24</v>
      </c>
      <c r="U27" s="229">
        <f t="shared" si="5"/>
        <v>2</v>
      </c>
      <c r="V27" s="221">
        <f t="shared" si="6"/>
      </c>
      <c r="W27" s="231" t="s">
        <v>55</v>
      </c>
      <c r="Y27" s="223" t="str">
        <f>IF(A27="new.cod","NEWCOD",IF(AND((Z27=""),ISTEXT(A27)),A27,IF(Z27="","",INDEX('[1]liste reference'!$A$8:$A$904,Z27))))</f>
        <v>RHYRIP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252</v>
      </c>
      <c r="AA27" s="224"/>
      <c r="AB27" s="225"/>
      <c r="AC27" s="225"/>
      <c r="BB27" s="8">
        <f t="shared" si="7"/>
        <v>1</v>
      </c>
    </row>
    <row r="28" spans="1:54" ht="12.75">
      <c r="A28" s="232" t="s">
        <v>55</v>
      </c>
      <c r="B28" s="233"/>
      <c r="C28" s="234"/>
      <c r="D28" s="211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26">
        <f>IF(D28="",,VLOOKUP(D28,D$22:D27,1,0))</f>
        <v>0</v>
      </c>
      <c r="F28" s="227">
        <f t="shared" si="0"/>
        <v>0</v>
      </c>
      <c r="G28" s="213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14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5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5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6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28"/>
      <c r="M28" s="228"/>
      <c r="N28" s="228"/>
      <c r="O28" s="218"/>
      <c r="P28" s="218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9">
        <f t="shared" si="1"/>
      </c>
      <c r="R28" s="220">
        <f t="shared" si="2"/>
      </c>
      <c r="S28" s="220">
        <f t="shared" si="3"/>
        <v>0</v>
      </c>
      <c r="T28" s="220">
        <f t="shared" si="4"/>
        <v>0</v>
      </c>
      <c r="U28" s="229">
        <f t="shared" si="5"/>
        <v>0</v>
      </c>
      <c r="V28" s="221">
        <f t="shared" si="6"/>
      </c>
      <c r="W28" s="222" t="s">
        <v>55</v>
      </c>
      <c r="Y28" s="223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4"/>
      <c r="AB28" s="225"/>
      <c r="AC28" s="225"/>
      <c r="BB28" s="8">
        <f t="shared" si="7"/>
      </c>
    </row>
    <row r="29" spans="1:54" ht="12.75">
      <c r="A29" s="232" t="s">
        <v>55</v>
      </c>
      <c r="B29" s="233"/>
      <c r="C29" s="234"/>
      <c r="D29" s="211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6">
        <f>IF(D29="",,VLOOKUP(D29,D$22:D28,1,0))</f>
        <v>0</v>
      </c>
      <c r="F29" s="227">
        <f t="shared" si="0"/>
        <v>0</v>
      </c>
      <c r="G29" s="213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14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5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5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6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8"/>
      <c r="M29" s="228"/>
      <c r="N29" s="228"/>
      <c r="O29" s="218"/>
      <c r="P29" s="218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9">
        <f t="shared" si="1"/>
      </c>
      <c r="R29" s="220">
        <f t="shared" si="2"/>
      </c>
      <c r="S29" s="220">
        <f t="shared" si="3"/>
        <v>0</v>
      </c>
      <c r="T29" s="220">
        <f t="shared" si="4"/>
        <v>0</v>
      </c>
      <c r="U29" s="229">
        <f t="shared" si="5"/>
        <v>0</v>
      </c>
      <c r="V29" s="221">
        <f t="shared" si="6"/>
      </c>
      <c r="W29" s="222" t="s">
        <v>55</v>
      </c>
      <c r="X29" s="222"/>
      <c r="Y29" s="223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4"/>
      <c r="AB29" s="225"/>
      <c r="AC29" s="225"/>
      <c r="BB29" s="8">
        <f t="shared" si="7"/>
      </c>
    </row>
    <row r="30" spans="1:54" ht="12.75">
      <c r="A30" s="232" t="s">
        <v>55</v>
      </c>
      <c r="B30" s="233"/>
      <c r="C30" s="234"/>
      <c r="D30" s="211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6">
        <f>IF(D30="",,VLOOKUP(D30,D$22:D29,1,0))</f>
        <v>0</v>
      </c>
      <c r="F30" s="227">
        <f t="shared" si="0"/>
        <v>0</v>
      </c>
      <c r="G30" s="213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4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5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5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6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8"/>
      <c r="M30" s="228"/>
      <c r="N30" s="228"/>
      <c r="O30" s="218"/>
      <c r="P30" s="218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9">
        <f t="shared" si="1"/>
      </c>
      <c r="R30" s="220">
        <f t="shared" si="2"/>
      </c>
      <c r="S30" s="220">
        <f t="shared" si="3"/>
        <v>0</v>
      </c>
      <c r="T30" s="220">
        <f t="shared" si="4"/>
        <v>0</v>
      </c>
      <c r="U30" s="229">
        <f t="shared" si="5"/>
        <v>0</v>
      </c>
      <c r="V30" s="221">
        <f t="shared" si="6"/>
      </c>
      <c r="W30" s="222" t="s">
        <v>55</v>
      </c>
      <c r="Y30" s="223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4"/>
      <c r="AB30" s="225"/>
      <c r="AC30" s="225"/>
      <c r="BB30" s="8">
        <f t="shared" si="7"/>
      </c>
    </row>
    <row r="31" spans="1:54" ht="12.75">
      <c r="A31" s="232" t="s">
        <v>55</v>
      </c>
      <c r="B31" s="233"/>
      <c r="C31" s="234"/>
      <c r="D31" s="211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6">
        <f>IF(D31="",,VLOOKUP(D31,D$22:D30,1,0))</f>
        <v>0</v>
      </c>
      <c r="F31" s="227">
        <f t="shared" si="0"/>
        <v>0</v>
      </c>
      <c r="G31" s="213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4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5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5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6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8"/>
      <c r="M31" s="228"/>
      <c r="N31" s="228"/>
      <c r="O31" s="218"/>
      <c r="P31" s="218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9">
        <f t="shared" si="1"/>
      </c>
      <c r="R31" s="220">
        <f t="shared" si="2"/>
      </c>
      <c r="S31" s="220">
        <f t="shared" si="3"/>
        <v>0</v>
      </c>
      <c r="T31" s="220">
        <f t="shared" si="4"/>
        <v>0</v>
      </c>
      <c r="U31" s="229">
        <f t="shared" si="5"/>
        <v>0</v>
      </c>
      <c r="V31" s="221">
        <f t="shared" si="6"/>
      </c>
      <c r="W31" s="222" t="s">
        <v>55</v>
      </c>
      <c r="Y31" s="223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4"/>
      <c r="AB31" s="225"/>
      <c r="AC31" s="225"/>
      <c r="BB31" s="8">
        <f t="shared" si="7"/>
      </c>
    </row>
    <row r="32" spans="1:54" ht="12.75">
      <c r="A32" s="232" t="s">
        <v>55</v>
      </c>
      <c r="B32" s="233"/>
      <c r="C32" s="234"/>
      <c r="D32" s="211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6">
        <f>IF(D32="",,VLOOKUP(D32,D$22:D31,1,0))</f>
        <v>0</v>
      </c>
      <c r="F32" s="227">
        <f t="shared" si="0"/>
        <v>0</v>
      </c>
      <c r="G32" s="213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4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5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5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6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8"/>
      <c r="M32" s="228"/>
      <c r="N32" s="228"/>
      <c r="O32" s="218"/>
      <c r="P32" s="218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9">
        <f t="shared" si="1"/>
      </c>
      <c r="R32" s="220">
        <f t="shared" si="2"/>
      </c>
      <c r="S32" s="220">
        <f t="shared" si="3"/>
        <v>0</v>
      </c>
      <c r="T32" s="220">
        <f t="shared" si="4"/>
        <v>0</v>
      </c>
      <c r="U32" s="229">
        <f t="shared" si="5"/>
        <v>0</v>
      </c>
      <c r="V32" s="221">
        <f t="shared" si="6"/>
      </c>
      <c r="W32" s="222" t="s">
        <v>55</v>
      </c>
      <c r="Y32" s="223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4"/>
      <c r="AB32" s="225"/>
      <c r="AC32" s="225"/>
      <c r="BB32" s="8">
        <f t="shared" si="7"/>
      </c>
    </row>
    <row r="33" spans="1:54" ht="12.75">
      <c r="A33" s="232" t="s">
        <v>55</v>
      </c>
      <c r="B33" s="233"/>
      <c r="C33" s="234"/>
      <c r="D33" s="211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6">
        <f>IF(D33="",,VLOOKUP(D33,D$22:D32,1,0))</f>
        <v>0</v>
      </c>
      <c r="F33" s="227">
        <f t="shared" si="0"/>
        <v>0</v>
      </c>
      <c r="G33" s="213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4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5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5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6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8"/>
      <c r="M33" s="228"/>
      <c r="N33" s="228"/>
      <c r="O33" s="218"/>
      <c r="P33" s="218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9">
        <f t="shared" si="1"/>
      </c>
      <c r="R33" s="220">
        <f t="shared" si="2"/>
      </c>
      <c r="S33" s="220">
        <f t="shared" si="3"/>
        <v>0</v>
      </c>
      <c r="T33" s="220">
        <f t="shared" si="4"/>
        <v>0</v>
      </c>
      <c r="U33" s="229">
        <f t="shared" si="5"/>
        <v>0</v>
      </c>
      <c r="V33" s="221">
        <f t="shared" si="6"/>
      </c>
      <c r="W33" s="222" t="s">
        <v>55</v>
      </c>
      <c r="Y33" s="223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4"/>
      <c r="AB33" s="225"/>
      <c r="AC33" s="225"/>
      <c r="BB33" s="8">
        <f t="shared" si="7"/>
      </c>
    </row>
    <row r="34" spans="1:54" ht="12.75">
      <c r="A34" s="232" t="s">
        <v>55</v>
      </c>
      <c r="B34" s="233"/>
      <c r="C34" s="234"/>
      <c r="D34" s="211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6">
        <f>IF(D34="",,VLOOKUP(D34,D$22:D33,1,0))</f>
        <v>0</v>
      </c>
      <c r="F34" s="235">
        <f t="shared" si="0"/>
        <v>0</v>
      </c>
      <c r="G34" s="213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4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5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5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6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8"/>
      <c r="M34" s="228"/>
      <c r="N34" s="228"/>
      <c r="O34" s="218"/>
      <c r="P34" s="218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9">
        <f t="shared" si="1"/>
      </c>
      <c r="R34" s="220">
        <f t="shared" si="2"/>
      </c>
      <c r="S34" s="220">
        <f t="shared" si="3"/>
        <v>0</v>
      </c>
      <c r="T34" s="220">
        <f t="shared" si="4"/>
        <v>0</v>
      </c>
      <c r="U34" s="229">
        <f t="shared" si="5"/>
        <v>0</v>
      </c>
      <c r="V34" s="221">
        <f t="shared" si="6"/>
      </c>
      <c r="W34" s="222" t="s">
        <v>55</v>
      </c>
      <c r="Y34" s="223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4"/>
      <c r="AB34" s="225"/>
      <c r="AC34" s="225"/>
      <c r="BB34" s="8">
        <f t="shared" si="7"/>
      </c>
    </row>
    <row r="35" spans="1:54" ht="12.75">
      <c r="A35" s="232" t="s">
        <v>55</v>
      </c>
      <c r="B35" s="233"/>
      <c r="C35" s="234"/>
      <c r="D35" s="211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6">
        <f>IF(D35="",,VLOOKUP(D35,D$22:D34,1,0))</f>
        <v>0</v>
      </c>
      <c r="F35" s="235">
        <f t="shared" si="0"/>
        <v>0</v>
      </c>
      <c r="G35" s="213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4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5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5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6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8"/>
      <c r="M35" s="228"/>
      <c r="N35" s="228"/>
      <c r="O35" s="218"/>
      <c r="P35" s="218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9">
        <f t="shared" si="1"/>
      </c>
      <c r="R35" s="220">
        <f t="shared" si="2"/>
      </c>
      <c r="S35" s="220">
        <f t="shared" si="3"/>
        <v>0</v>
      </c>
      <c r="T35" s="220">
        <f t="shared" si="4"/>
        <v>0</v>
      </c>
      <c r="U35" s="229">
        <f t="shared" si="5"/>
        <v>0</v>
      </c>
      <c r="V35" s="221">
        <f t="shared" si="6"/>
      </c>
      <c r="W35" s="222" t="s">
        <v>55</v>
      </c>
      <c r="Y35" s="223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4"/>
      <c r="AB35" s="225"/>
      <c r="AC35" s="225"/>
      <c r="BB35" s="8">
        <f t="shared" si="7"/>
      </c>
    </row>
    <row r="36" spans="1:54" ht="12.75">
      <c r="A36" s="232" t="s">
        <v>55</v>
      </c>
      <c r="B36" s="233"/>
      <c r="C36" s="234"/>
      <c r="D36" s="211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6">
        <f>IF(D36="",,VLOOKUP(D36,D$22:D35,1,0))</f>
        <v>0</v>
      </c>
      <c r="F36" s="235">
        <f t="shared" si="0"/>
        <v>0</v>
      </c>
      <c r="G36" s="213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4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5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5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6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8"/>
      <c r="M36" s="228"/>
      <c r="N36" s="228"/>
      <c r="O36" s="218"/>
      <c r="P36" s="218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9">
        <f t="shared" si="1"/>
      </c>
      <c r="R36" s="220">
        <f t="shared" si="2"/>
      </c>
      <c r="S36" s="220">
        <f t="shared" si="3"/>
        <v>0</v>
      </c>
      <c r="T36" s="220">
        <f t="shared" si="4"/>
        <v>0</v>
      </c>
      <c r="U36" s="229">
        <f t="shared" si="5"/>
        <v>0</v>
      </c>
      <c r="V36" s="221">
        <f t="shared" si="6"/>
      </c>
      <c r="W36" s="222" t="s">
        <v>55</v>
      </c>
      <c r="Y36" s="223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4"/>
      <c r="AB36" s="225"/>
      <c r="AC36" s="225"/>
      <c r="BB36" s="8">
        <f t="shared" si="7"/>
      </c>
    </row>
    <row r="37" spans="1:54" ht="12.75">
      <c r="A37" s="232" t="s">
        <v>55</v>
      </c>
      <c r="B37" s="233"/>
      <c r="C37" s="234"/>
      <c r="D37" s="211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6">
        <f>IF(D37="",,VLOOKUP(D37,D$22:D36,1,0))</f>
        <v>0</v>
      </c>
      <c r="F37" s="235">
        <f t="shared" si="0"/>
        <v>0</v>
      </c>
      <c r="G37" s="213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4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5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5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6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8"/>
      <c r="M37" s="228"/>
      <c r="N37" s="228"/>
      <c r="O37" s="218"/>
      <c r="P37" s="218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9">
        <f t="shared" si="1"/>
      </c>
      <c r="R37" s="220">
        <f t="shared" si="2"/>
      </c>
      <c r="S37" s="220">
        <f t="shared" si="3"/>
        <v>0</v>
      </c>
      <c r="T37" s="220">
        <f t="shared" si="4"/>
        <v>0</v>
      </c>
      <c r="U37" s="229">
        <f t="shared" si="5"/>
        <v>0</v>
      </c>
      <c r="V37" s="221">
        <f t="shared" si="6"/>
      </c>
      <c r="W37" s="222" t="s">
        <v>55</v>
      </c>
      <c r="Y37" s="223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4"/>
      <c r="AB37" s="225"/>
      <c r="AC37" s="225"/>
      <c r="BB37" s="8">
        <f t="shared" si="7"/>
      </c>
    </row>
    <row r="38" spans="1:54" ht="12.75">
      <c r="A38" s="232" t="s">
        <v>55</v>
      </c>
      <c r="B38" s="233"/>
      <c r="C38" s="234"/>
      <c r="D38" s="211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6">
        <f>IF(D38="",,VLOOKUP(D38,D$22:D37,1,0))</f>
        <v>0</v>
      </c>
      <c r="F38" s="235">
        <f t="shared" si="0"/>
        <v>0</v>
      </c>
      <c r="G38" s="213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4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5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5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6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8"/>
      <c r="M38" s="228"/>
      <c r="N38" s="228"/>
      <c r="O38" s="218"/>
      <c r="P38" s="218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9">
        <f t="shared" si="1"/>
      </c>
      <c r="R38" s="220">
        <f t="shared" si="2"/>
      </c>
      <c r="S38" s="220">
        <f t="shared" si="3"/>
        <v>0</v>
      </c>
      <c r="T38" s="220">
        <f t="shared" si="4"/>
        <v>0</v>
      </c>
      <c r="U38" s="229">
        <f t="shared" si="5"/>
        <v>0</v>
      </c>
      <c r="V38" s="221">
        <f t="shared" si="6"/>
      </c>
      <c r="W38" s="222" t="s">
        <v>55</v>
      </c>
      <c r="Y38" s="223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4"/>
      <c r="AB38" s="225"/>
      <c r="AC38" s="225"/>
      <c r="BB38" s="8">
        <f t="shared" si="7"/>
      </c>
    </row>
    <row r="39" spans="1:54" ht="12.75">
      <c r="A39" s="232" t="s">
        <v>55</v>
      </c>
      <c r="B39" s="233"/>
      <c r="C39" s="234"/>
      <c r="D39" s="211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6">
        <f>IF(D39="",,VLOOKUP(D39,D$22:D38,1,0))</f>
        <v>0</v>
      </c>
      <c r="F39" s="235">
        <f t="shared" si="0"/>
        <v>0</v>
      </c>
      <c r="G39" s="213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4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5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5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6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8"/>
      <c r="M39" s="228"/>
      <c r="N39" s="228"/>
      <c r="O39" s="218"/>
      <c r="P39" s="218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9">
        <f t="shared" si="1"/>
      </c>
      <c r="R39" s="220">
        <f t="shared" si="2"/>
      </c>
      <c r="S39" s="220">
        <f t="shared" si="3"/>
        <v>0</v>
      </c>
      <c r="T39" s="220">
        <f t="shared" si="4"/>
        <v>0</v>
      </c>
      <c r="U39" s="229">
        <f t="shared" si="5"/>
        <v>0</v>
      </c>
      <c r="V39" s="221">
        <f t="shared" si="6"/>
      </c>
      <c r="W39" s="222" t="s">
        <v>55</v>
      </c>
      <c r="Y39" s="223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4"/>
      <c r="AB39" s="225"/>
      <c r="AC39" s="225"/>
      <c r="BB39" s="8">
        <f t="shared" si="7"/>
      </c>
    </row>
    <row r="40" spans="1:54" ht="12.75">
      <c r="A40" s="232" t="s">
        <v>55</v>
      </c>
      <c r="B40" s="233"/>
      <c r="C40" s="234"/>
      <c r="D40" s="211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6">
        <f>IF(D40="",,VLOOKUP(D40,D$22:D39,1,0))</f>
        <v>0</v>
      </c>
      <c r="F40" s="235">
        <f t="shared" si="0"/>
        <v>0</v>
      </c>
      <c r="G40" s="213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4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5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5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6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8"/>
      <c r="M40" s="228"/>
      <c r="N40" s="228"/>
      <c r="O40" s="218"/>
      <c r="P40" s="218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9">
        <f t="shared" si="1"/>
      </c>
      <c r="R40" s="220">
        <f t="shared" si="2"/>
      </c>
      <c r="S40" s="220">
        <f t="shared" si="3"/>
        <v>0</v>
      </c>
      <c r="T40" s="220">
        <f t="shared" si="4"/>
        <v>0</v>
      </c>
      <c r="U40" s="229">
        <f t="shared" si="5"/>
        <v>0</v>
      </c>
      <c r="V40" s="221">
        <f t="shared" si="6"/>
      </c>
      <c r="W40" s="222" t="s">
        <v>55</v>
      </c>
      <c r="Y40" s="223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4"/>
      <c r="AB40" s="225"/>
      <c r="AC40" s="225"/>
      <c r="BB40" s="8">
        <f t="shared" si="7"/>
      </c>
    </row>
    <row r="41" spans="1:54" ht="12.75">
      <c r="A41" s="232" t="s">
        <v>55</v>
      </c>
      <c r="B41" s="233"/>
      <c r="C41" s="234"/>
      <c r="D41" s="211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6">
        <f>IF(D41="",,VLOOKUP(D41,D$22:D40,1,0))</f>
        <v>0</v>
      </c>
      <c r="F41" s="235">
        <f t="shared" si="0"/>
        <v>0</v>
      </c>
      <c r="G41" s="213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4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5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5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6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8"/>
      <c r="M41" s="228"/>
      <c r="N41" s="228"/>
      <c r="O41" s="218"/>
      <c r="P41" s="218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9">
        <f t="shared" si="1"/>
      </c>
      <c r="R41" s="220">
        <f t="shared" si="2"/>
      </c>
      <c r="S41" s="220">
        <f t="shared" si="3"/>
        <v>0</v>
      </c>
      <c r="T41" s="220">
        <f t="shared" si="4"/>
        <v>0</v>
      </c>
      <c r="U41" s="229">
        <f t="shared" si="5"/>
        <v>0</v>
      </c>
      <c r="V41" s="221">
        <f t="shared" si="6"/>
      </c>
      <c r="W41" s="222" t="s">
        <v>55</v>
      </c>
      <c r="Y41" s="223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4"/>
      <c r="AB41" s="225"/>
      <c r="AC41" s="225"/>
      <c r="BB41" s="8">
        <f t="shared" si="7"/>
      </c>
    </row>
    <row r="42" spans="1:54" ht="12.75">
      <c r="A42" s="232" t="s">
        <v>55</v>
      </c>
      <c r="B42" s="233"/>
      <c r="C42" s="234"/>
      <c r="D42" s="211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6">
        <f>IF(D42="",,VLOOKUP(D42,D$22:D41,1,0))</f>
        <v>0</v>
      </c>
      <c r="F42" s="235">
        <f t="shared" si="0"/>
        <v>0</v>
      </c>
      <c r="G42" s="213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4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5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5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6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8"/>
      <c r="M42" s="228"/>
      <c r="N42" s="228"/>
      <c r="O42" s="218"/>
      <c r="P42" s="218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9">
        <f t="shared" si="1"/>
      </c>
      <c r="R42" s="220">
        <f t="shared" si="2"/>
      </c>
      <c r="S42" s="220">
        <f t="shared" si="3"/>
        <v>0</v>
      </c>
      <c r="T42" s="220">
        <f t="shared" si="4"/>
        <v>0</v>
      </c>
      <c r="U42" s="229">
        <f t="shared" si="5"/>
        <v>0</v>
      </c>
      <c r="V42" s="221">
        <f t="shared" si="6"/>
      </c>
      <c r="W42" s="222" t="s">
        <v>55</v>
      </c>
      <c r="Y42" s="223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4"/>
      <c r="AB42" s="225"/>
      <c r="AC42" s="225"/>
      <c r="BB42" s="8">
        <f t="shared" si="7"/>
      </c>
    </row>
    <row r="43" spans="1:54" ht="12.75">
      <c r="A43" s="232" t="s">
        <v>55</v>
      </c>
      <c r="B43" s="233"/>
      <c r="C43" s="234"/>
      <c r="D43" s="211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6">
        <f>IF(D43="",,VLOOKUP(D43,D$22:D42,1,0))</f>
        <v>0</v>
      </c>
      <c r="F43" s="235">
        <f t="shared" si="0"/>
        <v>0</v>
      </c>
      <c r="G43" s="213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4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5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5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6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8"/>
      <c r="M43" s="228"/>
      <c r="N43" s="228"/>
      <c r="O43" s="218"/>
      <c r="P43" s="218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9">
        <f t="shared" si="1"/>
      </c>
      <c r="R43" s="220">
        <f t="shared" si="2"/>
      </c>
      <c r="S43" s="220">
        <f t="shared" si="3"/>
        <v>0</v>
      </c>
      <c r="T43" s="220">
        <f t="shared" si="4"/>
        <v>0</v>
      </c>
      <c r="U43" s="229">
        <f t="shared" si="5"/>
        <v>0</v>
      </c>
      <c r="V43" s="221">
        <f t="shared" si="6"/>
      </c>
      <c r="W43" s="222" t="s">
        <v>55</v>
      </c>
      <c r="Y43" s="223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4"/>
      <c r="AB43" s="225"/>
      <c r="AC43" s="225"/>
      <c r="BB43" s="8">
        <f t="shared" si="7"/>
      </c>
    </row>
    <row r="44" spans="1:54" ht="12.75">
      <c r="A44" s="232" t="s">
        <v>55</v>
      </c>
      <c r="B44" s="233"/>
      <c r="C44" s="234"/>
      <c r="D44" s="211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6">
        <f>IF(D44="",,VLOOKUP(D44,D$22:D43,1,0))</f>
        <v>0</v>
      </c>
      <c r="F44" s="235">
        <f t="shared" si="0"/>
        <v>0</v>
      </c>
      <c r="G44" s="213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4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5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5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6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8"/>
      <c r="M44" s="228"/>
      <c r="N44" s="228"/>
      <c r="O44" s="218"/>
      <c r="P44" s="218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9">
        <f t="shared" si="1"/>
      </c>
      <c r="R44" s="220">
        <f t="shared" si="2"/>
      </c>
      <c r="S44" s="220">
        <f t="shared" si="3"/>
        <v>0</v>
      </c>
      <c r="T44" s="220">
        <f t="shared" si="4"/>
        <v>0</v>
      </c>
      <c r="U44" s="229">
        <f t="shared" si="5"/>
        <v>0</v>
      </c>
      <c r="V44" s="221">
        <f t="shared" si="6"/>
      </c>
      <c r="W44" s="222" t="s">
        <v>55</v>
      </c>
      <c r="Y44" s="223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4"/>
      <c r="AB44" s="225"/>
      <c r="AC44" s="225"/>
      <c r="BB44" s="8">
        <f t="shared" si="7"/>
      </c>
    </row>
    <row r="45" spans="1:54" ht="12.75">
      <c r="A45" s="232" t="s">
        <v>55</v>
      </c>
      <c r="B45" s="233"/>
      <c r="C45" s="234"/>
      <c r="D45" s="211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6">
        <f>IF(D45="",,VLOOKUP(D45,D$22:D44,1,0))</f>
        <v>0</v>
      </c>
      <c r="F45" s="235">
        <f t="shared" si="0"/>
        <v>0</v>
      </c>
      <c r="G45" s="213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4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5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5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6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8"/>
      <c r="M45" s="228"/>
      <c r="N45" s="228"/>
      <c r="O45" s="218"/>
      <c r="P45" s="218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9">
        <f t="shared" si="1"/>
      </c>
      <c r="R45" s="220">
        <f t="shared" si="2"/>
      </c>
      <c r="S45" s="220">
        <f t="shared" si="3"/>
        <v>0</v>
      </c>
      <c r="T45" s="220">
        <f t="shared" si="4"/>
        <v>0</v>
      </c>
      <c r="U45" s="229">
        <f t="shared" si="5"/>
        <v>0</v>
      </c>
      <c r="V45" s="221">
        <f t="shared" si="6"/>
      </c>
      <c r="W45" s="222" t="s">
        <v>55</v>
      </c>
      <c r="Y45" s="223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4"/>
      <c r="AB45" s="225"/>
      <c r="AC45" s="225"/>
      <c r="BB45" s="8">
        <f t="shared" si="7"/>
      </c>
    </row>
    <row r="46" spans="1:54" ht="12.75">
      <c r="A46" s="232" t="s">
        <v>55</v>
      </c>
      <c r="B46" s="233"/>
      <c r="C46" s="234"/>
      <c r="D46" s="211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6">
        <f>IF(D46="",,VLOOKUP(D46,D$22:D39,1,0))</f>
        <v>0</v>
      </c>
      <c r="F46" s="235">
        <f t="shared" si="0"/>
        <v>0</v>
      </c>
      <c r="G46" s="213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4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5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5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6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8"/>
      <c r="M46" s="228"/>
      <c r="N46" s="228"/>
      <c r="O46" s="218"/>
      <c r="P46" s="218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9">
        <f t="shared" si="1"/>
      </c>
      <c r="R46" s="220">
        <f t="shared" si="2"/>
      </c>
      <c r="S46" s="220">
        <f t="shared" si="3"/>
        <v>0</v>
      </c>
      <c r="T46" s="220">
        <f t="shared" si="4"/>
        <v>0</v>
      </c>
      <c r="U46" s="229">
        <f t="shared" si="5"/>
        <v>0</v>
      </c>
      <c r="V46" s="221">
        <f t="shared" si="6"/>
      </c>
      <c r="W46" s="222" t="s">
        <v>55</v>
      </c>
      <c r="Y46" s="223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4"/>
      <c r="AB46" s="225"/>
      <c r="AC46" s="225"/>
      <c r="BB46" s="8">
        <f t="shared" si="7"/>
      </c>
    </row>
    <row r="47" spans="1:54" ht="12.75">
      <c r="A47" s="232" t="s">
        <v>55</v>
      </c>
      <c r="B47" s="233"/>
      <c r="C47" s="234"/>
      <c r="D47" s="211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6">
        <f>IF(D47="",,VLOOKUP(D47,D$22:D39,1,0))</f>
        <v>0</v>
      </c>
      <c r="F47" s="235">
        <f t="shared" si="0"/>
        <v>0</v>
      </c>
      <c r="G47" s="213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4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5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5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6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8"/>
      <c r="M47" s="228"/>
      <c r="N47" s="228"/>
      <c r="O47" s="218"/>
      <c r="P47" s="218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9">
        <f t="shared" si="1"/>
      </c>
      <c r="R47" s="220">
        <f t="shared" si="2"/>
      </c>
      <c r="S47" s="220">
        <f t="shared" si="3"/>
        <v>0</v>
      </c>
      <c r="T47" s="220">
        <f t="shared" si="4"/>
        <v>0</v>
      </c>
      <c r="U47" s="229">
        <f t="shared" si="5"/>
        <v>0</v>
      </c>
      <c r="V47" s="221">
        <f t="shared" si="6"/>
      </c>
      <c r="W47" s="222" t="s">
        <v>55</v>
      </c>
      <c r="Y47" s="223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4"/>
      <c r="AB47" s="225"/>
      <c r="AC47" s="225"/>
      <c r="BB47" s="8">
        <f t="shared" si="7"/>
      </c>
    </row>
    <row r="48" spans="1:54" ht="12.75">
      <c r="A48" s="232" t="s">
        <v>55</v>
      </c>
      <c r="B48" s="233"/>
      <c r="C48" s="234"/>
      <c r="D48" s="211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6">
        <f>IF(D48="",,VLOOKUP(D48,D$22:D40,1,0))</f>
        <v>0</v>
      </c>
      <c r="F48" s="235">
        <f t="shared" si="0"/>
        <v>0</v>
      </c>
      <c r="G48" s="213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4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5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5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6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8"/>
      <c r="M48" s="228"/>
      <c r="N48" s="228"/>
      <c r="O48" s="218"/>
      <c r="P48" s="218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9">
        <f t="shared" si="1"/>
      </c>
      <c r="R48" s="220">
        <f t="shared" si="2"/>
      </c>
      <c r="S48" s="220">
        <f t="shared" si="3"/>
        <v>0</v>
      </c>
      <c r="T48" s="220">
        <f t="shared" si="4"/>
        <v>0</v>
      </c>
      <c r="U48" s="229">
        <f t="shared" si="5"/>
        <v>0</v>
      </c>
      <c r="V48" s="221">
        <f t="shared" si="6"/>
      </c>
      <c r="W48" s="222" t="s">
        <v>55</v>
      </c>
      <c r="Y48" s="223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4"/>
      <c r="AB48" s="225"/>
      <c r="AC48" s="225"/>
      <c r="BB48" s="8">
        <f t="shared" si="7"/>
      </c>
    </row>
    <row r="49" spans="1:54" ht="12.75">
      <c r="A49" s="232" t="s">
        <v>55</v>
      </c>
      <c r="B49" s="233"/>
      <c r="C49" s="234"/>
      <c r="D49" s="211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6">
        <f>IF(D49="",,VLOOKUP(D49,D$22:D48,1,0))</f>
        <v>0</v>
      </c>
      <c r="F49" s="235">
        <f t="shared" si="0"/>
        <v>0</v>
      </c>
      <c r="G49" s="213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4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5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5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6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8"/>
      <c r="M49" s="228"/>
      <c r="N49" s="228"/>
      <c r="O49" s="218"/>
      <c r="P49" s="218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9">
        <f t="shared" si="1"/>
      </c>
      <c r="R49" s="220">
        <f t="shared" si="2"/>
      </c>
      <c r="S49" s="220">
        <f t="shared" si="3"/>
        <v>0</v>
      </c>
      <c r="T49" s="220">
        <f t="shared" si="4"/>
        <v>0</v>
      </c>
      <c r="U49" s="229">
        <f t="shared" si="5"/>
        <v>0</v>
      </c>
      <c r="V49" s="221">
        <f t="shared" si="6"/>
      </c>
      <c r="W49" s="222" t="s">
        <v>55</v>
      </c>
      <c r="Y49" s="223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4"/>
      <c r="AB49" s="225"/>
      <c r="AC49" s="225"/>
      <c r="BB49" s="8">
        <f t="shared" si="7"/>
      </c>
    </row>
    <row r="50" spans="1:54" ht="12.75">
      <c r="A50" s="232" t="s">
        <v>55</v>
      </c>
      <c r="B50" s="233"/>
      <c r="C50" s="234"/>
      <c r="D50" s="211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6">
        <f>IF(D50="",,VLOOKUP(D50,D$22:D49,1,0))</f>
        <v>0</v>
      </c>
      <c r="F50" s="235">
        <f t="shared" si="0"/>
        <v>0</v>
      </c>
      <c r="G50" s="213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4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5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5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6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8"/>
      <c r="M50" s="228"/>
      <c r="N50" s="228"/>
      <c r="O50" s="218"/>
      <c r="P50" s="218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9">
        <f t="shared" si="1"/>
      </c>
      <c r="R50" s="220">
        <f t="shared" si="2"/>
      </c>
      <c r="S50" s="220">
        <f t="shared" si="3"/>
        <v>0</v>
      </c>
      <c r="T50" s="220">
        <f t="shared" si="4"/>
        <v>0</v>
      </c>
      <c r="U50" s="229">
        <f t="shared" si="5"/>
        <v>0</v>
      </c>
      <c r="V50" s="221">
        <f t="shared" si="6"/>
      </c>
      <c r="W50" s="222" t="s">
        <v>55</v>
      </c>
      <c r="Y50" s="223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4"/>
      <c r="AB50" s="225"/>
      <c r="AC50" s="225"/>
      <c r="BB50" s="8">
        <f t="shared" si="7"/>
      </c>
    </row>
    <row r="51" spans="1:54" ht="12.75">
      <c r="A51" s="232" t="s">
        <v>55</v>
      </c>
      <c r="B51" s="233"/>
      <c r="C51" s="234"/>
      <c r="D51" s="211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6">
        <f>IF(D51="",,VLOOKUP(D51,D$22:D50,1,0))</f>
        <v>0</v>
      </c>
      <c r="F51" s="235">
        <f t="shared" si="0"/>
        <v>0</v>
      </c>
      <c r="G51" s="213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4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5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5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6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8"/>
      <c r="M51" s="228"/>
      <c r="N51" s="228"/>
      <c r="O51" s="218"/>
      <c r="P51" s="218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9">
        <f t="shared" si="1"/>
      </c>
      <c r="R51" s="220">
        <f t="shared" si="2"/>
      </c>
      <c r="S51" s="220">
        <f t="shared" si="3"/>
        <v>0</v>
      </c>
      <c r="T51" s="220">
        <f t="shared" si="4"/>
        <v>0</v>
      </c>
      <c r="U51" s="229">
        <f t="shared" si="5"/>
        <v>0</v>
      </c>
      <c r="V51" s="221">
        <f t="shared" si="6"/>
      </c>
      <c r="W51" s="222" t="s">
        <v>55</v>
      </c>
      <c r="Y51" s="223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4"/>
      <c r="AB51" s="225"/>
      <c r="AC51" s="225"/>
      <c r="BB51" s="8">
        <f t="shared" si="7"/>
      </c>
    </row>
    <row r="52" spans="1:54" ht="12.75">
      <c r="A52" s="232" t="s">
        <v>55</v>
      </c>
      <c r="B52" s="233"/>
      <c r="C52" s="234"/>
      <c r="D52" s="211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6">
        <f>IF(D52="",,VLOOKUP(D52,D$22:D51,1,0))</f>
        <v>0</v>
      </c>
      <c r="F52" s="235">
        <f t="shared" si="0"/>
        <v>0</v>
      </c>
      <c r="G52" s="213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4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5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5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6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8"/>
      <c r="M52" s="228"/>
      <c r="N52" s="228"/>
      <c r="O52" s="218"/>
      <c r="P52" s="218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9">
        <f t="shared" si="1"/>
      </c>
      <c r="R52" s="220">
        <f t="shared" si="2"/>
      </c>
      <c r="S52" s="220">
        <f t="shared" si="3"/>
        <v>0</v>
      </c>
      <c r="T52" s="220">
        <f t="shared" si="4"/>
        <v>0</v>
      </c>
      <c r="U52" s="229">
        <f t="shared" si="5"/>
        <v>0</v>
      </c>
      <c r="V52" s="221">
        <f t="shared" si="6"/>
      </c>
      <c r="W52" s="222" t="s">
        <v>55</v>
      </c>
      <c r="Y52" s="223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4"/>
      <c r="AB52" s="225"/>
      <c r="AC52" s="225"/>
      <c r="BB52" s="8">
        <f t="shared" si="7"/>
      </c>
    </row>
    <row r="53" spans="1:54" ht="12.75">
      <c r="A53" s="232" t="s">
        <v>55</v>
      </c>
      <c r="B53" s="233"/>
      <c r="C53" s="234"/>
      <c r="D53" s="211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6">
        <f>IF(D53="",,VLOOKUP(D53,D$22:D52,1,0))</f>
        <v>0</v>
      </c>
      <c r="F53" s="235">
        <f t="shared" si="0"/>
        <v>0</v>
      </c>
      <c r="G53" s="213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4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5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5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6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8"/>
      <c r="M53" s="228"/>
      <c r="N53" s="228"/>
      <c r="O53" s="218"/>
      <c r="P53" s="218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9">
        <f t="shared" si="1"/>
      </c>
      <c r="R53" s="220">
        <f t="shared" si="2"/>
      </c>
      <c r="S53" s="220">
        <f t="shared" si="3"/>
        <v>0</v>
      </c>
      <c r="T53" s="220">
        <f t="shared" si="4"/>
        <v>0</v>
      </c>
      <c r="U53" s="229">
        <f t="shared" si="5"/>
        <v>0</v>
      </c>
      <c r="V53" s="221">
        <f t="shared" si="6"/>
      </c>
      <c r="W53" s="222" t="s">
        <v>55</v>
      </c>
      <c r="Y53" s="223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4"/>
      <c r="AB53" s="225"/>
      <c r="AC53" s="225"/>
      <c r="BB53" s="8">
        <f t="shared" si="7"/>
      </c>
    </row>
    <row r="54" spans="1:54" ht="12.75">
      <c r="A54" s="232" t="s">
        <v>55</v>
      </c>
      <c r="B54" s="233"/>
      <c r="C54" s="234"/>
      <c r="D54" s="211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6">
        <f>IF(D54="",,VLOOKUP(D54,D$22:D53,1,0))</f>
        <v>0</v>
      </c>
      <c r="F54" s="235">
        <f t="shared" si="0"/>
        <v>0</v>
      </c>
      <c r="G54" s="213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4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5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5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6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8"/>
      <c r="M54" s="228"/>
      <c r="N54" s="228"/>
      <c r="O54" s="218"/>
      <c r="P54" s="218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9">
        <f t="shared" si="1"/>
      </c>
      <c r="R54" s="220">
        <f t="shared" si="2"/>
      </c>
      <c r="S54" s="220">
        <f t="shared" si="3"/>
        <v>0</v>
      </c>
      <c r="T54" s="220">
        <f t="shared" si="4"/>
        <v>0</v>
      </c>
      <c r="U54" s="229">
        <f t="shared" si="5"/>
        <v>0</v>
      </c>
      <c r="V54" s="221">
        <f t="shared" si="6"/>
      </c>
      <c r="W54" s="222" t="s">
        <v>55</v>
      </c>
      <c r="Y54" s="223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4"/>
      <c r="AB54" s="225"/>
      <c r="AC54" s="225"/>
      <c r="BB54" s="8">
        <f t="shared" si="7"/>
      </c>
    </row>
    <row r="55" spans="1:54" ht="12.75">
      <c r="A55" s="232" t="s">
        <v>55</v>
      </c>
      <c r="B55" s="233"/>
      <c r="C55" s="234"/>
      <c r="D55" s="211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6">
        <f>IF(D55="",,VLOOKUP(D55,D$22:D54,1,0))</f>
        <v>0</v>
      </c>
      <c r="F55" s="235">
        <f t="shared" si="0"/>
        <v>0</v>
      </c>
      <c r="G55" s="213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4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5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5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6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8"/>
      <c r="M55" s="228"/>
      <c r="N55" s="228"/>
      <c r="O55" s="218"/>
      <c r="P55" s="218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9">
        <f t="shared" si="1"/>
      </c>
      <c r="R55" s="220">
        <f t="shared" si="2"/>
      </c>
      <c r="S55" s="220">
        <f t="shared" si="3"/>
        <v>0</v>
      </c>
      <c r="T55" s="220">
        <f t="shared" si="4"/>
        <v>0</v>
      </c>
      <c r="U55" s="229">
        <f t="shared" si="5"/>
        <v>0</v>
      </c>
      <c r="V55" s="221">
        <f t="shared" si="6"/>
      </c>
      <c r="W55" s="222" t="s">
        <v>55</v>
      </c>
      <c r="Y55" s="223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4"/>
      <c r="AB55" s="225"/>
      <c r="AC55" s="225"/>
      <c r="BB55" s="8">
        <f t="shared" si="7"/>
      </c>
    </row>
    <row r="56" spans="1:54" ht="12.75">
      <c r="A56" s="232" t="s">
        <v>55</v>
      </c>
      <c r="B56" s="233"/>
      <c r="C56" s="234"/>
      <c r="D56" s="211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6">
        <f>IF(D56="",,VLOOKUP(D56,D$22:D55,1,0))</f>
        <v>0</v>
      </c>
      <c r="F56" s="235">
        <f t="shared" si="0"/>
        <v>0</v>
      </c>
      <c r="G56" s="213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4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5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5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6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8"/>
      <c r="M56" s="228"/>
      <c r="N56" s="228"/>
      <c r="O56" s="218"/>
      <c r="P56" s="218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9">
        <f t="shared" si="1"/>
      </c>
      <c r="R56" s="220">
        <f t="shared" si="2"/>
      </c>
      <c r="S56" s="220">
        <f t="shared" si="3"/>
        <v>0</v>
      </c>
      <c r="T56" s="220">
        <f t="shared" si="4"/>
        <v>0</v>
      </c>
      <c r="U56" s="229">
        <f t="shared" si="5"/>
        <v>0</v>
      </c>
      <c r="V56" s="221">
        <f t="shared" si="6"/>
      </c>
      <c r="W56" s="222" t="s">
        <v>55</v>
      </c>
      <c r="Y56" s="223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4"/>
      <c r="AB56" s="225"/>
      <c r="AC56" s="225"/>
      <c r="BB56" s="8">
        <f t="shared" si="7"/>
      </c>
    </row>
    <row r="57" spans="1:54" ht="12.75">
      <c r="A57" s="232" t="s">
        <v>55</v>
      </c>
      <c r="B57" s="233"/>
      <c r="C57" s="234"/>
      <c r="D57" s="211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6">
        <f>IF(D57="",,VLOOKUP(D57,D$21:D56,1,0))</f>
        <v>0</v>
      </c>
      <c r="F57" s="235">
        <f t="shared" si="0"/>
        <v>0</v>
      </c>
      <c r="G57" s="213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4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5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5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6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8"/>
      <c r="M57" s="228"/>
      <c r="N57" s="228"/>
      <c r="O57" s="218"/>
      <c r="P57" s="218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9">
        <f t="shared" si="1"/>
      </c>
      <c r="R57" s="220">
        <f t="shared" si="2"/>
      </c>
      <c r="S57" s="220">
        <f t="shared" si="3"/>
        <v>0</v>
      </c>
      <c r="T57" s="220">
        <f t="shared" si="4"/>
        <v>0</v>
      </c>
      <c r="U57" s="229">
        <f t="shared" si="5"/>
        <v>0</v>
      </c>
      <c r="V57" s="221">
        <f t="shared" si="6"/>
      </c>
      <c r="W57" s="222" t="s">
        <v>55</v>
      </c>
      <c r="X57" s="236"/>
      <c r="Y57" s="223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4"/>
      <c r="AB57" s="225"/>
      <c r="AC57" s="225"/>
      <c r="BB57" s="8">
        <f t="shared" si="7"/>
      </c>
    </row>
    <row r="58" spans="1:54" ht="12.75">
      <c r="A58" s="232" t="s">
        <v>55</v>
      </c>
      <c r="B58" s="233"/>
      <c r="C58" s="234"/>
      <c r="D58" s="211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6">
        <f>IF(D58="",,VLOOKUP(D58,D$22:D57,1,0))</f>
        <v>0</v>
      </c>
      <c r="F58" s="235">
        <f t="shared" si="0"/>
        <v>0</v>
      </c>
      <c r="G58" s="213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4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5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5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6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8"/>
      <c r="M58" s="228"/>
      <c r="N58" s="228"/>
      <c r="O58" s="218"/>
      <c r="P58" s="218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9">
        <f t="shared" si="1"/>
      </c>
      <c r="R58" s="220">
        <f t="shared" si="2"/>
      </c>
      <c r="S58" s="220">
        <f t="shared" si="3"/>
        <v>0</v>
      </c>
      <c r="T58" s="220">
        <f t="shared" si="4"/>
        <v>0</v>
      </c>
      <c r="U58" s="229">
        <f t="shared" si="5"/>
        <v>0</v>
      </c>
      <c r="V58" s="221">
        <f t="shared" si="6"/>
      </c>
      <c r="W58" s="222" t="s">
        <v>55</v>
      </c>
      <c r="Y58" s="223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4"/>
      <c r="AB58" s="225"/>
      <c r="AC58" s="225"/>
      <c r="BB58" s="8">
        <f t="shared" si="7"/>
      </c>
    </row>
    <row r="59" spans="1:54" ht="12.75">
      <c r="A59" s="232" t="s">
        <v>55</v>
      </c>
      <c r="B59" s="233"/>
      <c r="C59" s="234"/>
      <c r="D59" s="211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6">
        <f>IF(D59="",,VLOOKUP(D59,D$22:D58,1,0))</f>
        <v>0</v>
      </c>
      <c r="F59" s="235">
        <f t="shared" si="0"/>
        <v>0</v>
      </c>
      <c r="G59" s="213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4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5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5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6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18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9">
        <f t="shared" si="1"/>
      </c>
      <c r="R59" s="220">
        <f t="shared" si="2"/>
      </c>
      <c r="S59" s="220">
        <f t="shared" si="3"/>
        <v>0</v>
      </c>
      <c r="T59" s="220">
        <f t="shared" si="4"/>
        <v>0</v>
      </c>
      <c r="U59" s="229">
        <f t="shared" si="5"/>
        <v>0</v>
      </c>
      <c r="V59" s="221">
        <f t="shared" si="6"/>
      </c>
      <c r="W59" s="222" t="s">
        <v>55</v>
      </c>
      <c r="Y59" s="223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4"/>
      <c r="AB59" s="225"/>
      <c r="AC59" s="225"/>
      <c r="BB59" s="8">
        <f t="shared" si="7"/>
      </c>
    </row>
    <row r="60" spans="1:54" ht="12.75">
      <c r="A60" s="232" t="s">
        <v>55</v>
      </c>
      <c r="B60" s="233"/>
      <c r="C60" s="234"/>
      <c r="D60" s="211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6">
        <f>IF(D60="",,VLOOKUP(D60,D$22:D59,1,0))</f>
        <v>0</v>
      </c>
      <c r="F60" s="235">
        <f t="shared" si="0"/>
        <v>0</v>
      </c>
      <c r="G60" s="213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4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5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5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6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18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9">
        <f t="shared" si="1"/>
      </c>
      <c r="R60" s="220">
        <f t="shared" si="2"/>
      </c>
      <c r="S60" s="220">
        <f t="shared" si="3"/>
        <v>0</v>
      </c>
      <c r="T60" s="220">
        <f t="shared" si="4"/>
        <v>0</v>
      </c>
      <c r="U60" s="229">
        <f t="shared" si="5"/>
        <v>0</v>
      </c>
      <c r="V60" s="221">
        <f t="shared" si="6"/>
      </c>
      <c r="W60" s="222" t="s">
        <v>55</v>
      </c>
      <c r="Y60" s="223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4"/>
      <c r="AB60" s="225"/>
      <c r="AC60" s="225"/>
      <c r="BB60" s="8">
        <f t="shared" si="7"/>
      </c>
    </row>
    <row r="61" spans="1:54" ht="12.75">
      <c r="A61" s="232" t="s">
        <v>55</v>
      </c>
      <c r="B61" s="233"/>
      <c r="C61" s="234"/>
      <c r="D61" s="211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6">
        <f>IF(D61="",,VLOOKUP(D61,D$22:D60,1,0))</f>
        <v>0</v>
      </c>
      <c r="F61" s="235">
        <f t="shared" si="0"/>
        <v>0</v>
      </c>
      <c r="G61" s="213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4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5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5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6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8"/>
      <c r="M61" s="228"/>
      <c r="N61" s="228"/>
      <c r="O61" s="218"/>
      <c r="P61" s="218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9">
        <f t="shared" si="1"/>
      </c>
      <c r="R61" s="220">
        <f t="shared" si="2"/>
      </c>
      <c r="S61" s="220">
        <f t="shared" si="3"/>
        <v>0</v>
      </c>
      <c r="T61" s="220">
        <f t="shared" si="4"/>
        <v>0</v>
      </c>
      <c r="U61" s="229">
        <f t="shared" si="5"/>
        <v>0</v>
      </c>
      <c r="V61" s="221">
        <f t="shared" si="6"/>
      </c>
      <c r="W61" s="222" t="s">
        <v>55</v>
      </c>
      <c r="Y61" s="223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4"/>
      <c r="AB61" s="225"/>
      <c r="AC61" s="225"/>
      <c r="BB61" s="8">
        <f t="shared" si="7"/>
      </c>
    </row>
    <row r="62" spans="1:54" ht="12.75">
      <c r="A62" s="232" t="s">
        <v>55</v>
      </c>
      <c r="B62" s="233"/>
      <c r="C62" s="234"/>
      <c r="D62" s="211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6">
        <f>IF(D62="",,VLOOKUP(D62,D$22:D61,1,0))</f>
        <v>0</v>
      </c>
      <c r="F62" s="235">
        <f t="shared" si="0"/>
        <v>0</v>
      </c>
      <c r="G62" s="213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4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5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5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6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8"/>
      <c r="M62" s="228"/>
      <c r="N62" s="228"/>
      <c r="O62" s="218"/>
      <c r="P62" s="218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9">
        <f t="shared" si="1"/>
      </c>
      <c r="R62" s="220">
        <f t="shared" si="2"/>
      </c>
      <c r="S62" s="220">
        <f t="shared" si="3"/>
        <v>0</v>
      </c>
      <c r="T62" s="220">
        <f t="shared" si="4"/>
        <v>0</v>
      </c>
      <c r="U62" s="229">
        <f t="shared" si="5"/>
        <v>0</v>
      </c>
      <c r="V62" s="221">
        <f t="shared" si="6"/>
      </c>
      <c r="W62" s="222" t="s">
        <v>55</v>
      </c>
      <c r="X62" s="222"/>
      <c r="Y62" s="223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4"/>
      <c r="AB62" s="225"/>
      <c r="AC62" s="225"/>
      <c r="BB62" s="8">
        <f t="shared" si="7"/>
      </c>
    </row>
    <row r="63" spans="1:54" ht="12.75" hidden="1">
      <c r="A63" s="232" t="s">
        <v>55</v>
      </c>
      <c r="B63" s="233"/>
      <c r="C63" s="234"/>
      <c r="D63" s="211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6">
        <f>IF(D63="",,VLOOKUP(D63,D$22:D62,1,0))</f>
        <v>0</v>
      </c>
      <c r="F63" s="235">
        <f t="shared" si="0"/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5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5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6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8"/>
      <c r="M63" s="228"/>
      <c r="N63" s="228"/>
      <c r="O63" s="218"/>
      <c r="P63" s="218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9">
        <f t="shared" si="1"/>
      </c>
      <c r="R63" s="220">
        <f t="shared" si="2"/>
      </c>
      <c r="S63" s="220">
        <f t="shared" si="3"/>
        <v>0</v>
      </c>
      <c r="T63" s="220">
        <f t="shared" si="4"/>
        <v>0</v>
      </c>
      <c r="U63" s="229">
        <f t="shared" si="5"/>
        <v>0</v>
      </c>
      <c r="V63" s="221">
        <f t="shared" si="6"/>
      </c>
      <c r="W63" s="222" t="s">
        <v>55</v>
      </c>
      <c r="Y63" s="223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4"/>
      <c r="AB63" s="225"/>
      <c r="AC63" s="225"/>
      <c r="BB63" s="8">
        <f t="shared" si="7"/>
      </c>
    </row>
    <row r="64" spans="1:54" ht="12.75" customHeight="1" hidden="1">
      <c r="A64" s="232" t="s">
        <v>55</v>
      </c>
      <c r="B64" s="233"/>
      <c r="C64" s="234"/>
      <c r="D64" s="211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6">
        <f>IF(D64="",,VLOOKUP(D64,D$22:D52,1,0))</f>
        <v>0</v>
      </c>
      <c r="F64" s="235">
        <f t="shared" si="0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5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5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6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8"/>
      <c r="M64" s="228"/>
      <c r="N64" s="228"/>
      <c r="O64" s="218"/>
      <c r="P64" s="218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9">
        <f t="shared" si="1"/>
      </c>
      <c r="R64" s="220">
        <f t="shared" si="2"/>
      </c>
      <c r="S64" s="220">
        <f t="shared" si="3"/>
        <v>0</v>
      </c>
      <c r="T64" s="220">
        <f t="shared" si="4"/>
        <v>0</v>
      </c>
      <c r="U64" s="229">
        <f t="shared" si="5"/>
        <v>0</v>
      </c>
      <c r="V64" s="221">
        <f t="shared" si="6"/>
      </c>
      <c r="W64" s="222" t="s">
        <v>55</v>
      </c>
      <c r="Y64" s="223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4"/>
      <c r="AB64" s="225"/>
      <c r="AC64" s="225"/>
      <c r="BB64" s="8">
        <f t="shared" si="7"/>
      </c>
    </row>
    <row r="65" spans="1:54" ht="12.75" hidden="1">
      <c r="A65" s="232" t="s">
        <v>55</v>
      </c>
      <c r="B65" s="233"/>
      <c r="C65" s="234"/>
      <c r="D65" s="211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6">
        <f>IF(D65="",,VLOOKUP(D65,D$22:D53,1,0))</f>
        <v>0</v>
      </c>
      <c r="F65" s="235">
        <f t="shared" si="0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5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5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6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8"/>
      <c r="M65" s="228"/>
      <c r="N65" s="228"/>
      <c r="O65" s="218"/>
      <c r="P65" s="218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9">
        <f t="shared" si="1"/>
      </c>
      <c r="R65" s="220">
        <f t="shared" si="2"/>
      </c>
      <c r="S65" s="220">
        <f t="shared" si="3"/>
        <v>0</v>
      </c>
      <c r="T65" s="220">
        <f t="shared" si="4"/>
        <v>0</v>
      </c>
      <c r="U65" s="229">
        <f t="shared" si="5"/>
        <v>0</v>
      </c>
      <c r="V65" s="221">
        <f t="shared" si="6"/>
      </c>
      <c r="W65" s="222" t="s">
        <v>55</v>
      </c>
      <c r="Y65" s="223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4"/>
      <c r="AB65" s="225"/>
      <c r="AC65" s="225"/>
      <c r="BB65" s="8">
        <f t="shared" si="7"/>
      </c>
    </row>
    <row r="66" spans="1:54" ht="12.75" hidden="1">
      <c r="A66" s="232" t="s">
        <v>55</v>
      </c>
      <c r="B66" s="233"/>
      <c r="C66" s="234"/>
      <c r="D66" s="211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6">
        <f>IF(D66="",,VLOOKUP(D66,D$22:D51,1,0))</f>
        <v>0</v>
      </c>
      <c r="F66" s="235">
        <f t="shared" si="0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5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5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6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8"/>
      <c r="M66" s="228"/>
      <c r="N66" s="228"/>
      <c r="O66" s="218"/>
      <c r="P66" s="218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9">
        <f t="shared" si="1"/>
      </c>
      <c r="R66" s="220">
        <f t="shared" si="2"/>
      </c>
      <c r="S66" s="220">
        <f t="shared" si="3"/>
        <v>0</v>
      </c>
      <c r="T66" s="220">
        <f t="shared" si="4"/>
        <v>0</v>
      </c>
      <c r="U66" s="229">
        <f t="shared" si="5"/>
        <v>0</v>
      </c>
      <c r="V66" s="221">
        <f t="shared" si="6"/>
      </c>
      <c r="W66" s="222" t="s">
        <v>55</v>
      </c>
      <c r="Y66" s="223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4"/>
      <c r="AB66" s="225"/>
      <c r="AC66" s="225"/>
      <c r="BB66" s="8">
        <f t="shared" si="7"/>
      </c>
    </row>
    <row r="67" spans="1:54" ht="12.75" hidden="1">
      <c r="A67" s="232" t="s">
        <v>55</v>
      </c>
      <c r="B67" s="233"/>
      <c r="C67" s="234"/>
      <c r="D67" s="211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6">
        <f>IF(D67="",,VLOOKUP(D67,D$22:D52,1,0))</f>
        <v>0</v>
      </c>
      <c r="F67" s="235">
        <f t="shared" si="0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5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5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6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8"/>
      <c r="M67" s="228"/>
      <c r="N67" s="228"/>
      <c r="O67" s="218"/>
      <c r="P67" s="218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9">
        <f t="shared" si="1"/>
      </c>
      <c r="R67" s="220">
        <f t="shared" si="2"/>
      </c>
      <c r="S67" s="220">
        <f t="shared" si="3"/>
        <v>0</v>
      </c>
      <c r="T67" s="220">
        <f t="shared" si="4"/>
        <v>0</v>
      </c>
      <c r="U67" s="229">
        <f t="shared" si="5"/>
        <v>0</v>
      </c>
      <c r="V67" s="221">
        <f t="shared" si="6"/>
      </c>
      <c r="W67" s="222" t="s">
        <v>55</v>
      </c>
      <c r="Y67" s="223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4"/>
      <c r="AB67" s="225"/>
      <c r="AC67" s="225"/>
      <c r="BB67" s="8">
        <f t="shared" si="7"/>
      </c>
    </row>
    <row r="68" spans="1:54" ht="12.75" hidden="1">
      <c r="A68" s="232" t="s">
        <v>55</v>
      </c>
      <c r="B68" s="233"/>
      <c r="C68" s="234"/>
      <c r="D68" s="211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6">
        <f>IF(D68="",,VLOOKUP(D68,D$22:D53,1,0))</f>
        <v>0</v>
      </c>
      <c r="F68" s="235">
        <f t="shared" si="0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5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5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6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8"/>
      <c r="M68" s="228"/>
      <c r="N68" s="228"/>
      <c r="O68" s="218"/>
      <c r="P68" s="218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9">
        <f t="shared" si="1"/>
      </c>
      <c r="R68" s="220">
        <f t="shared" si="2"/>
      </c>
      <c r="S68" s="220">
        <f t="shared" si="3"/>
        <v>0</v>
      </c>
      <c r="T68" s="220">
        <f t="shared" si="4"/>
        <v>0</v>
      </c>
      <c r="U68" s="229">
        <f t="shared" si="5"/>
        <v>0</v>
      </c>
      <c r="V68" s="221">
        <f t="shared" si="6"/>
      </c>
      <c r="W68" s="222" t="s">
        <v>55</v>
      </c>
      <c r="Y68" s="223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4"/>
      <c r="AB68" s="225"/>
      <c r="AC68" s="225"/>
      <c r="BB68" s="8">
        <f t="shared" si="7"/>
      </c>
    </row>
    <row r="69" spans="1:54" ht="12.75" hidden="1">
      <c r="A69" s="232" t="s">
        <v>55</v>
      </c>
      <c r="B69" s="233"/>
      <c r="C69" s="234"/>
      <c r="D69" s="211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6">
        <f>IF(D69="",,VLOOKUP(D69,D$22:D54,1,0))</f>
        <v>0</v>
      </c>
      <c r="F69" s="235">
        <f t="shared" si="0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5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5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6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8"/>
      <c r="M69" s="228"/>
      <c r="N69" s="228"/>
      <c r="O69" s="218"/>
      <c r="P69" s="218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9">
        <f t="shared" si="1"/>
      </c>
      <c r="R69" s="220">
        <f t="shared" si="2"/>
      </c>
      <c r="S69" s="220">
        <f t="shared" si="3"/>
        <v>0</v>
      </c>
      <c r="T69" s="220">
        <f t="shared" si="4"/>
        <v>0</v>
      </c>
      <c r="U69" s="229">
        <f t="shared" si="5"/>
        <v>0</v>
      </c>
      <c r="V69" s="221">
        <f t="shared" si="6"/>
      </c>
      <c r="W69" s="222" t="s">
        <v>55</v>
      </c>
      <c r="Y69" s="223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4"/>
      <c r="AB69" s="225"/>
      <c r="AC69" s="225"/>
      <c r="BB69" s="8">
        <f t="shared" si="7"/>
      </c>
    </row>
    <row r="70" spans="1:54" ht="12.75" hidden="1">
      <c r="A70" s="232" t="s">
        <v>55</v>
      </c>
      <c r="B70" s="233"/>
      <c r="C70" s="234"/>
      <c r="D70" s="211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6">
        <f>IF(D70="",,VLOOKUP(D70,D$22:D55,1,0))</f>
        <v>0</v>
      </c>
      <c r="F70" s="235">
        <f t="shared" si="0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5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5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6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8"/>
      <c r="M70" s="228"/>
      <c r="N70" s="228"/>
      <c r="O70" s="218"/>
      <c r="P70" s="218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9">
        <f t="shared" si="1"/>
      </c>
      <c r="R70" s="220">
        <f t="shared" si="2"/>
      </c>
      <c r="S70" s="220">
        <f t="shared" si="3"/>
        <v>0</v>
      </c>
      <c r="T70" s="220">
        <f t="shared" si="4"/>
        <v>0</v>
      </c>
      <c r="U70" s="229">
        <f t="shared" si="5"/>
        <v>0</v>
      </c>
      <c r="V70" s="221">
        <f t="shared" si="6"/>
      </c>
      <c r="W70" s="222" t="s">
        <v>55</v>
      </c>
      <c r="Y70" s="223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4"/>
      <c r="AB70" s="225"/>
      <c r="AC70" s="225"/>
      <c r="BB70" s="8">
        <f t="shared" si="7"/>
      </c>
    </row>
    <row r="71" spans="1:54" ht="12.75" hidden="1">
      <c r="A71" s="232" t="s">
        <v>55</v>
      </c>
      <c r="B71" s="233"/>
      <c r="C71" s="234"/>
      <c r="D71" s="211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6">
        <f>IF(D71="",,VLOOKUP(D71,D$22:D56,1,0))</f>
        <v>0</v>
      </c>
      <c r="F71" s="235">
        <f t="shared" si="0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5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5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6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8"/>
      <c r="M71" s="228"/>
      <c r="N71" s="228"/>
      <c r="O71" s="218"/>
      <c r="P71" s="218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9">
        <f t="shared" si="1"/>
      </c>
      <c r="R71" s="220">
        <f t="shared" si="2"/>
      </c>
      <c r="S71" s="220">
        <f t="shared" si="3"/>
        <v>0</v>
      </c>
      <c r="T71" s="220">
        <f t="shared" si="4"/>
        <v>0</v>
      </c>
      <c r="U71" s="229">
        <f t="shared" si="5"/>
        <v>0</v>
      </c>
      <c r="V71" s="221">
        <f t="shared" si="6"/>
      </c>
      <c r="W71" s="222" t="s">
        <v>55</v>
      </c>
      <c r="Y71" s="223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4"/>
      <c r="AB71" s="225"/>
      <c r="AC71" s="225"/>
      <c r="BB71" s="8">
        <f t="shared" si="7"/>
      </c>
    </row>
    <row r="72" spans="1:54" ht="12.75" hidden="1">
      <c r="A72" s="232" t="s">
        <v>55</v>
      </c>
      <c r="B72" s="233"/>
      <c r="C72" s="234"/>
      <c r="D72" s="211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6">
        <f>IF(D72="",,VLOOKUP(D72,D$22:D57,1,0))</f>
        <v>0</v>
      </c>
      <c r="F72" s="235">
        <f t="shared" si="0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5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5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6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8"/>
      <c r="M72" s="228"/>
      <c r="N72" s="228"/>
      <c r="O72" s="218"/>
      <c r="P72" s="218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9">
        <f t="shared" si="1"/>
      </c>
      <c r="R72" s="220">
        <f t="shared" si="2"/>
      </c>
      <c r="S72" s="220">
        <f t="shared" si="3"/>
        <v>0</v>
      </c>
      <c r="T72" s="220">
        <f t="shared" si="4"/>
        <v>0</v>
      </c>
      <c r="U72" s="229">
        <f t="shared" si="5"/>
        <v>0</v>
      </c>
      <c r="V72" s="221">
        <f t="shared" si="6"/>
      </c>
      <c r="W72" s="222" t="s">
        <v>55</v>
      </c>
      <c r="Y72" s="223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4"/>
      <c r="AB72" s="225"/>
      <c r="AC72" s="225"/>
      <c r="BB72" s="8">
        <f t="shared" si="7"/>
      </c>
    </row>
    <row r="73" spans="1:54" ht="12.75" hidden="1">
      <c r="A73" s="232" t="s">
        <v>55</v>
      </c>
      <c r="B73" s="233"/>
      <c r="C73" s="234"/>
      <c r="D73" s="211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6">
        <f>IF(D73="",,VLOOKUP(D73,D$22:D57,1,0))</f>
        <v>0</v>
      </c>
      <c r="F73" s="235">
        <f t="shared" si="0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5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5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6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8"/>
      <c r="M73" s="228"/>
      <c r="N73" s="228"/>
      <c r="O73" s="218"/>
      <c r="P73" s="218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9">
        <f t="shared" si="1"/>
      </c>
      <c r="R73" s="220">
        <f t="shared" si="2"/>
      </c>
      <c r="S73" s="220">
        <f t="shared" si="3"/>
        <v>0</v>
      </c>
      <c r="T73" s="220">
        <f t="shared" si="4"/>
        <v>0</v>
      </c>
      <c r="U73" s="229">
        <f t="shared" si="5"/>
        <v>0</v>
      </c>
      <c r="V73" s="221">
        <f t="shared" si="6"/>
      </c>
      <c r="W73" s="222" t="s">
        <v>55</v>
      </c>
      <c r="Y73" s="223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4"/>
      <c r="AB73" s="225"/>
      <c r="AC73" s="225"/>
      <c r="BB73" s="8">
        <f t="shared" si="7"/>
      </c>
    </row>
    <row r="74" spans="1:54" ht="12.75" hidden="1">
      <c r="A74" s="232" t="s">
        <v>55</v>
      </c>
      <c r="B74" s="233"/>
      <c r="C74" s="234"/>
      <c r="D74" s="211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6">
        <f>IF(D74="",,VLOOKUP(D74,D$22:D58,1,0))</f>
        <v>0</v>
      </c>
      <c r="F74" s="235">
        <f t="shared" si="0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5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5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6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8"/>
      <c r="M74" s="228"/>
      <c r="N74" s="228"/>
      <c r="O74" s="218"/>
      <c r="P74" s="218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9">
        <f t="shared" si="1"/>
      </c>
      <c r="R74" s="220">
        <f t="shared" si="2"/>
      </c>
      <c r="S74" s="220">
        <f t="shared" si="3"/>
        <v>0</v>
      </c>
      <c r="T74" s="220">
        <f t="shared" si="4"/>
        <v>0</v>
      </c>
      <c r="U74" s="229">
        <f t="shared" si="5"/>
        <v>0</v>
      </c>
      <c r="V74" s="221">
        <f t="shared" si="6"/>
      </c>
      <c r="W74" s="222" t="s">
        <v>55</v>
      </c>
      <c r="Y74" s="223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4"/>
      <c r="AB74" s="225"/>
      <c r="AC74" s="225"/>
      <c r="BB74" s="8">
        <f t="shared" si="7"/>
      </c>
    </row>
    <row r="75" spans="1:54" ht="12.75" hidden="1">
      <c r="A75" s="232" t="s">
        <v>55</v>
      </c>
      <c r="B75" s="233"/>
      <c r="C75" s="234"/>
      <c r="D75" s="211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6">
        <f>IF(D75="",,VLOOKUP(D75,D$22:D59,1,0))</f>
        <v>0</v>
      </c>
      <c r="F75" s="235">
        <f t="shared" si="0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5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5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6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8"/>
      <c r="M75" s="228"/>
      <c r="N75" s="228"/>
      <c r="O75" s="218"/>
      <c r="P75" s="218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9">
        <f t="shared" si="1"/>
      </c>
      <c r="R75" s="220">
        <f t="shared" si="2"/>
      </c>
      <c r="S75" s="220">
        <f t="shared" si="3"/>
        <v>0</v>
      </c>
      <c r="T75" s="220">
        <f t="shared" si="4"/>
        <v>0</v>
      </c>
      <c r="U75" s="229">
        <f t="shared" si="5"/>
        <v>0</v>
      </c>
      <c r="V75" s="221">
        <f t="shared" si="6"/>
      </c>
      <c r="W75" s="222" t="s">
        <v>55</v>
      </c>
      <c r="Y75" s="223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4"/>
      <c r="AB75" s="225"/>
      <c r="AC75" s="225"/>
      <c r="BB75" s="8">
        <f t="shared" si="7"/>
      </c>
    </row>
    <row r="76" spans="1:54" ht="12.75" hidden="1">
      <c r="A76" s="232" t="s">
        <v>55</v>
      </c>
      <c r="B76" s="233"/>
      <c r="C76" s="234"/>
      <c r="D76" s="211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6">
        <f>IF(D76="",,VLOOKUP(D76,D$22:D59,1,0))</f>
        <v>0</v>
      </c>
      <c r="F76" s="235">
        <f t="shared" si="0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5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5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6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8"/>
      <c r="M76" s="228"/>
      <c r="N76" s="228"/>
      <c r="O76" s="218"/>
      <c r="P76" s="218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9">
        <f t="shared" si="1"/>
      </c>
      <c r="R76" s="220">
        <f t="shared" si="2"/>
      </c>
      <c r="S76" s="220">
        <f t="shared" si="3"/>
        <v>0</v>
      </c>
      <c r="T76" s="220">
        <f t="shared" si="4"/>
        <v>0</v>
      </c>
      <c r="U76" s="229">
        <f t="shared" si="5"/>
        <v>0</v>
      </c>
      <c r="V76" s="221">
        <f t="shared" si="6"/>
      </c>
      <c r="W76" s="222" t="s">
        <v>55</v>
      </c>
      <c r="Y76" s="223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4"/>
      <c r="AB76" s="225"/>
      <c r="AC76" s="225"/>
      <c r="BB76" s="8">
        <f t="shared" si="7"/>
      </c>
    </row>
    <row r="77" spans="1:54" ht="12.75" hidden="1">
      <c r="A77" s="232" t="s">
        <v>55</v>
      </c>
      <c r="B77" s="233"/>
      <c r="C77" s="234"/>
      <c r="D77" s="211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6">
        <f>IF(D77="",,VLOOKUP(D77,D$22:D75,1,0))</f>
        <v>0</v>
      </c>
      <c r="F77" s="235">
        <f t="shared" si="0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5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5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6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8"/>
      <c r="M77" s="228"/>
      <c r="N77" s="228"/>
      <c r="O77" s="218"/>
      <c r="P77" s="218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9">
        <f t="shared" si="1"/>
      </c>
      <c r="R77" s="220">
        <f t="shared" si="2"/>
      </c>
      <c r="S77" s="220">
        <f t="shared" si="3"/>
        <v>0</v>
      </c>
      <c r="T77" s="220">
        <f t="shared" si="4"/>
        <v>0</v>
      </c>
      <c r="U77" s="229">
        <f t="shared" si="5"/>
        <v>0</v>
      </c>
      <c r="V77" s="221">
        <f t="shared" si="6"/>
      </c>
      <c r="W77" s="222" t="s">
        <v>55</v>
      </c>
      <c r="Y77" s="223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4"/>
      <c r="AB77" s="225"/>
      <c r="AC77" s="225"/>
      <c r="BB77" s="8">
        <f t="shared" si="7"/>
      </c>
    </row>
    <row r="78" spans="1:54" ht="12.75" hidden="1">
      <c r="A78" s="232" t="s">
        <v>55</v>
      </c>
      <c r="B78" s="233"/>
      <c r="C78" s="234"/>
      <c r="D78" s="211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6">
        <f>IF(D78="",,VLOOKUP(D78,D$22:D75,1,0))</f>
        <v>0</v>
      </c>
      <c r="F78" s="235">
        <f t="shared" si="0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5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5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6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8"/>
      <c r="M78" s="228"/>
      <c r="N78" s="228"/>
      <c r="O78" s="218"/>
      <c r="P78" s="218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9">
        <f t="shared" si="1"/>
      </c>
      <c r="R78" s="220">
        <f t="shared" si="2"/>
      </c>
      <c r="S78" s="220">
        <f t="shared" si="3"/>
        <v>0</v>
      </c>
      <c r="T78" s="220">
        <f t="shared" si="4"/>
        <v>0</v>
      </c>
      <c r="U78" s="229">
        <f t="shared" si="5"/>
        <v>0</v>
      </c>
      <c r="V78" s="221">
        <f t="shared" si="6"/>
      </c>
      <c r="W78" s="222" t="s">
        <v>55</v>
      </c>
      <c r="Y78" s="223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4"/>
      <c r="AB78" s="225"/>
      <c r="AC78" s="225"/>
      <c r="BB78" s="8">
        <f t="shared" si="7"/>
      </c>
    </row>
    <row r="79" spans="1:54" ht="12.75" hidden="1">
      <c r="A79" s="232" t="s">
        <v>55</v>
      </c>
      <c r="B79" s="233"/>
      <c r="C79" s="234"/>
      <c r="D79" s="211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6">
        <f>IF(D79="",,VLOOKUP(D79,D$22:D75,1,0))</f>
        <v>0</v>
      </c>
      <c r="F79" s="235">
        <f t="shared" si="0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5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5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6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8"/>
      <c r="M79" s="228"/>
      <c r="N79" s="228"/>
      <c r="O79" s="218"/>
      <c r="P79" s="218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9">
        <f t="shared" si="1"/>
      </c>
      <c r="R79" s="220">
        <f t="shared" si="2"/>
      </c>
      <c r="S79" s="220">
        <f t="shared" si="3"/>
        <v>0</v>
      </c>
      <c r="T79" s="220">
        <f t="shared" si="4"/>
        <v>0</v>
      </c>
      <c r="U79" s="229">
        <f t="shared" si="5"/>
        <v>0</v>
      </c>
      <c r="V79" s="221">
        <f t="shared" si="6"/>
      </c>
      <c r="W79" s="222" t="s">
        <v>55</v>
      </c>
      <c r="Y79" s="223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4"/>
      <c r="AB79" s="225"/>
      <c r="AC79" s="225"/>
      <c r="BB79" s="8">
        <f t="shared" si="7"/>
      </c>
    </row>
    <row r="80" spans="1:54" ht="12.75" hidden="1">
      <c r="A80" s="232" t="s">
        <v>55</v>
      </c>
      <c r="B80" s="233"/>
      <c r="C80" s="234"/>
      <c r="D80" s="211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6">
        <f>IF(D80="",,VLOOKUP(D80,D$22:D79,1,0))</f>
        <v>0</v>
      </c>
      <c r="F80" s="235">
        <f t="shared" si="0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5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5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6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8"/>
      <c r="M80" s="228"/>
      <c r="N80" s="228"/>
      <c r="O80" s="218"/>
      <c r="P80" s="218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9">
        <f t="shared" si="1"/>
      </c>
      <c r="R80" s="220">
        <f t="shared" si="2"/>
      </c>
      <c r="S80" s="220">
        <f t="shared" si="3"/>
        <v>0</v>
      </c>
      <c r="T80" s="220">
        <f t="shared" si="4"/>
        <v>0</v>
      </c>
      <c r="U80" s="229">
        <f t="shared" si="5"/>
        <v>0</v>
      </c>
      <c r="V80" s="221">
        <f t="shared" si="6"/>
      </c>
      <c r="W80" s="222" t="s">
        <v>55</v>
      </c>
      <c r="Y80" s="223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4"/>
      <c r="AB80" s="225"/>
      <c r="AC80" s="225"/>
      <c r="BB80" s="8">
        <f t="shared" si="7"/>
      </c>
    </row>
    <row r="81" spans="1:54" ht="12.75" hidden="1">
      <c r="A81" s="232" t="s">
        <v>55</v>
      </c>
      <c r="B81" s="233"/>
      <c r="C81" s="234"/>
      <c r="D81" s="211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6">
        <f>IF(D81="",,VLOOKUP(D81,D$21:D80,1,0))</f>
        <v>0</v>
      </c>
      <c r="F81" s="235">
        <f t="shared" si="0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5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5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6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18"/>
      <c r="P81" s="218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9">
        <f t="shared" si="1"/>
      </c>
      <c r="R81" s="220">
        <f t="shared" si="2"/>
      </c>
      <c r="S81" s="220">
        <f t="shared" si="3"/>
        <v>0</v>
      </c>
      <c r="T81" s="220">
        <f t="shared" si="4"/>
        <v>0</v>
      </c>
      <c r="U81" s="229">
        <f t="shared" si="5"/>
        <v>0</v>
      </c>
      <c r="V81" s="221">
        <f t="shared" si="6"/>
      </c>
      <c r="W81" s="222" t="s">
        <v>55</v>
      </c>
      <c r="X81" s="243"/>
      <c r="Y81" s="223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4"/>
      <c r="AB81" s="225"/>
      <c r="AC81" s="225"/>
      <c r="BB81" s="8">
        <f t="shared" si="7"/>
      </c>
    </row>
    <row r="82" spans="1:54" ht="12.75" hidden="1">
      <c r="A82" s="244" t="s">
        <v>55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0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5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5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9">
        <f t="shared" si="1"/>
      </c>
      <c r="R82" s="220">
        <f t="shared" si="2"/>
      </c>
      <c r="S82" s="220">
        <f t="shared" si="3"/>
        <v>0</v>
      </c>
      <c r="T82" s="220">
        <f t="shared" si="4"/>
        <v>0</v>
      </c>
      <c r="U82" s="229">
        <f t="shared" si="5"/>
        <v>0</v>
      </c>
      <c r="V82" s="221">
        <f t="shared" si="6"/>
      </c>
      <c r="W82" s="256" t="s">
        <v>55</v>
      </c>
      <c r="X82" s="257"/>
      <c r="Y82" s="223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4"/>
      <c r="AB82" s="225"/>
      <c r="AC82" s="225"/>
      <c r="BB82" s="8">
        <f t="shared" si="7"/>
      </c>
    </row>
    <row r="83" spans="1:30" ht="15" hidden="1">
      <c r="A83" s="258" t="s">
        <v>83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0"/>
      <c r="N83" s="220"/>
      <c r="O83" s="220"/>
      <c r="P83" s="259"/>
      <c r="Q83" s="259"/>
      <c r="R83" s="259"/>
      <c r="S83" s="259"/>
      <c r="T83" s="8"/>
      <c r="U83" s="8"/>
      <c r="V83" s="259"/>
      <c r="W83" s="259"/>
      <c r="X83" s="259"/>
      <c r="Y83" s="260"/>
      <c r="Z83" s="260"/>
      <c r="AA83" s="261"/>
      <c r="AB83" s="262"/>
      <c r="AC83" s="262"/>
      <c r="AD83" s="262"/>
    </row>
    <row r="84" spans="1:30" ht="12.75" hidden="1">
      <c r="A84" s="263" t="str">
        <f>A3</f>
        <v>BARBEROLLE</v>
      </c>
      <c r="B84" s="264" t="str">
        <f>C3</f>
        <v>BARBEROLLE A VALENCE</v>
      </c>
      <c r="C84" s="265">
        <f>A4</f>
        <v>41803</v>
      </c>
      <c r="D84" s="266">
        <f>IF(ISERROR(SUM($T$23:$T$82)/SUM($U$23:$U$82)),"",SUM($T$23:$T$82)/SUM($U$23:$U$82))</f>
        <v>8.615384615384615</v>
      </c>
      <c r="E84" s="267">
        <f>N13</f>
        <v>5</v>
      </c>
      <c r="F84" s="264">
        <f>N14</f>
        <v>5</v>
      </c>
      <c r="G84" s="264">
        <f>N15</f>
        <v>4</v>
      </c>
      <c r="H84" s="264">
        <f>N16</f>
        <v>1</v>
      </c>
      <c r="I84" s="264">
        <f>N17</f>
        <v>0</v>
      </c>
      <c r="J84" s="268">
        <f>N8</f>
        <v>8.8</v>
      </c>
      <c r="K84" s="266">
        <f>N9</f>
        <v>3.249615361854384</v>
      </c>
      <c r="L84" s="267">
        <f>N10</f>
        <v>4</v>
      </c>
      <c r="M84" s="267">
        <f>N11</f>
        <v>12</v>
      </c>
      <c r="N84" s="266">
        <f>O8</f>
        <v>1.2</v>
      </c>
      <c r="O84" s="266">
        <f>O9</f>
        <v>0.4</v>
      </c>
      <c r="P84" s="267">
        <f>O10</f>
        <v>1</v>
      </c>
      <c r="Q84" s="267">
        <f>O11</f>
        <v>2</v>
      </c>
      <c r="R84" s="267">
        <f>F21</f>
        <v>14.004999999999999</v>
      </c>
      <c r="S84" s="267">
        <f>K11</f>
        <v>0</v>
      </c>
      <c r="T84" s="267">
        <f>K12</f>
        <v>2</v>
      </c>
      <c r="U84" s="267">
        <f>K13</f>
        <v>3</v>
      </c>
      <c r="V84" s="269">
        <f>K14</f>
        <v>0</v>
      </c>
      <c r="W84" s="270">
        <f>K15</f>
        <v>0</v>
      </c>
      <c r="Z84" s="271"/>
      <c r="AA84" s="271"/>
      <c r="AB84" s="262"/>
      <c r="AC84" s="262"/>
      <c r="AD84" s="26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2" t="s">
        <v>84</v>
      </c>
      <c r="R86" s="8"/>
      <c r="S86" s="221"/>
      <c r="T86" s="8"/>
      <c r="U86" s="8"/>
      <c r="V86" s="8"/>
    </row>
    <row r="87" spans="16:22" ht="12.75" hidden="1">
      <c r="P87" s="8"/>
      <c r="Q87" s="8" t="s">
        <v>85</v>
      </c>
      <c r="R87" s="8"/>
      <c r="S87" s="221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21">
        <f>VLOOKUP((S87),($S$23:$U$82),2,0)</f>
        <v>48</v>
      </c>
      <c r="T88" s="8"/>
      <c r="U88" s="8"/>
      <c r="V88" s="8"/>
    </row>
    <row r="89" spans="17:20" ht="12.75" hidden="1">
      <c r="Q89" s="8" t="s">
        <v>87</v>
      </c>
      <c r="R89" s="8"/>
      <c r="S89" s="221">
        <f>VLOOKUP((S87),($S$23:$U$82),3,0)</f>
        <v>4</v>
      </c>
      <c r="T89" s="8"/>
    </row>
    <row r="90" spans="17:20" ht="12.75">
      <c r="Q90" s="8" t="s">
        <v>88</v>
      </c>
      <c r="R90" s="8"/>
      <c r="S90" s="273">
        <f>IF(ISERROR(SUM($T$23:$T$82)/SUM($U$23:$U$82)),"",(SUM($T$23:$T$82)-S88)/(SUM($U$23:$U$82)-S89))</f>
        <v>7.111111111111111</v>
      </c>
      <c r="T90" s="8"/>
    </row>
    <row r="91" spans="17:21" ht="12.75">
      <c r="Q91" s="220" t="s">
        <v>89</v>
      </c>
      <c r="R91" s="220"/>
      <c r="S91" s="220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62"/>
    </row>
    <row r="92" spans="17:20" ht="12.75">
      <c r="Q92" s="8" t="s">
        <v>90</v>
      </c>
      <c r="R92" s="8"/>
      <c r="S92" s="8">
        <f>MATCH(S87,$S$23:$S$82,0)</f>
        <v>3</v>
      </c>
      <c r="T92" s="8"/>
    </row>
    <row r="93" spans="17:20" ht="12.75">
      <c r="Q93" s="220" t="s">
        <v>91</v>
      </c>
      <c r="R93" s="8"/>
      <c r="S93" s="220" t="str">
        <f>INDEX($A$23:$A$82,$S$92)</f>
        <v>FISCRA</v>
      </c>
      <c r="T93" s="8"/>
    </row>
    <row r="94" ht="12.75">
      <c r="S94" s="26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8:A82">
    <cfRule type="expression" priority="6" dxfId="1" stopIfTrue="1">
      <formula>ISTEXT($E28)</formula>
    </cfRule>
  </conditionalFormatting>
  <conditionalFormatting sqref="H23:J82">
    <cfRule type="cellIs" priority="7" dxfId="0" operator="equal" stopIfTrue="1">
      <formula>"x"</formula>
    </cfRule>
  </conditionalFormatting>
  <conditionalFormatting sqref="W23:X23">
    <cfRule type="cellIs" priority="8" dxfId="1" operator="equal" stopIfTrue="1">
      <formula>"DEJA SAISI !"</formula>
    </cfRule>
    <cfRule type="cellIs" priority="9" dxfId="3" operator="equal" stopIfTrue="1">
      <formula>"non répertorié"</formula>
    </cfRule>
    <cfRule type="expression" priority="10" dxfId="2" stopIfTrue="1">
      <formula>AND(ISTEXT($G$23),ISBLANK($I$23))</formula>
    </cfRule>
  </conditionalFormatting>
  <conditionalFormatting sqref="L27:O82 O23:O26 K23:K82">
    <cfRule type="cellIs" priority="11" dxfId="3" operator="equal" stopIfTrue="1">
      <formula>"code non répertorié ou synonyme"</formula>
    </cfRule>
    <cfRule type="expression" priority="12" dxfId="2" stopIfTrue="1">
      <formula>AND($I23="",$J23="")</formula>
    </cfRule>
    <cfRule type="cellIs" priority="13" dxfId="1" operator="equal" stopIfTrue="1">
      <formula>"DEJA SAISI !"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8" dxfId="2" operator="between" stopIfTrue="1">
      <formula>"(Date)"</formula>
      <formula>"(Date)"</formula>
    </cfRule>
    <cfRule type="cellIs" priority="19" dxfId="5" operator="notBetween" stopIfTrue="1">
      <formula>"(Date)"</formula>
      <formula>"(Date)"</formula>
    </cfRule>
  </conditionalFormatting>
  <conditionalFormatting sqref="C2">
    <cfRule type="cellIs" priority="20" dxfId="2" operator="between" stopIfTrue="1">
      <formula>"(Opérateurs)"</formula>
      <formula>"(Opérateurs)"</formula>
    </cfRule>
    <cfRule type="cellIs" priority="21" dxfId="5" operator="notBetween" stopIfTrue="1">
      <formula>"(Opérateurs)"</formula>
      <formula>"(Opérateurs)"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5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5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1" operator="equal" stopIfTrue="1">
      <formula>"DEJA SAISI !"</formula>
    </cfRule>
  </conditionalFormatting>
  <conditionalFormatting sqref="B23:C27">
    <cfRule type="cellIs" priority="1" dxfId="0" operator="equal" stopIfTrue="1">
      <formula>0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2014-12-15T15:31:04Z</dcterms:created>
  <dcterms:modified xsi:type="dcterms:W3CDTF">2014-12-15T15:31:10Z</dcterms:modified>
  <cp:category/>
  <cp:version/>
  <cp:contentType/>
  <cp:contentStatus/>
</cp:coreProperties>
</file>