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095" activeTab="0"/>
  </bookViews>
  <sheets>
    <sheet name="Saisie_LF" sheetId="1" r:id="rId1"/>
  </sheets>
  <externalReferences>
    <externalReference r:id="rId4"/>
  </externalReferences>
  <definedNames>
    <definedName name="Cf.">'[1]liste codes réf'!$F$31:$F$32</definedName>
    <definedName name="NOM">#REF!</definedName>
    <definedName name="noms_taxons">'[1]liste codes réf'!$B$8:$B$1245</definedName>
    <definedName name="periphyton">'[1]liste codes réf'!$F$37:$F$41</definedName>
    <definedName name="type_courant">'[1]liste codes réf'!$F$18:$F$27</definedName>
    <definedName name="_xlnm.Print_Area" localSheetId="0">'Saisie_LF'!$A$1:$Q$82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  <author>Chauvin Christian</author>
  </authors>
  <commentList>
    <comment ref="A2" authorId="0">
      <text>
        <r>
          <rPr>
            <sz val="8"/>
            <rFont val="Tahoma"/>
            <family val="2"/>
          </rPr>
          <t xml:space="preserve">Organisme qui a réalisé le relevé 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L3" authorId="1">
      <text>
        <r>
          <rPr>
            <sz val="8"/>
            <rFont val="Tahoma"/>
            <family val="2"/>
          </rPr>
          <t xml:space="preserve">N° de code de la station (code SANDRE).
</t>
        </r>
      </text>
    </comment>
    <comment ref="N3" authorId="3">
      <text>
        <r>
          <rPr>
            <sz val="8"/>
            <rFont val="Tahoma"/>
            <family val="2"/>
          </rPr>
          <t>Référence de l'étude</t>
        </r>
      </text>
    </comment>
    <comment ref="B4" authorId="4">
      <text>
        <r>
          <rPr>
            <sz val="9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de l'UR la plus courante sur la station (100% si UR unique).</t>
        </r>
      </text>
    </comment>
    <comment ref="C7" authorId="2">
      <text>
        <r>
          <rPr>
            <sz val="8"/>
            <rFont val="Tahoma"/>
            <family val="2"/>
          </rPr>
          <t>part de l'UR la plus lente
sur la station.</t>
        </r>
      </text>
    </comment>
  </commentList>
</comments>
</file>

<file path=xl/sharedStrings.xml><?xml version="1.0" encoding="utf-8"?>
<sst xmlns="http://schemas.openxmlformats.org/spreadsheetml/2006/main" count="215" uniqueCount="96">
  <si>
    <t>Relevés floristiques aquatiques - IBMR</t>
  </si>
  <si>
    <t>modèle Irstea-GIS</t>
  </si>
  <si>
    <t>SAGE</t>
  </si>
  <si>
    <t>M.SCHNEIDER S.RENAHY</t>
  </si>
  <si>
    <t>Rhône</t>
  </si>
  <si>
    <t>Rhône à Donzère</t>
  </si>
  <si>
    <t>06113000</t>
  </si>
  <si>
    <t>AERMC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</si>
  <si>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</si>
  <si>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</si>
  <si>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</si>
  <si>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</si>
  <si>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</si>
  <si>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</si>
  <si>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</si>
  <si>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</si>
  <si>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POTNOD</t>
  </si>
  <si>
    <t>Faciès dominant</t>
  </si>
  <si>
    <t>pl. lent</t>
  </si>
  <si>
    <t>niveau trophique</t>
  </si>
  <si>
    <t>très 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</si>
  <si>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</si>
  <si>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</si>
  <si>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</si>
  <si>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</si>
  <si>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</si>
  <si>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</si>
  <si>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</si>
  <si>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</si>
  <si>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</si>
  <si>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</si>
  <si>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</si>
  <si>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</si>
  <si>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</si>
  <si>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</si>
  <si>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</si>
  <si>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</si>
  <si>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</si>
  <si>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</si>
  <si>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</si>
  <si>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</si>
  <si>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</si>
  <si>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</si>
  <si>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</si>
  <si>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</si>
  <si>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</si>
  <si>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</si>
  <si>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</si>
  <si>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</si>
  <si>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</si>
  <si>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</si>
  <si>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</si>
  <si>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</si>
  <si>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</si>
  <si>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</si>
  <si>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</si>
  <si>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</si>
  <si>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</si>
  <si>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Nouveaux taxons hors référentiel (si nécessaire)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</si>
  <si>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</si>
  <si>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</si>
  <si>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</si>
  <si>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</si>
  <si>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</si>
  <si>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</si>
  <si>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</si>
  <si>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</si>
  <si>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</si>
  <si>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</si>
  <si>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SANDRE</t>
  </si>
  <si>
    <t>r. station</t>
  </si>
  <si>
    <t>cl. rec.</t>
  </si>
  <si>
    <t>KixCsi</t>
  </si>
  <si>
    <t>Ei x Ki x Csi</t>
  </si>
  <si>
    <t>Ei x Ki</t>
  </si>
  <si>
    <t>Noms</t>
  </si>
  <si>
    <t>cd_sandre</t>
  </si>
  <si>
    <t>code taxa</t>
  </si>
  <si>
    <t>index ligne</t>
  </si>
  <si>
    <t>PHOSPX</t>
  </si>
  <si>
    <t xml:space="preserve"> -</t>
  </si>
  <si>
    <t>VAUSPX</t>
  </si>
  <si>
    <t>CINDAN</t>
  </si>
  <si>
    <t>CINRIP</t>
  </si>
  <si>
    <t>MYRSPI</t>
  </si>
  <si>
    <t>POTPEC</t>
  </si>
  <si>
    <t>VALSPI</t>
  </si>
  <si>
    <t>ARUDON</t>
  </si>
  <si>
    <t>ROBUSTESSE</t>
  </si>
  <si>
    <t>K.CS (Ei.Ki max)</t>
  </si>
  <si>
    <t>E.K.CS (Ei.Ki max)</t>
  </si>
  <si>
    <t>rech. Ei.Ki Max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</si>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</sst>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indexed="2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 tint="-0.04997999966144562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61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46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3" fillId="30" borderId="0" applyNumberFormat="0" applyBorder="0" applyAlignment="0" applyProtection="0"/>
    <xf numFmtId="9" fontId="46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75">
    <xf numFmtId="0" fontId="0" fillId="0" borderId="0" xfId="0" applyAlignment="1">
      <alignment/>
    </xf>
    <xf numFmtId="0" fontId="20" fillId="33" borderId="10" xfId="0" applyFont="1" applyFill="1" applyBorder="1" applyAlignment="1" applyProtection="1">
      <alignment horizontal="left"/>
      <protection hidden="1"/>
    </xf>
    <xf numFmtId="0" fontId="20" fillId="33" borderId="11" xfId="0" applyFont="1" applyFill="1" applyBorder="1" applyAlignment="1" applyProtection="1">
      <alignment horizontal="center"/>
      <protection hidden="1"/>
    </xf>
    <xf numFmtId="0" fontId="21" fillId="33" borderId="11" xfId="0" applyFont="1" applyFill="1" applyBorder="1" applyAlignment="1" applyProtection="1">
      <alignment horizontal="left"/>
      <protection hidden="1"/>
    </xf>
    <xf numFmtId="0" fontId="20" fillId="34" borderId="0" xfId="0" applyFont="1" applyFill="1" applyBorder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hidden="1"/>
    </xf>
    <xf numFmtId="0" fontId="22" fillId="33" borderId="11" xfId="0" applyFont="1" applyFill="1" applyBorder="1" applyAlignment="1" applyProtection="1">
      <alignment horizontal="right"/>
      <protection hidden="1"/>
    </xf>
    <xf numFmtId="0" fontId="23" fillId="35" borderId="12" xfId="0" applyFont="1" applyFill="1" applyBorder="1" applyAlignment="1" applyProtection="1">
      <alignment horizontal="right"/>
      <protection hidden="1"/>
    </xf>
    <xf numFmtId="0" fontId="0" fillId="36" borderId="13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4" fillId="37" borderId="10" xfId="0" applyFont="1" applyFill="1" applyBorder="1" applyAlignment="1" applyProtection="1">
      <alignment horizontal="left"/>
      <protection locked="0"/>
    </xf>
    <xf numFmtId="0" fontId="24" fillId="37" borderId="14" xfId="0" applyFont="1" applyFill="1" applyBorder="1" applyAlignment="1" applyProtection="1">
      <alignment horizontal="left"/>
      <protection/>
    </xf>
    <xf numFmtId="0" fontId="24" fillId="37" borderId="11" xfId="0" applyFont="1" applyFill="1" applyBorder="1" applyAlignment="1" applyProtection="1">
      <alignment horizontal="left"/>
      <protection locked="0"/>
    </xf>
    <xf numFmtId="0" fontId="0" fillId="37" borderId="0" xfId="0" applyFill="1" applyAlignment="1" applyProtection="1">
      <alignment/>
      <protection hidden="1"/>
    </xf>
    <xf numFmtId="0" fontId="25" fillId="37" borderId="15" xfId="0" applyFont="1" applyFill="1" applyBorder="1" applyAlignment="1" applyProtection="1">
      <alignment horizontal="left"/>
      <protection locked="0"/>
    </xf>
    <xf numFmtId="0" fontId="26" fillId="37" borderId="11" xfId="0" applyFont="1" applyFill="1" applyBorder="1" applyAlignment="1" applyProtection="1">
      <alignment horizontal="left"/>
      <protection/>
    </xf>
    <xf numFmtId="0" fontId="25" fillId="34" borderId="0" xfId="0" applyFont="1" applyFill="1" applyBorder="1" applyAlignment="1" applyProtection="1">
      <alignment horizontal="left"/>
      <protection/>
    </xf>
    <xf numFmtId="0" fontId="24" fillId="37" borderId="11" xfId="0" applyFont="1" applyFill="1" applyBorder="1" applyAlignment="1" applyProtection="1">
      <alignment horizontal="left"/>
      <protection/>
    </xf>
    <xf numFmtId="0" fontId="26" fillId="37" borderId="11" xfId="0" applyFont="1" applyFill="1" applyBorder="1" applyAlignment="1" applyProtection="1">
      <alignment horizontal="left"/>
      <protection locked="0"/>
    </xf>
    <xf numFmtId="0" fontId="0" fillId="37" borderId="0" xfId="0" applyFill="1" applyAlignment="1">
      <alignment/>
    </xf>
    <xf numFmtId="0" fontId="0" fillId="36" borderId="16" xfId="0" applyFill="1" applyBorder="1" applyAlignment="1" applyProtection="1">
      <alignment/>
      <protection hidden="1"/>
    </xf>
    <xf numFmtId="0" fontId="24" fillId="38" borderId="14" xfId="0" applyFont="1" applyFill="1" applyBorder="1" applyAlignment="1" applyProtection="1">
      <alignment horizontal="left"/>
      <protection/>
    </xf>
    <xf numFmtId="0" fontId="24" fillId="34" borderId="0" xfId="0" applyFont="1" applyFill="1" applyBorder="1" applyAlignment="1" applyProtection="1">
      <alignment/>
      <protection hidden="1"/>
    </xf>
    <xf numFmtId="0" fontId="24" fillId="37" borderId="11" xfId="0" applyFont="1" applyFill="1" applyBorder="1" applyAlignment="1" applyProtection="1">
      <alignment/>
      <protection hidden="1"/>
    </xf>
    <xf numFmtId="0" fontId="24" fillId="37" borderId="15" xfId="0" applyFont="1" applyFill="1" applyBorder="1" applyAlignment="1" applyProtection="1">
      <alignment/>
      <protection hidden="1"/>
    </xf>
    <xf numFmtId="49" fontId="24" fillId="37" borderId="17" xfId="0" applyNumberFormat="1" applyFont="1" applyFill="1" applyBorder="1" applyAlignment="1" applyProtection="1">
      <alignment/>
      <protection locked="0"/>
    </xf>
    <xf numFmtId="0" fontId="24" fillId="37" borderId="0" xfId="0" applyFont="1" applyFill="1" applyAlignment="1" applyProtection="1">
      <alignment/>
      <protection hidden="1"/>
    </xf>
    <xf numFmtId="0" fontId="24" fillId="37" borderId="17" xfId="0" applyFont="1" applyFill="1" applyBorder="1" applyAlignment="1" applyProtection="1">
      <alignment horizontal="left"/>
      <protection locked="0"/>
    </xf>
    <xf numFmtId="0" fontId="24" fillId="37" borderId="18" xfId="0" applyFont="1" applyFill="1" applyBorder="1" applyAlignment="1" applyProtection="1">
      <alignment horizontal="right"/>
      <protection hidden="1"/>
    </xf>
    <xf numFmtId="0" fontId="24" fillId="35" borderId="12" xfId="0" applyFont="1" applyFill="1" applyBorder="1" applyAlignment="1" applyProtection="1">
      <alignment horizontal="right"/>
      <protection hidden="1"/>
    </xf>
    <xf numFmtId="15" fontId="63" fillId="39" borderId="19" xfId="0" applyNumberFormat="1" applyFont="1" applyFill="1" applyBorder="1" applyAlignment="1" applyProtection="1">
      <alignment horizontal="right"/>
      <protection/>
    </xf>
    <xf numFmtId="14" fontId="24" fillId="38" borderId="20" xfId="0" applyNumberFormat="1" applyFont="1" applyFill="1" applyBorder="1" applyAlignment="1" applyProtection="1">
      <alignment horizontal="center"/>
      <protection locked="0"/>
    </xf>
    <xf numFmtId="0" fontId="24" fillId="40" borderId="20" xfId="0" applyFont="1" applyFill="1" applyBorder="1" applyAlignment="1" applyProtection="1">
      <alignment/>
      <protection hidden="1"/>
    </xf>
    <xf numFmtId="0" fontId="24" fillId="34" borderId="0" xfId="0" applyFont="1" applyFill="1" applyBorder="1" applyAlignment="1" applyProtection="1">
      <alignment/>
      <protection hidden="1"/>
    </xf>
    <xf numFmtId="0" fontId="24" fillId="40" borderId="19" xfId="0" applyFont="1" applyFill="1" applyBorder="1" applyAlignment="1" applyProtection="1">
      <alignment/>
      <protection hidden="1"/>
    </xf>
    <xf numFmtId="0" fontId="28" fillId="41" borderId="21" xfId="0" applyFont="1" applyFill="1" applyBorder="1" applyAlignment="1" applyProtection="1">
      <alignment/>
      <protection hidden="1"/>
    </xf>
    <xf numFmtId="0" fontId="0" fillId="41" borderId="22" xfId="0" applyFill="1" applyBorder="1" applyAlignment="1" applyProtection="1">
      <alignment/>
      <protection hidden="1"/>
    </xf>
    <xf numFmtId="0" fontId="0" fillId="41" borderId="23" xfId="0" applyFill="1" applyBorder="1" applyAlignment="1" applyProtection="1">
      <alignment/>
      <protection hidden="1"/>
    </xf>
    <xf numFmtId="0" fontId="29" fillId="41" borderId="23" xfId="0" applyFont="1" applyFill="1" applyBorder="1" applyAlignment="1" applyProtection="1">
      <alignment/>
      <protection hidden="1"/>
    </xf>
    <xf numFmtId="0" fontId="29" fillId="35" borderId="24" xfId="0" applyFont="1" applyFill="1" applyBorder="1" applyAlignment="1" applyProtection="1">
      <alignment/>
      <protection hidden="1"/>
    </xf>
    <xf numFmtId="0" fontId="30" fillId="42" borderId="25" xfId="0" applyFont="1" applyFill="1" applyBorder="1" applyAlignment="1" applyProtection="1">
      <alignment/>
      <protection hidden="1"/>
    </xf>
    <xf numFmtId="14" fontId="24" fillId="42" borderId="26" xfId="0" applyNumberFormat="1" applyFont="1" applyFill="1" applyBorder="1" applyAlignment="1" applyProtection="1">
      <alignment horizontal="center"/>
      <protection hidden="1"/>
    </xf>
    <xf numFmtId="0" fontId="24" fillId="42" borderId="19" xfId="0" applyFont="1" applyFill="1" applyBorder="1" applyAlignment="1" applyProtection="1">
      <alignment horizontal="center"/>
      <protection hidden="1"/>
    </xf>
    <xf numFmtId="0" fontId="24" fillId="34" borderId="0" xfId="0" applyFont="1" applyFill="1" applyBorder="1" applyAlignment="1" applyProtection="1">
      <alignment horizontal="center"/>
      <protection hidden="1"/>
    </xf>
    <xf numFmtId="0" fontId="24" fillId="42" borderId="0" xfId="0" applyFont="1" applyFill="1" applyBorder="1" applyAlignment="1" applyProtection="1">
      <alignment horizontal="center"/>
      <protection hidden="1"/>
    </xf>
    <xf numFmtId="0" fontId="24" fillId="40" borderId="16" xfId="0" applyFont="1" applyFill="1" applyBorder="1" applyAlignment="1" applyProtection="1">
      <alignment horizontal="center"/>
      <protection hidden="1"/>
    </xf>
    <xf numFmtId="0" fontId="24" fillId="41" borderId="27" xfId="0" applyFont="1" applyFill="1" applyBorder="1" applyAlignment="1" applyProtection="1">
      <alignment horizontal="left"/>
      <protection hidden="1"/>
    </xf>
    <xf numFmtId="0" fontId="24" fillId="41" borderId="28" xfId="0" applyFont="1" applyFill="1" applyBorder="1" applyAlignment="1" applyProtection="1">
      <alignment horizontal="center"/>
      <protection hidden="1"/>
    </xf>
    <xf numFmtId="0" fontId="31" fillId="41" borderId="28" xfId="0" applyFont="1" applyFill="1" applyBorder="1" applyAlignment="1" applyProtection="1">
      <alignment horizontal="center"/>
      <protection hidden="1"/>
    </xf>
    <xf numFmtId="2" fontId="31" fillId="41" borderId="29" xfId="0" applyNumberFormat="1" applyFont="1" applyFill="1" applyBorder="1" applyAlignment="1" applyProtection="1">
      <alignment vertical="top"/>
      <protection hidden="1"/>
    </xf>
    <xf numFmtId="2" fontId="31" fillId="41" borderId="30" xfId="0" applyNumberFormat="1" applyFont="1" applyFill="1" applyBorder="1" applyAlignment="1" applyProtection="1">
      <alignment vertical="top"/>
      <protection hidden="1"/>
    </xf>
    <xf numFmtId="2" fontId="32" fillId="41" borderId="31" xfId="0" applyNumberFormat="1" applyFont="1" applyFill="1" applyBorder="1" applyAlignment="1" applyProtection="1">
      <alignment horizontal="left" vertical="top"/>
      <protection hidden="1"/>
    </xf>
    <xf numFmtId="2" fontId="0" fillId="41" borderId="32" xfId="0" applyNumberFormat="1" applyFont="1" applyFill="1" applyBorder="1" applyAlignment="1" applyProtection="1">
      <alignment horizontal="center" vertical="top"/>
      <protection hidden="1"/>
    </xf>
    <xf numFmtId="2" fontId="32" fillId="35" borderId="24" xfId="0" applyNumberFormat="1" applyFont="1" applyFill="1" applyBorder="1" applyAlignment="1" applyProtection="1">
      <alignment horizontal="left" vertical="top"/>
      <protection hidden="1"/>
    </xf>
    <xf numFmtId="0" fontId="24" fillId="37" borderId="33" xfId="0" applyFont="1" applyFill="1" applyBorder="1" applyAlignment="1" applyProtection="1">
      <alignment horizontal="center"/>
      <protection locked="0"/>
    </xf>
    <xf numFmtId="0" fontId="0" fillId="37" borderId="33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24" fillId="40" borderId="0" xfId="0" applyFont="1" applyFill="1" applyBorder="1" applyAlignment="1" applyProtection="1">
      <alignment horizontal="center"/>
      <protection hidden="1"/>
    </xf>
    <xf numFmtId="0" fontId="29" fillId="41" borderId="34" xfId="0" applyFont="1" applyFill="1" applyBorder="1" applyAlignment="1" applyProtection="1">
      <alignment horizontal="left"/>
      <protection hidden="1"/>
    </xf>
    <xf numFmtId="0" fontId="24" fillId="41" borderId="35" xfId="0" applyFont="1" applyFill="1" applyBorder="1" applyAlignment="1" applyProtection="1">
      <alignment horizontal="center"/>
      <protection hidden="1"/>
    </xf>
    <xf numFmtId="0" fontId="0" fillId="41" borderId="35" xfId="0" applyFont="1" applyFill="1" applyBorder="1" applyAlignment="1" applyProtection="1">
      <alignment horizontal="right"/>
      <protection hidden="1"/>
    </xf>
    <xf numFmtId="0" fontId="0" fillId="41" borderId="36" xfId="0" applyFont="1" applyFill="1" applyBorder="1" applyAlignment="1" applyProtection="1">
      <alignment horizontal="left"/>
      <protection hidden="1"/>
    </xf>
    <xf numFmtId="0" fontId="33" fillId="41" borderId="37" xfId="0" applyFont="1" applyFill="1" applyBorder="1" applyAlignment="1" applyProtection="1">
      <alignment/>
      <protection hidden="1"/>
    </xf>
    <xf numFmtId="0" fontId="32" fillId="41" borderId="38" xfId="0" applyFont="1" applyFill="1" applyBorder="1" applyAlignment="1" applyProtection="1">
      <alignment horizontal="center" vertical="top"/>
      <protection hidden="1"/>
    </xf>
    <xf numFmtId="0" fontId="32" fillId="41" borderId="39" xfId="0" applyFont="1" applyFill="1" applyBorder="1" applyAlignment="1" applyProtection="1">
      <alignment horizontal="right" vertical="top"/>
      <protection hidden="1"/>
    </xf>
    <xf numFmtId="0" fontId="34" fillId="35" borderId="24" xfId="0" applyFont="1" applyFill="1" applyBorder="1" applyAlignment="1" applyProtection="1">
      <alignment horizontal="center" vertical="top"/>
      <protection hidden="1"/>
    </xf>
    <xf numFmtId="0" fontId="26" fillId="42" borderId="25" xfId="0" applyFont="1" applyFill="1" applyBorder="1" applyAlignment="1" applyProtection="1">
      <alignment/>
      <protection hidden="1"/>
    </xf>
    <xf numFmtId="0" fontId="0" fillId="37" borderId="14" xfId="0" applyFont="1" applyFill="1" applyBorder="1" applyAlignment="1" applyProtection="1">
      <alignment horizontal="center"/>
      <protection locked="0"/>
    </xf>
    <xf numFmtId="0" fontId="0" fillId="37" borderId="19" xfId="0" applyFont="1" applyFill="1" applyBorder="1" applyAlignment="1" applyProtection="1">
      <alignment horizontal="center"/>
      <protection locked="0"/>
    </xf>
    <xf numFmtId="0" fontId="35" fillId="40" borderId="0" xfId="0" applyFont="1" applyFill="1" applyAlignment="1" applyProtection="1">
      <alignment horizontal="left"/>
      <protection hidden="1"/>
    </xf>
    <xf numFmtId="0" fontId="24" fillId="40" borderId="16" xfId="0" applyFont="1" applyFill="1" applyBorder="1" applyAlignment="1" applyProtection="1">
      <alignment horizontal="left"/>
      <protection hidden="1"/>
    </xf>
    <xf numFmtId="0" fontId="0" fillId="41" borderId="24" xfId="0" applyFont="1" applyFill="1" applyBorder="1" applyAlignment="1" applyProtection="1">
      <alignment horizontal="center"/>
      <protection hidden="1"/>
    </xf>
    <xf numFmtId="0" fontId="0" fillId="41" borderId="0" xfId="0" applyFont="1" applyFill="1" applyBorder="1" applyAlignment="1" applyProtection="1">
      <alignment horizontal="center"/>
      <protection hidden="1"/>
    </xf>
    <xf numFmtId="0" fontId="36" fillId="41" borderId="0" xfId="0" applyFont="1" applyFill="1" applyBorder="1" applyAlignment="1" applyProtection="1">
      <alignment horizontal="center" textRotation="90"/>
      <protection hidden="1"/>
    </xf>
    <xf numFmtId="0" fontId="32" fillId="41" borderId="0" xfId="0" applyFont="1" applyFill="1" applyBorder="1" applyAlignment="1" applyProtection="1">
      <alignment horizontal="right"/>
      <protection hidden="1"/>
    </xf>
    <xf numFmtId="0" fontId="37" fillId="41" borderId="40" xfId="0" applyFont="1" applyFill="1" applyBorder="1" applyAlignment="1" applyProtection="1">
      <alignment horizontal="left" vertical="top"/>
      <protection hidden="1"/>
    </xf>
    <xf numFmtId="0" fontId="37" fillId="41" borderId="41" xfId="0" applyFont="1" applyFill="1" applyBorder="1" applyAlignment="1" applyProtection="1">
      <alignment horizontal="left" vertical="top"/>
      <protection hidden="1"/>
    </xf>
    <xf numFmtId="0" fontId="37" fillId="41" borderId="42" xfId="0" applyFont="1" applyFill="1" applyBorder="1" applyAlignment="1" applyProtection="1">
      <alignment horizontal="left" vertical="top"/>
      <protection hidden="1"/>
    </xf>
    <xf numFmtId="0" fontId="38" fillId="35" borderId="0" xfId="0" applyFont="1" applyFill="1" applyBorder="1" applyAlignment="1" applyProtection="1">
      <alignment horizontal="left" vertical="top"/>
      <protection hidden="1"/>
    </xf>
    <xf numFmtId="0" fontId="24" fillId="42" borderId="10" xfId="0" applyFont="1" applyFill="1" applyBorder="1" applyAlignment="1" applyProtection="1">
      <alignment horizontal="center"/>
      <protection hidden="1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32" fillId="40" borderId="0" xfId="0" applyFont="1" applyFill="1" applyAlignment="1" applyProtection="1">
      <alignment horizontal="left"/>
      <protection hidden="1"/>
    </xf>
    <xf numFmtId="0" fontId="32" fillId="40" borderId="16" xfId="0" applyFont="1" applyFill="1" applyBorder="1" applyAlignment="1" applyProtection="1">
      <alignment horizontal="right"/>
      <protection hidden="1"/>
    </xf>
    <xf numFmtId="0" fontId="39" fillId="41" borderId="43" xfId="0" applyFont="1" applyFill="1" applyBorder="1" applyAlignment="1" applyProtection="1">
      <alignment horizontal="right" vertical="top"/>
      <protection hidden="1"/>
    </xf>
    <xf numFmtId="164" fontId="0" fillId="41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4" xfId="0" applyNumberFormat="1" applyFont="1" applyFill="1" applyBorder="1" applyAlignment="1" applyProtection="1">
      <alignment horizontal="left" vertical="top"/>
      <protection hidden="1"/>
    </xf>
    <xf numFmtId="0" fontId="0" fillId="37" borderId="14" xfId="0" applyNumberFormat="1" applyFont="1" applyFill="1" applyBorder="1" applyAlignment="1" applyProtection="1">
      <alignment horizontal="center"/>
      <protection locked="0"/>
    </xf>
    <xf numFmtId="0" fontId="0" fillId="37" borderId="19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40" fillId="40" borderId="11" xfId="0" applyNumberFormat="1" applyFont="1" applyFill="1" applyBorder="1" applyAlignment="1" applyProtection="1">
      <alignment horizontal="right"/>
      <protection hidden="1"/>
    </xf>
    <xf numFmtId="165" fontId="40" fillId="40" borderId="16" xfId="0" applyNumberFormat="1" applyFont="1" applyFill="1" applyBorder="1" applyAlignment="1" applyProtection="1">
      <alignment horizontal="right"/>
      <protection hidden="1"/>
    </xf>
    <xf numFmtId="0" fontId="24" fillId="41" borderId="24" xfId="0" applyFont="1" applyFill="1" applyBorder="1" applyAlignment="1" applyProtection="1">
      <alignment horizontal="center"/>
      <protection hidden="1"/>
    </xf>
    <xf numFmtId="0" fontId="24" fillId="41" borderId="0" xfId="0" applyFont="1" applyFill="1" applyBorder="1" applyAlignment="1" applyProtection="1">
      <alignment horizontal="center"/>
      <protection hidden="1"/>
    </xf>
    <xf numFmtId="2" fontId="0" fillId="41" borderId="0" xfId="0" applyNumberFormat="1" applyFont="1" applyFill="1" applyBorder="1" applyAlignment="1" applyProtection="1">
      <alignment horizontal="left"/>
      <protection hidden="1"/>
    </xf>
    <xf numFmtId="0" fontId="0" fillId="43" borderId="14" xfId="0" applyNumberFormat="1" applyFont="1" applyFill="1" applyBorder="1" applyAlignment="1" applyProtection="1">
      <alignment horizontal="center"/>
      <protection locked="0"/>
    </xf>
    <xf numFmtId="0" fontId="0" fillId="43" borderId="19" xfId="0" applyNumberFormat="1" applyFont="1" applyFill="1" applyBorder="1" applyAlignment="1" applyProtection="1">
      <alignment horizontal="center"/>
      <protection locked="0"/>
    </xf>
    <xf numFmtId="0" fontId="0" fillId="41" borderId="44" xfId="0" applyFont="1" applyFill="1" applyBorder="1" applyAlignment="1" applyProtection="1">
      <alignment horizontal="center"/>
      <protection hidden="1"/>
    </xf>
    <xf numFmtId="2" fontId="24" fillId="41" borderId="45" xfId="0" applyNumberFormat="1" applyFont="1" applyFill="1" applyBorder="1" applyAlignment="1" applyProtection="1">
      <alignment horizontal="left"/>
      <protection hidden="1"/>
    </xf>
    <xf numFmtId="2" fontId="29" fillId="41" borderId="45" xfId="0" applyNumberFormat="1" applyFont="1" applyFill="1" applyBorder="1" applyAlignment="1" applyProtection="1">
      <alignment horizontal="left"/>
      <protection hidden="1"/>
    </xf>
    <xf numFmtId="2" fontId="0" fillId="41" borderId="46" xfId="0" applyNumberFormat="1" applyFont="1" applyFill="1" applyBorder="1" applyAlignment="1" applyProtection="1">
      <alignment horizontal="center"/>
      <protection hidden="1"/>
    </xf>
    <xf numFmtId="166" fontId="0" fillId="41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4" xfId="0" applyNumberFormat="1" applyFont="1" applyFill="1" applyBorder="1" applyAlignment="1" applyProtection="1">
      <alignment horizontal="left" vertical="top"/>
      <protection hidden="1"/>
    </xf>
    <xf numFmtId="0" fontId="30" fillId="42" borderId="47" xfId="0" applyFont="1" applyFill="1" applyBorder="1" applyAlignment="1" applyProtection="1">
      <alignment/>
      <protection hidden="1"/>
    </xf>
    <xf numFmtId="0" fontId="0" fillId="43" borderId="48" xfId="0" applyNumberFormat="1" applyFont="1" applyFill="1" applyBorder="1" applyAlignment="1" applyProtection="1">
      <alignment horizontal="center"/>
      <protection locked="0"/>
    </xf>
    <xf numFmtId="0" fontId="0" fillId="43" borderId="49" xfId="0" applyNumberFormat="1" applyFont="1" applyFill="1" applyBorder="1" applyAlignment="1" applyProtection="1">
      <alignment horizontal="center"/>
      <protection locked="0"/>
    </xf>
    <xf numFmtId="2" fontId="30" fillId="40" borderId="0" xfId="0" applyNumberFormat="1" applyFont="1" applyFill="1" applyAlignment="1" applyProtection="1">
      <alignment/>
      <protection hidden="1"/>
    </xf>
    <xf numFmtId="165" fontId="30" fillId="40" borderId="16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 horizontal="right"/>
      <protection hidden="1"/>
    </xf>
    <xf numFmtId="1" fontId="0" fillId="41" borderId="0" xfId="0" applyNumberFormat="1" applyFont="1" applyFill="1" applyBorder="1" applyAlignment="1" applyProtection="1">
      <alignment horizontal="right"/>
      <protection hidden="1"/>
    </xf>
    <xf numFmtId="166" fontId="0" fillId="41" borderId="0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left"/>
      <protection hidden="1"/>
    </xf>
    <xf numFmtId="0" fontId="30" fillId="42" borderId="50" xfId="0" applyFont="1" applyFill="1" applyBorder="1" applyAlignment="1" applyProtection="1">
      <alignment/>
      <protection hidden="1"/>
    </xf>
    <xf numFmtId="0" fontId="0" fillId="43" borderId="51" xfId="0" applyNumberFormat="1" applyFont="1" applyFill="1" applyBorder="1" applyAlignment="1" applyProtection="1">
      <alignment horizontal="center"/>
      <protection locked="0"/>
    </xf>
    <xf numFmtId="0" fontId="0" fillId="43" borderId="52" xfId="0" applyNumberFormat="1" applyFont="1" applyFill="1" applyBorder="1" applyAlignment="1" applyProtection="1">
      <alignment horizontal="center"/>
      <protection locked="0"/>
    </xf>
    <xf numFmtId="0" fontId="37" fillId="41" borderId="53" xfId="0" applyFont="1" applyFill="1" applyBorder="1" applyAlignment="1" applyProtection="1">
      <alignment horizontal="left" vertical="top"/>
      <protection hidden="1"/>
    </xf>
    <xf numFmtId="0" fontId="24" fillId="41" borderId="45" xfId="0" applyFont="1" applyFill="1" applyBorder="1" applyAlignment="1" applyProtection="1">
      <alignment horizontal="left" vertical="top"/>
      <protection hidden="1"/>
    </xf>
    <xf numFmtId="0" fontId="38" fillId="41" borderId="54" xfId="0" applyFont="1" applyFill="1" applyBorder="1" applyAlignment="1" applyProtection="1">
      <alignment horizontal="left" vertical="top"/>
      <protection hidden="1"/>
    </xf>
    <xf numFmtId="0" fontId="29" fillId="35" borderId="24" xfId="0" applyFont="1" applyFill="1" applyBorder="1" applyAlignment="1" applyProtection="1">
      <alignment horizontal="left" vertical="top"/>
      <protection hidden="1"/>
    </xf>
    <xf numFmtId="1" fontId="0" fillId="41" borderId="55" xfId="0" applyNumberFormat="1" applyFont="1" applyFill="1" applyBorder="1" applyAlignment="1" applyProtection="1">
      <alignment horizontal="right"/>
      <protection hidden="1"/>
    </xf>
    <xf numFmtId="0" fontId="32" fillId="41" borderId="43" xfId="0" applyFont="1" applyFill="1" applyBorder="1" applyAlignment="1" applyProtection="1">
      <alignment horizontal="right" vertical="top"/>
      <protection hidden="1"/>
    </xf>
    <xf numFmtId="166" fontId="0" fillId="41" borderId="0" xfId="0" applyNumberFormat="1" applyFont="1" applyFill="1" applyBorder="1" applyAlignment="1" applyProtection="1">
      <alignment horizontal="right" vertical="top"/>
      <protection hidden="1"/>
    </xf>
    <xf numFmtId="166" fontId="0" fillId="35" borderId="24" xfId="0" applyNumberFormat="1" applyFont="1" applyFill="1" applyBorder="1" applyAlignment="1" applyProtection="1">
      <alignment horizontal="right" vertical="top"/>
      <protection hidden="1"/>
    </xf>
    <xf numFmtId="0" fontId="32" fillId="41" borderId="56" xfId="0" applyFont="1" applyFill="1" applyBorder="1" applyAlignment="1" applyProtection="1">
      <alignment horizontal="right" vertical="top"/>
      <protection hidden="1"/>
    </xf>
    <xf numFmtId="166" fontId="0" fillId="41" borderId="57" xfId="0" applyNumberFormat="1" applyFont="1" applyFill="1" applyBorder="1" applyAlignment="1" applyProtection="1">
      <alignment horizontal="right" vertical="top"/>
      <protection hidden="1"/>
    </xf>
    <xf numFmtId="166" fontId="0" fillId="41" borderId="57" xfId="0" applyNumberFormat="1" applyFont="1" applyFill="1" applyBorder="1" applyAlignment="1" applyProtection="1">
      <alignment horizontal="left" vertical="top"/>
      <protection hidden="1"/>
    </xf>
    <xf numFmtId="0" fontId="30" fillId="42" borderId="58" xfId="0" applyFont="1" applyFill="1" applyBorder="1" applyAlignment="1" applyProtection="1">
      <alignment/>
      <protection hidden="1"/>
    </xf>
    <xf numFmtId="0" fontId="0" fillId="43" borderId="59" xfId="0" applyNumberFormat="1" applyFont="1" applyFill="1" applyBorder="1" applyAlignment="1" applyProtection="1">
      <alignment horizontal="center"/>
      <protection locked="0"/>
    </xf>
    <xf numFmtId="0" fontId="0" fillId="43" borderId="60" xfId="0" applyNumberFormat="1" applyFont="1" applyFill="1" applyBorder="1" applyAlignment="1" applyProtection="1">
      <alignment horizontal="center"/>
      <protection locked="0"/>
    </xf>
    <xf numFmtId="2" fontId="30" fillId="40" borderId="15" xfId="0" applyNumberFormat="1" applyFont="1" applyFill="1" applyBorder="1" applyAlignment="1" applyProtection="1">
      <alignment/>
      <protection hidden="1"/>
    </xf>
    <xf numFmtId="2" fontId="30" fillId="40" borderId="13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center"/>
      <protection hidden="1"/>
    </xf>
    <xf numFmtId="0" fontId="0" fillId="40" borderId="0" xfId="0" applyFill="1" applyAlignment="1" applyProtection="1">
      <alignment/>
      <protection hidden="1"/>
    </xf>
    <xf numFmtId="2" fontId="30" fillId="40" borderId="16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/>
      <protection hidden="1"/>
    </xf>
    <xf numFmtId="1" fontId="0" fillId="41" borderId="0" xfId="0" applyNumberFormat="1" applyFont="1" applyFill="1" applyBorder="1" applyAlignment="1" applyProtection="1">
      <alignment/>
      <protection hidden="1"/>
    </xf>
    <xf numFmtId="1" fontId="0" fillId="41" borderId="0" xfId="0" applyNumberFormat="1" applyFont="1" applyFill="1" applyBorder="1" applyAlignment="1" applyProtection="1">
      <alignment horizontal="right"/>
      <protection hidden="1"/>
    </xf>
    <xf numFmtId="2" fontId="0" fillId="41" borderId="0" xfId="0" applyNumberFormat="1" applyFont="1" applyFill="1" applyBorder="1" applyAlignment="1" applyProtection="1">
      <alignment horizontal="center"/>
      <protection hidden="1"/>
    </xf>
    <xf numFmtId="0" fontId="0" fillId="36" borderId="61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0" fillId="42" borderId="62" xfId="0" applyFont="1" applyFill="1" applyBorder="1" applyAlignment="1" applyProtection="1">
      <alignment/>
      <protection hidden="1"/>
    </xf>
    <xf numFmtId="0" fontId="0" fillId="43" borderId="63" xfId="0" applyNumberFormat="1" applyFont="1" applyFill="1" applyBorder="1" applyAlignment="1" applyProtection="1">
      <alignment horizontal="center"/>
      <protection locked="0"/>
    </xf>
    <xf numFmtId="0" fontId="0" fillId="43" borderId="64" xfId="0" applyNumberFormat="1" applyFont="1" applyFill="1" applyBorder="1" applyAlignment="1" applyProtection="1">
      <alignment horizontal="center"/>
      <protection locked="0"/>
    </xf>
    <xf numFmtId="165" fontId="32" fillId="34" borderId="0" xfId="0" applyNumberFormat="1" applyFont="1" applyFill="1" applyBorder="1" applyAlignment="1" applyProtection="1">
      <alignment horizontal="center"/>
      <protection hidden="1"/>
    </xf>
    <xf numFmtId="1" fontId="0" fillId="41" borderId="55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center"/>
      <protection hidden="1"/>
    </xf>
    <xf numFmtId="0" fontId="0" fillId="41" borderId="43" xfId="0" applyFill="1" applyBorder="1" applyAlignment="1" applyProtection="1">
      <alignment/>
      <protection hidden="1"/>
    </xf>
    <xf numFmtId="0" fontId="0" fillId="41" borderId="0" xfId="0" applyFill="1" applyAlignment="1" applyProtection="1">
      <alignment/>
      <protection hidden="1"/>
    </xf>
    <xf numFmtId="0" fontId="0" fillId="41" borderId="0" xfId="0" applyFont="1" applyFill="1" applyBorder="1" applyAlignment="1" applyProtection="1">
      <alignment horizontal="left" vertical="top"/>
      <protection hidden="1"/>
    </xf>
    <xf numFmtId="0" fontId="0" fillId="35" borderId="24" xfId="0" applyFill="1" applyBorder="1" applyAlignment="1" applyProtection="1">
      <alignment/>
      <protection hidden="1"/>
    </xf>
    <xf numFmtId="0" fontId="41" fillId="0" borderId="0" xfId="0" applyFont="1" applyAlignment="1" applyProtection="1">
      <alignment/>
      <protection hidden="1"/>
    </xf>
    <xf numFmtId="0" fontId="41" fillId="40" borderId="10" xfId="0" applyFont="1" applyFill="1" applyBorder="1" applyAlignment="1" applyProtection="1">
      <alignment/>
      <protection hidden="1"/>
    </xf>
    <xf numFmtId="0" fontId="41" fillId="40" borderId="11" xfId="0" applyFont="1" applyFill="1" applyBorder="1" applyAlignment="1" applyProtection="1">
      <alignment horizontal="center"/>
      <protection hidden="1"/>
    </xf>
    <xf numFmtId="0" fontId="32" fillId="40" borderId="14" xfId="0" applyFont="1" applyFill="1" applyBorder="1" applyAlignment="1" applyProtection="1">
      <alignment/>
      <protection hidden="1"/>
    </xf>
    <xf numFmtId="1" fontId="0" fillId="34" borderId="0" xfId="0" applyNumberFormat="1" applyFont="1" applyFill="1" applyBorder="1" applyAlignment="1" applyProtection="1">
      <alignment horizontal="center"/>
      <protection hidden="1"/>
    </xf>
    <xf numFmtId="2" fontId="26" fillId="42" borderId="11" xfId="0" applyNumberFormat="1" applyFont="1" applyFill="1" applyBorder="1" applyAlignment="1" applyProtection="1">
      <alignment horizontal="right"/>
      <protection hidden="1"/>
    </xf>
    <xf numFmtId="2" fontId="26" fillId="42" borderId="19" xfId="0" applyNumberFormat="1" applyFont="1" applyFill="1" applyBorder="1" applyAlignment="1" applyProtection="1">
      <alignment horizontal="right"/>
      <protection hidden="1"/>
    </xf>
    <xf numFmtId="0" fontId="32" fillId="34" borderId="0" xfId="0" applyFont="1" applyFill="1" applyBorder="1" applyAlignment="1" applyProtection="1">
      <alignment/>
      <protection hidden="1"/>
    </xf>
    <xf numFmtId="0" fontId="0" fillId="41" borderId="34" xfId="0" applyFill="1" applyBorder="1" applyAlignment="1" applyProtection="1">
      <alignment/>
      <protection hidden="1"/>
    </xf>
    <xf numFmtId="0" fontId="32" fillId="41" borderId="35" xfId="0" applyFont="1" applyFill="1" applyBorder="1" applyAlignment="1" applyProtection="1">
      <alignment/>
      <protection hidden="1"/>
    </xf>
    <xf numFmtId="2" fontId="24" fillId="41" borderId="35" xfId="0" applyNumberFormat="1" applyFont="1" applyFill="1" applyBorder="1" applyAlignment="1" applyProtection="1">
      <alignment horizontal="left"/>
      <protection hidden="1"/>
    </xf>
    <xf numFmtId="0" fontId="0" fillId="41" borderId="65" xfId="0" applyFill="1" applyBorder="1" applyAlignment="1" applyProtection="1">
      <alignment/>
      <protection hidden="1"/>
    </xf>
    <xf numFmtId="0" fontId="0" fillId="41" borderId="35" xfId="0" applyFill="1" applyBorder="1" applyAlignment="1" applyProtection="1">
      <alignment/>
      <protection hidden="1"/>
    </xf>
    <xf numFmtId="0" fontId="0" fillId="41" borderId="35" xfId="0" applyFont="1" applyFill="1" applyBorder="1" applyAlignment="1" applyProtection="1">
      <alignment horizontal="left" vertical="top"/>
      <protection hidden="1"/>
    </xf>
    <xf numFmtId="0" fontId="32" fillId="42" borderId="25" xfId="0" applyFont="1" applyFill="1" applyBorder="1" applyAlignment="1" applyProtection="1">
      <alignment horizontal="right"/>
      <protection hidden="1"/>
    </xf>
    <xf numFmtId="0" fontId="0" fillId="42" borderId="14" xfId="0" applyFont="1" applyFill="1" applyBorder="1" applyAlignment="1" applyProtection="1">
      <alignment horizontal="center"/>
      <protection hidden="1"/>
    </xf>
    <xf numFmtId="2" fontId="0" fillId="42" borderId="19" xfId="0" applyNumberFormat="1" applyFont="1" applyFill="1" applyBorder="1" applyAlignment="1" applyProtection="1">
      <alignment horizontal="center"/>
      <protection hidden="1"/>
    </xf>
    <xf numFmtId="0" fontId="0" fillId="34" borderId="66" xfId="0" applyFont="1" applyFill="1" applyBorder="1" applyAlignment="1" applyProtection="1">
      <alignment horizontal="center"/>
      <protection hidden="1"/>
    </xf>
    <xf numFmtId="0" fontId="32" fillId="34" borderId="66" xfId="0" applyFont="1" applyFill="1" applyBorder="1" applyAlignment="1" applyProtection="1">
      <alignment horizontal="center"/>
      <protection hidden="1"/>
    </xf>
    <xf numFmtId="2" fontId="30" fillId="42" borderId="0" xfId="0" applyNumberFormat="1" applyFont="1" applyFill="1" applyAlignment="1" applyProtection="1">
      <alignment/>
      <protection hidden="1"/>
    </xf>
    <xf numFmtId="1" fontId="24" fillId="42" borderId="66" xfId="0" applyNumberFormat="1" applyFont="1" applyFill="1" applyBorder="1" applyAlignment="1" applyProtection="1">
      <alignment horizontal="center"/>
      <protection hidden="1"/>
    </xf>
    <xf numFmtId="1" fontId="24" fillId="34" borderId="0" xfId="0" applyNumberFormat="1" applyFont="1" applyFill="1" applyBorder="1" applyAlignment="1" applyProtection="1">
      <alignment horizontal="center"/>
      <protection hidden="1"/>
    </xf>
    <xf numFmtId="1" fontId="24" fillId="42" borderId="0" xfId="0" applyNumberFormat="1" applyFont="1" applyFill="1" applyBorder="1" applyAlignment="1" applyProtection="1">
      <alignment horizontal="center"/>
      <protection hidden="1"/>
    </xf>
    <xf numFmtId="0" fontId="24" fillId="42" borderId="15" xfId="0" applyFont="1" applyFill="1" applyBorder="1" applyAlignment="1" applyProtection="1">
      <alignment horizontal="center"/>
      <protection hidden="1"/>
    </xf>
    <xf numFmtId="0" fontId="32" fillId="42" borderId="0" xfId="0" applyFont="1" applyFill="1" applyBorder="1" applyAlignment="1" applyProtection="1">
      <alignment horizontal="left"/>
      <protection hidden="1"/>
    </xf>
    <xf numFmtId="0" fontId="32" fillId="42" borderId="67" xfId="0" applyFont="1" applyFill="1" applyBorder="1" applyAlignment="1" applyProtection="1">
      <alignment horizontal="left"/>
      <protection hidden="1"/>
    </xf>
    <xf numFmtId="0" fontId="0" fillId="35" borderId="68" xfId="0" applyFill="1" applyBorder="1" applyAlignment="1" applyProtection="1">
      <alignment/>
      <protection hidden="1"/>
    </xf>
    <xf numFmtId="2" fontId="0" fillId="42" borderId="14" xfId="0" applyNumberFormat="1" applyFont="1" applyFill="1" applyBorder="1" applyAlignment="1" applyProtection="1">
      <alignment horizontal="center"/>
      <protection hidden="1"/>
    </xf>
    <xf numFmtId="165" fontId="0" fillId="34" borderId="66" xfId="0" applyNumberFormat="1" applyFont="1" applyFill="1" applyBorder="1" applyAlignment="1" applyProtection="1">
      <alignment horizontal="left"/>
      <protection hidden="1"/>
    </xf>
    <xf numFmtId="165" fontId="42" fillId="34" borderId="69" xfId="0" applyNumberFormat="1" applyFont="1" applyFill="1" applyBorder="1" applyAlignment="1" applyProtection="1">
      <alignment horizontal="left"/>
      <protection hidden="1"/>
    </xf>
    <xf numFmtId="2" fontId="24" fillId="42" borderId="33" xfId="0" applyNumberFormat="1" applyFont="1" applyFill="1" applyBorder="1" applyAlignment="1" applyProtection="1">
      <alignment horizontal="center"/>
      <protection hidden="1"/>
    </xf>
    <xf numFmtId="165" fontId="41" fillId="42" borderId="0" xfId="0" applyNumberFormat="1" applyFont="1" applyFill="1" applyBorder="1" applyAlignment="1" applyProtection="1">
      <alignment horizontal="left"/>
      <protection hidden="1"/>
    </xf>
    <xf numFmtId="165" fontId="0" fillId="42" borderId="0" xfId="0" applyNumberFormat="1" applyFont="1" applyFill="1" applyBorder="1" applyAlignment="1" applyProtection="1">
      <alignment horizontal="center"/>
      <protection hidden="1"/>
    </xf>
    <xf numFmtId="165" fontId="24" fillId="42" borderId="0" xfId="0" applyNumberFormat="1" applyFont="1" applyFill="1" applyBorder="1" applyAlignment="1" applyProtection="1">
      <alignment horizontal="center"/>
      <protection hidden="1"/>
    </xf>
    <xf numFmtId="0" fontId="35" fillId="42" borderId="0" xfId="0" applyFont="1" applyFill="1" applyBorder="1" applyAlignment="1" applyProtection="1">
      <alignment/>
      <protection hidden="1"/>
    </xf>
    <xf numFmtId="0" fontId="35" fillId="42" borderId="20" xfId="0" applyFont="1" applyFill="1" applyBorder="1" applyAlignment="1" applyProtection="1">
      <alignment/>
      <protection hidden="1"/>
    </xf>
    <xf numFmtId="0" fontId="0" fillId="34" borderId="20" xfId="0" applyFill="1" applyBorder="1" applyAlignment="1" applyProtection="1">
      <alignment/>
      <protection hidden="1"/>
    </xf>
    <xf numFmtId="0" fontId="0" fillId="42" borderId="10" xfId="0" applyFont="1" applyFill="1" applyBorder="1" applyAlignment="1" applyProtection="1">
      <alignment horizontal="center"/>
      <protection hidden="1"/>
    </xf>
    <xf numFmtId="0" fontId="0" fillId="42" borderId="14" xfId="0" applyFont="1" applyFill="1" applyBorder="1" applyAlignment="1" applyProtection="1">
      <alignment horizontal="right"/>
      <protection hidden="1"/>
    </xf>
    <xf numFmtId="0" fontId="0" fillId="42" borderId="25" xfId="0" applyFont="1" applyFill="1" applyBorder="1" applyAlignment="1" applyProtection="1">
      <alignment horizontal="center"/>
      <protection hidden="1"/>
    </xf>
    <xf numFmtId="165" fontId="0" fillId="42" borderId="70" xfId="0" applyNumberFormat="1" applyFont="1" applyFill="1" applyBorder="1" applyAlignment="1" applyProtection="1">
      <alignment horizontal="center"/>
      <protection hidden="1"/>
    </xf>
    <xf numFmtId="165" fontId="0" fillId="34" borderId="71" xfId="0" applyNumberFormat="1" applyFont="1" applyFill="1" applyBorder="1" applyAlignment="1" applyProtection="1">
      <alignment horizontal="center"/>
      <protection hidden="1"/>
    </xf>
    <xf numFmtId="165" fontId="0" fillId="34" borderId="33" xfId="0" applyNumberFormat="1" applyFont="1" applyFill="1" applyBorder="1" applyAlignment="1" applyProtection="1">
      <alignment horizontal="center"/>
      <protection hidden="1"/>
    </xf>
    <xf numFmtId="165" fontId="0" fillId="42" borderId="15" xfId="0" applyNumberFormat="1" applyFont="1" applyFill="1" applyBorder="1" applyAlignment="1" applyProtection="1">
      <alignment horizontal="center"/>
      <protection hidden="1"/>
    </xf>
    <xf numFmtId="165" fontId="0" fillId="42" borderId="66" xfId="0" applyNumberFormat="1" applyFont="1" applyFill="1" applyBorder="1" applyAlignment="1" applyProtection="1">
      <alignment horizontal="center"/>
      <protection hidden="1"/>
    </xf>
    <xf numFmtId="165" fontId="40" fillId="42" borderId="11" xfId="0" applyNumberFormat="1" applyFont="1" applyFill="1" applyBorder="1" applyAlignment="1" applyProtection="1">
      <alignment horizontal="center"/>
      <protection hidden="1"/>
    </xf>
    <xf numFmtId="0" fontId="0" fillId="42" borderId="11" xfId="0" applyFont="1" applyFill="1" applyBorder="1" applyAlignment="1" applyProtection="1">
      <alignment horizontal="center"/>
      <protection hidden="1"/>
    </xf>
    <xf numFmtId="0" fontId="30" fillId="42" borderId="14" xfId="0" applyFont="1" applyFill="1" applyBorder="1" applyAlignment="1" applyProtection="1">
      <alignment horizontal="center"/>
      <protection hidden="1"/>
    </xf>
    <xf numFmtId="0" fontId="26" fillId="34" borderId="66" xfId="0" applyFont="1" applyFill="1" applyBorder="1" applyAlignment="1" applyProtection="1">
      <alignment horizontal="center"/>
      <protection hidden="1"/>
    </xf>
    <xf numFmtId="0" fontId="26" fillId="34" borderId="15" xfId="0" applyFont="1" applyFill="1" applyBorder="1" applyAlignment="1" applyProtection="1">
      <alignment horizontal="center"/>
      <protection hidden="1"/>
    </xf>
    <xf numFmtId="0" fontId="26" fillId="34" borderId="0" xfId="0" applyFont="1" applyFill="1" applyBorder="1" applyAlignment="1" applyProtection="1">
      <alignment horizontal="center"/>
      <protection hidden="1"/>
    </xf>
    <xf numFmtId="0" fontId="26" fillId="34" borderId="69" xfId="0" applyFont="1" applyFill="1" applyBorder="1" applyAlignment="1" applyProtection="1">
      <alignment horizontal="center"/>
      <protection hidden="1"/>
    </xf>
    <xf numFmtId="0" fontId="0" fillId="42" borderId="19" xfId="0" applyFill="1" applyBorder="1" applyAlignment="1" applyProtection="1">
      <alignment horizontal="center"/>
      <protection hidden="1"/>
    </xf>
    <xf numFmtId="0" fontId="0" fillId="42" borderId="19" xfId="0" applyFont="1" applyFill="1" applyBorder="1" applyAlignment="1" applyProtection="1">
      <alignment horizontal="center"/>
      <protection hidden="1"/>
    </xf>
    <xf numFmtId="0" fontId="0" fillId="34" borderId="0" xfId="0" applyFill="1" applyAlignment="1" applyProtection="1">
      <alignment/>
      <protection hidden="1"/>
    </xf>
    <xf numFmtId="0" fontId="0" fillId="37" borderId="72" xfId="0" applyNumberFormat="1" applyFont="1" applyFill="1" applyBorder="1" applyAlignment="1" applyProtection="1">
      <alignment/>
      <protection locked="0"/>
    </xf>
    <xf numFmtId="0" fontId="0" fillId="37" borderId="70" xfId="0" applyNumberFormat="1" applyFont="1" applyFill="1" applyBorder="1" applyAlignment="1" applyProtection="1">
      <alignment/>
      <protection locked="0"/>
    </xf>
    <xf numFmtId="0" fontId="0" fillId="37" borderId="49" xfId="0" applyNumberFormat="1" applyFont="1" applyFill="1" applyBorder="1" applyAlignment="1" applyProtection="1">
      <alignment/>
      <protection locked="0"/>
    </xf>
    <xf numFmtId="0" fontId="0" fillId="34" borderId="73" xfId="0" applyNumberFormat="1" applyFont="1" applyFill="1" applyBorder="1" applyAlignment="1" applyProtection="1">
      <alignment/>
      <protection hidden="1"/>
    </xf>
    <xf numFmtId="0" fontId="0" fillId="34" borderId="74" xfId="0" applyNumberFormat="1" applyFont="1" applyFill="1" applyBorder="1" applyAlignment="1" applyProtection="1">
      <alignment/>
      <protection hidden="1"/>
    </xf>
    <xf numFmtId="0" fontId="0" fillId="42" borderId="49" xfId="0" applyNumberFormat="1" applyFont="1" applyFill="1" applyBorder="1" applyAlignment="1" applyProtection="1">
      <alignment horizontal="right"/>
      <protection hidden="1"/>
    </xf>
    <xf numFmtId="0" fontId="30" fillId="40" borderId="49" xfId="0" applyNumberFormat="1" applyFont="1" applyFill="1" applyBorder="1" applyAlignment="1" applyProtection="1">
      <alignment/>
      <protection hidden="1"/>
    </xf>
    <xf numFmtId="1" fontId="43" fillId="34" borderId="49" xfId="0" applyNumberFormat="1" applyFont="1" applyFill="1" applyBorder="1" applyAlignment="1" applyProtection="1">
      <alignment horizontal="center"/>
      <protection hidden="1"/>
    </xf>
    <xf numFmtId="1" fontId="30" fillId="42" borderId="49" xfId="0" applyNumberFormat="1" applyFont="1" applyFill="1" applyBorder="1" applyAlignment="1" applyProtection="1">
      <alignment horizontal="center"/>
      <protection hidden="1"/>
    </xf>
    <xf numFmtId="0" fontId="32" fillId="40" borderId="75" xfId="0" applyFont="1" applyFill="1" applyBorder="1" applyAlignment="1" applyProtection="1">
      <alignment/>
      <protection hidden="1"/>
    </xf>
    <xf numFmtId="0" fontId="0" fillId="40" borderId="75" xfId="0" applyFont="1" applyFill="1" applyBorder="1" applyAlignment="1" applyProtection="1">
      <alignment horizontal="left"/>
      <protection hidden="1"/>
    </xf>
    <xf numFmtId="0" fontId="0" fillId="40" borderId="76" xfId="0" applyFill="1" applyBorder="1" applyAlignment="1" applyProtection="1">
      <alignment horizontal="right"/>
      <protection locked="0"/>
    </xf>
    <xf numFmtId="0" fontId="0" fillId="40" borderId="76" xfId="0" applyFont="1" applyFill="1" applyBorder="1" applyAlignment="1" applyProtection="1">
      <alignment horizontal="right"/>
      <protection hidden="1"/>
    </xf>
    <xf numFmtId="0" fontId="0" fillId="34" borderId="68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32" fillId="0" borderId="73" xfId="0" applyFont="1" applyFill="1" applyBorder="1" applyAlignment="1" applyProtection="1">
      <alignment/>
      <protection locked="0"/>
    </xf>
    <xf numFmtId="0" fontId="32" fillId="0" borderId="74" xfId="0" applyFont="1" applyFill="1" applyBorder="1" applyAlignment="1" applyProtection="1">
      <alignment/>
      <protection locked="0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50" xfId="0" applyNumberFormat="1" applyFont="1" applyFill="1" applyBorder="1" applyAlignment="1" applyProtection="1">
      <alignment/>
      <protection locked="0"/>
    </xf>
    <xf numFmtId="0" fontId="0" fillId="37" borderId="77" xfId="0" applyNumberFormat="1" applyFont="1" applyFill="1" applyBorder="1" applyAlignment="1" applyProtection="1">
      <alignment/>
      <protection locked="0"/>
    </xf>
    <xf numFmtId="0" fontId="0" fillId="34" borderId="78" xfId="0" applyNumberFormat="1" applyFont="1" applyFill="1" applyBorder="1" applyAlignment="1" applyProtection="1">
      <alignment/>
      <protection hidden="1"/>
    </xf>
    <xf numFmtId="0" fontId="0" fillId="34" borderId="79" xfId="0" applyNumberFormat="1" applyFont="1" applyFill="1" applyBorder="1" applyAlignment="1" applyProtection="1">
      <alignment/>
      <protection hidden="1"/>
    </xf>
    <xf numFmtId="0" fontId="0" fillId="42" borderId="52" xfId="0" applyNumberFormat="1" applyFont="1" applyFill="1" applyBorder="1" applyAlignment="1" applyProtection="1">
      <alignment horizontal="right"/>
      <protection hidden="1"/>
    </xf>
    <xf numFmtId="0" fontId="30" fillId="40" borderId="52" xfId="0" applyNumberFormat="1" applyFont="1" applyFill="1" applyBorder="1" applyAlignment="1" applyProtection="1">
      <alignment/>
      <protection hidden="1"/>
    </xf>
    <xf numFmtId="1" fontId="43" fillId="34" borderId="52" xfId="0" applyNumberFormat="1" applyFont="1" applyFill="1" applyBorder="1" applyAlignment="1" applyProtection="1">
      <alignment horizontal="center"/>
      <protection hidden="1"/>
    </xf>
    <xf numFmtId="1" fontId="30" fillId="42" borderId="52" xfId="0" applyNumberFormat="1" applyFont="1" applyFill="1" applyBorder="1" applyAlignment="1" applyProtection="1">
      <alignment horizontal="center"/>
      <protection hidden="1"/>
    </xf>
    <xf numFmtId="0" fontId="0" fillId="40" borderId="45" xfId="0" applyFont="1" applyFill="1" applyBorder="1" applyAlignment="1" applyProtection="1">
      <alignment horizontal="left"/>
      <protection hidden="1"/>
    </xf>
    <xf numFmtId="0" fontId="0" fillId="40" borderId="77" xfId="0" applyFill="1" applyBorder="1" applyAlignment="1" applyProtection="1">
      <alignment horizontal="right"/>
      <protection locked="0"/>
    </xf>
    <xf numFmtId="0" fontId="0" fillId="40" borderId="77" xfId="0" applyFont="1" applyFill="1" applyBorder="1" applyAlignment="1" applyProtection="1">
      <alignment horizontal="right"/>
      <protection hidden="1"/>
    </xf>
    <xf numFmtId="0" fontId="0" fillId="34" borderId="80" xfId="0" applyFill="1" applyBorder="1" applyAlignment="1" applyProtection="1">
      <alignment/>
      <protection hidden="1"/>
    </xf>
    <xf numFmtId="0" fontId="32" fillId="0" borderId="78" xfId="0" applyFont="1" applyFill="1" applyBorder="1" applyAlignment="1" applyProtection="1">
      <alignment/>
      <protection locked="0"/>
    </xf>
    <xf numFmtId="0" fontId="32" fillId="0" borderId="79" xfId="0" applyFont="1" applyFill="1" applyBorder="1" applyAlignment="1" applyProtection="1">
      <alignment/>
      <protection locked="0"/>
    </xf>
    <xf numFmtId="0" fontId="0" fillId="37" borderId="52" xfId="0" applyNumberFormat="1" applyFont="1" applyFill="1" applyBorder="1" applyAlignment="1" applyProtection="1">
      <alignment/>
      <protection locked="0"/>
    </xf>
    <xf numFmtId="0" fontId="0" fillId="40" borderId="45" xfId="0" applyFill="1" applyBorder="1" applyAlignment="1">
      <alignment/>
    </xf>
    <xf numFmtId="0" fontId="0" fillId="37" borderId="62" xfId="0" applyNumberFormat="1" applyFont="1" applyFill="1" applyBorder="1" applyAlignment="1" applyProtection="1">
      <alignment/>
      <protection locked="0"/>
    </xf>
    <xf numFmtId="0" fontId="0" fillId="37" borderId="81" xfId="0" applyNumberFormat="1" applyFont="1" applyFill="1" applyBorder="1" applyAlignment="1" applyProtection="1">
      <alignment/>
      <protection locked="0"/>
    </xf>
    <xf numFmtId="0" fontId="0" fillId="37" borderId="64" xfId="0" applyNumberFormat="1" applyFont="1" applyFill="1" applyBorder="1" applyAlignment="1" applyProtection="1">
      <alignment/>
      <protection locked="0"/>
    </xf>
    <xf numFmtId="0" fontId="0" fillId="34" borderId="82" xfId="0" applyNumberFormat="1" applyFont="1" applyFill="1" applyBorder="1" applyAlignment="1" applyProtection="1">
      <alignment/>
      <protection hidden="1"/>
    </xf>
    <xf numFmtId="0" fontId="0" fillId="34" borderId="83" xfId="0" applyNumberFormat="1" applyFont="1" applyFill="1" applyBorder="1" applyAlignment="1" applyProtection="1">
      <alignment/>
      <protection hidden="1"/>
    </xf>
    <xf numFmtId="0" fontId="0" fillId="42" borderId="64" xfId="0" applyNumberFormat="1" applyFont="1" applyFill="1" applyBorder="1" applyAlignment="1" applyProtection="1">
      <alignment horizontal="right"/>
      <protection hidden="1"/>
    </xf>
    <xf numFmtId="0" fontId="30" fillId="40" borderId="64" xfId="0" applyNumberFormat="1" applyFont="1" applyFill="1" applyBorder="1" applyAlignment="1" applyProtection="1">
      <alignment/>
      <protection hidden="1"/>
    </xf>
    <xf numFmtId="1" fontId="43" fillId="34" borderId="64" xfId="0" applyNumberFormat="1" applyFont="1" applyFill="1" applyBorder="1" applyAlignment="1" applyProtection="1">
      <alignment horizontal="center"/>
      <protection hidden="1"/>
    </xf>
    <xf numFmtId="1" fontId="30" fillId="42" borderId="64" xfId="0" applyNumberFormat="1" applyFont="1" applyFill="1" applyBorder="1" applyAlignment="1" applyProtection="1">
      <alignment horizontal="center"/>
      <protection hidden="1"/>
    </xf>
    <xf numFmtId="0" fontId="32" fillId="40" borderId="20" xfId="0" applyFont="1" applyFill="1" applyBorder="1" applyAlignment="1" applyProtection="1">
      <alignment/>
      <protection hidden="1"/>
    </xf>
    <xf numFmtId="0" fontId="0" fillId="40" borderId="84" xfId="0" applyFont="1" applyFill="1" applyBorder="1" applyAlignment="1" applyProtection="1">
      <alignment horizontal="left"/>
      <protection hidden="1"/>
    </xf>
    <xf numFmtId="0" fontId="0" fillId="40" borderId="81" xfId="0" applyFill="1" applyBorder="1" applyAlignment="1" applyProtection="1">
      <alignment horizontal="right"/>
      <protection locked="0"/>
    </xf>
    <xf numFmtId="0" fontId="0" fillId="40" borderId="81" xfId="0" applyFont="1" applyFill="1" applyBorder="1" applyAlignment="1" applyProtection="1">
      <alignment horizontal="right"/>
      <protection hidden="1"/>
    </xf>
    <xf numFmtId="0" fontId="0" fillId="34" borderId="71" xfId="0" applyFill="1" applyBorder="1" applyAlignment="1" applyProtection="1">
      <alignment/>
      <protection hidden="1"/>
    </xf>
    <xf numFmtId="0" fontId="0" fillId="34" borderId="33" xfId="0" applyFill="1" applyBorder="1" applyAlignment="1" applyProtection="1">
      <alignment/>
      <protection hidden="1"/>
    </xf>
    <xf numFmtId="0" fontId="32" fillId="0" borderId="82" xfId="0" applyFont="1" applyFill="1" applyBorder="1" applyAlignment="1" applyProtection="1">
      <alignment/>
      <protection locked="0"/>
    </xf>
    <xf numFmtId="0" fontId="32" fillId="0" borderId="83" xfId="0" applyFont="1" applyFill="1" applyBorder="1" applyAlignment="1" applyProtection="1">
      <alignment/>
      <protection locked="0"/>
    </xf>
    <xf numFmtId="0" fontId="32" fillId="34" borderId="68" xfId="0" applyFont="1" applyFill="1" applyBorder="1" applyAlignment="1" applyProtection="1">
      <alignment/>
      <protection hidden="1"/>
    </xf>
    <xf numFmtId="2" fontId="31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15" fontId="0" fillId="34" borderId="20" xfId="0" applyNumberFormat="1" applyFont="1" applyFill="1" applyBorder="1" applyAlignment="1" applyProtection="1">
      <alignment/>
      <protection hidden="1"/>
    </xf>
    <xf numFmtId="2" fontId="0" fillId="34" borderId="20" xfId="0" applyNumberFormat="1" applyFont="1" applyFill="1" applyBorder="1" applyAlignment="1" applyProtection="1">
      <alignment/>
      <protection hidden="1"/>
    </xf>
    <xf numFmtId="1" fontId="0" fillId="34" borderId="20" xfId="0" applyNumberFormat="1" applyFon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2" fontId="0" fillId="34" borderId="20" xfId="0" applyNumberFormat="1" applyFill="1" applyBorder="1" applyAlignment="1" applyProtection="1">
      <alignment/>
      <protection hidden="1"/>
    </xf>
    <xf numFmtId="1" fontId="0" fillId="34" borderId="20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66" fontId="0" fillId="0" borderId="0" xfId="0" applyNumberFormat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4" fillId="34" borderId="0" xfId="0" applyFont="1" applyFill="1" applyAlignment="1" applyProtection="1">
      <alignment/>
      <protection hidden="1"/>
    </xf>
    <xf numFmtId="0" fontId="42" fillId="34" borderId="0" xfId="0" applyFont="1" applyFill="1" applyAlignment="1" applyProtection="1">
      <alignment/>
      <protection hidden="1"/>
    </xf>
    <xf numFmtId="2" fontId="24" fillId="34" borderId="20" xfId="0" applyNumberFormat="1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3">
    <dxf>
      <font>
        <b val="0"/>
        <i val="0"/>
        <strike val="0"/>
        <color theme="0" tint="-0.4999699890613556"/>
      </font>
    </dxf>
    <dxf>
      <font>
        <b/>
        <i val="0"/>
      </font>
    </dxf>
    <dxf>
      <font>
        <b/>
        <i val="0"/>
        <color indexed="43"/>
      </font>
    </dxf>
    <dxf>
      <font>
        <color indexed="10"/>
      </font>
    </dxf>
    <dxf>
      <font>
        <b val="0"/>
        <i val="0"/>
        <strike val="0"/>
        <color indexed="10"/>
      </font>
    </dxf>
    <dxf>
      <font>
        <color indexed="10"/>
      </font>
    </dxf>
    <dxf>
      <font>
        <color indexed="57"/>
      </font>
    </dxf>
    <dxf>
      <font>
        <color indexed="57"/>
      </font>
    </dxf>
    <dxf>
      <font>
        <color auto="1"/>
      </font>
    </dxf>
    <dxf>
      <font>
        <color auto="1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22"/>
      </font>
    </dxf>
    <dxf>
      <fill>
        <patternFill>
          <bgColor indexed="41"/>
        </patternFill>
      </fill>
    </dxf>
    <dxf>
      <font>
        <color indexed="10"/>
      </font>
    </dxf>
    <dxf>
      <font>
        <b val="0"/>
        <i val="0"/>
        <color indexed="10"/>
      </font>
    </dxf>
    <dxf>
      <font>
        <color indexed="57"/>
      </font>
    </dxf>
    <dxf>
      <font>
        <color indexed="10"/>
      </font>
    </dxf>
    <dxf>
      <font>
        <color indexed="10"/>
      </font>
    </dxf>
    <dxf>
      <font>
        <color indexed="23"/>
      </font>
    </dxf>
    <dxf>
      <font>
        <color indexed="5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104_RHODON_11-09-15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accueil"/>
      <sheetName val="Saisie_LF"/>
      <sheetName val="liste reference"/>
      <sheetName val="Récap."/>
      <sheetName val="notice"/>
      <sheetName val="note V4"/>
      <sheetName val="modele"/>
      <sheetName val="Mode_emploi"/>
      <sheetName val="liste codes réf"/>
    </sheetNames>
    <definedNames>
      <definedName name="Affich_Reference_Click"/>
      <definedName name="AffichNotice_Click"/>
      <definedName name="ajout_Click"/>
      <definedName name="ArchivageSandre_Click"/>
      <definedName name="Calcul_Click"/>
      <definedName name="Newfeuille_Click"/>
      <definedName name="Recap_Click"/>
      <definedName name="robust_Click"/>
      <definedName name="Supprime_Click"/>
      <definedName name="TriCSi_Click"/>
      <definedName name="TriEi_Click"/>
      <definedName name="Trigroupe_Click"/>
      <definedName name="Trinom_Click"/>
    </definedNames>
    <sheetDataSet>
      <sheetData sheetId="3">
        <row r="6">
          <cell r="B6" t="str">
            <v>- ORGANISMES HETEROTROPHES -</v>
          </cell>
          <cell r="D6" t="str">
            <v>IBMR</v>
          </cell>
          <cell r="E6">
            <v>1</v>
          </cell>
          <cell r="I6" t="str">
            <v>HET</v>
          </cell>
          <cell r="J6">
            <v>1</v>
          </cell>
        </row>
        <row r="7">
          <cell r="A7" t="str">
            <v>LEPSPX</v>
          </cell>
          <cell r="B7" t="str">
            <v>Leptomitus sp.</v>
          </cell>
          <cell r="C7" t="str">
            <v>Walcott.</v>
          </cell>
          <cell r="D7" t="str">
            <v>IBMR</v>
          </cell>
          <cell r="E7">
            <v>0</v>
          </cell>
          <cell r="F7">
            <v>0</v>
          </cell>
          <cell r="G7">
            <v>3</v>
          </cell>
          <cell r="H7">
            <v>1097</v>
          </cell>
          <cell r="I7" t="str">
            <v>HET</v>
          </cell>
          <cell r="J7">
            <v>1</v>
          </cell>
          <cell r="K7">
            <v>1</v>
          </cell>
          <cell r="L7" t="str">
            <v>LEPLAC</v>
          </cell>
          <cell r="M7" t="str">
            <v>Leptomitus lacteus (Roth) C.Agardh</v>
          </cell>
        </row>
        <row r="8">
          <cell r="A8" t="str">
            <v>SPTSPX</v>
          </cell>
          <cell r="B8" t="str">
            <v>Sphaerotilus sp.</v>
          </cell>
          <cell r="C8" t="str">
            <v>Kützing</v>
          </cell>
          <cell r="D8" t="str">
            <v>IBMR</v>
          </cell>
          <cell r="E8">
            <v>0</v>
          </cell>
          <cell r="F8">
            <v>0</v>
          </cell>
          <cell r="G8">
            <v>3</v>
          </cell>
          <cell r="H8">
            <v>1093</v>
          </cell>
          <cell r="I8" t="str">
            <v>HET</v>
          </cell>
          <cell r="J8">
            <v>1</v>
          </cell>
          <cell r="K8">
            <v>1</v>
          </cell>
          <cell r="L8" t="str">
            <v>SPTNAT</v>
          </cell>
          <cell r="M8" t="str">
            <v>Sphaerotilus natans Kützing</v>
          </cell>
        </row>
        <row r="9">
          <cell r="B9" t="str">
            <v>- ALGUES -</v>
          </cell>
          <cell r="D9" t="str">
            <v>IBMR</v>
          </cell>
          <cell r="E9">
            <v>1</v>
          </cell>
          <cell r="I9" t="str">
            <v>ALG</v>
          </cell>
          <cell r="J9">
            <v>2</v>
          </cell>
        </row>
        <row r="10">
          <cell r="A10" t="str">
            <v>ANASPX</v>
          </cell>
          <cell r="B10" t="str">
            <v>Anabaena sp.</v>
          </cell>
          <cell r="C10" t="str">
            <v>Bory de Saint-Vincent</v>
          </cell>
          <cell r="E10">
            <v>0</v>
          </cell>
          <cell r="F10" t="str">
            <v>nc</v>
          </cell>
          <cell r="G10" t="str">
            <v>nc</v>
          </cell>
          <cell r="H10">
            <v>1101</v>
          </cell>
          <cell r="I10" t="str">
            <v>ALG</v>
          </cell>
          <cell r="J10">
            <v>2</v>
          </cell>
          <cell r="K10">
            <v>1</v>
          </cell>
        </row>
        <row r="11">
          <cell r="A11" t="str">
            <v>APHSPX</v>
          </cell>
          <cell r="B11" t="str">
            <v>Aphanizomenon sp.</v>
          </cell>
          <cell r="C11" t="str">
            <v>Morren</v>
          </cell>
          <cell r="E11">
            <v>0</v>
          </cell>
          <cell r="F11" t="str">
            <v>nc</v>
          </cell>
          <cell r="G11" t="str">
            <v>nc</v>
          </cell>
          <cell r="H11">
            <v>1103</v>
          </cell>
          <cell r="I11" t="str">
            <v>ALG</v>
          </cell>
          <cell r="J11">
            <v>2</v>
          </cell>
          <cell r="K11">
            <v>1</v>
          </cell>
        </row>
        <row r="12">
          <cell r="A12" t="str">
            <v>AUDSPX</v>
          </cell>
          <cell r="B12" t="str">
            <v>Audouinella sp.</v>
          </cell>
          <cell r="C12" t="str">
            <v>Bory de Saint-Vincent</v>
          </cell>
          <cell r="D12" t="str">
            <v>IBMR</v>
          </cell>
          <cell r="E12">
            <v>0</v>
          </cell>
          <cell r="F12">
            <v>13</v>
          </cell>
          <cell r="G12">
            <v>2</v>
          </cell>
          <cell r="H12">
            <v>6076</v>
          </cell>
          <cell r="I12" t="str">
            <v>ALG</v>
          </cell>
          <cell r="J12">
            <v>2</v>
          </cell>
          <cell r="K12">
            <v>1</v>
          </cell>
        </row>
        <row r="13">
          <cell r="A13" t="str">
            <v>AUASPX</v>
          </cell>
          <cell r="B13" t="str">
            <v>Aulacoseira sp.</v>
          </cell>
          <cell r="C13" t="str">
            <v>Thwaites</v>
          </cell>
          <cell r="E13">
            <v>0</v>
          </cell>
          <cell r="F13" t="str">
            <v>nc</v>
          </cell>
          <cell r="G13" t="str">
            <v>nc</v>
          </cell>
          <cell r="H13">
            <v>9476</v>
          </cell>
          <cell r="I13" t="str">
            <v>ALG</v>
          </cell>
          <cell r="J13">
            <v>2</v>
          </cell>
          <cell r="K13">
            <v>1</v>
          </cell>
        </row>
        <row r="14">
          <cell r="A14" t="str">
            <v>BANSPX</v>
          </cell>
          <cell r="B14" t="str">
            <v>Bangia sp.</v>
          </cell>
          <cell r="C14" t="str">
            <v>Lyngbye</v>
          </cell>
          <cell r="D14" t="str">
            <v>IBMR</v>
          </cell>
          <cell r="E14">
            <v>0</v>
          </cell>
          <cell r="F14">
            <v>10</v>
          </cell>
          <cell r="G14">
            <v>2</v>
          </cell>
          <cell r="H14">
            <v>1153</v>
          </cell>
          <cell r="I14" t="str">
            <v>ALG</v>
          </cell>
          <cell r="J14">
            <v>2</v>
          </cell>
          <cell r="K14">
            <v>1</v>
          </cell>
          <cell r="L14" t="str">
            <v>BANATR</v>
          </cell>
          <cell r="M14" t="str">
            <v>Bangia atropurpurea (Roth) C.Agardh</v>
          </cell>
          <cell r="N14" t="str">
            <v>BAGATR</v>
          </cell>
          <cell r="O14" t="str">
            <v>Bangiadulcis atropurpurea</v>
          </cell>
        </row>
        <row r="15">
          <cell r="A15" t="str">
            <v>BATSPX</v>
          </cell>
          <cell r="B15" t="str">
            <v>Batrachospermum sp.</v>
          </cell>
          <cell r="C15" t="str">
            <v>Roth.</v>
          </cell>
          <cell r="D15" t="str">
            <v>IBMR</v>
          </cell>
          <cell r="E15">
            <v>0</v>
          </cell>
          <cell r="F15">
            <v>16</v>
          </cell>
          <cell r="G15">
            <v>2</v>
          </cell>
          <cell r="H15">
            <v>1155</v>
          </cell>
          <cell r="I15" t="str">
            <v>ALG</v>
          </cell>
          <cell r="J15">
            <v>2</v>
          </cell>
          <cell r="K15">
            <v>1</v>
          </cell>
          <cell r="M15" t="str">
            <v>Batrachospermum moniliforme Sirodot</v>
          </cell>
        </row>
        <row r="16">
          <cell r="A16" t="str">
            <v>BINSPX</v>
          </cell>
          <cell r="B16" t="str">
            <v>Binuclearia sp.</v>
          </cell>
          <cell r="C16" t="str">
            <v>Wittrock      </v>
          </cell>
          <cell r="D16" t="str">
            <v>IBMR</v>
          </cell>
          <cell r="E16">
            <v>0</v>
          </cell>
          <cell r="F16">
            <v>14</v>
          </cell>
          <cell r="G16">
            <v>2</v>
          </cell>
          <cell r="H16">
            <v>5987</v>
          </cell>
          <cell r="I16" t="str">
            <v>ALG</v>
          </cell>
          <cell r="J16">
            <v>2</v>
          </cell>
          <cell r="K16">
            <v>1</v>
          </cell>
        </row>
        <row r="17">
          <cell r="A17" t="str">
            <v>BULSPX</v>
          </cell>
          <cell r="B17" t="str">
            <v>Bulbochaete sp.</v>
          </cell>
          <cell r="C17" t="str">
            <v>C. Agardh</v>
          </cell>
          <cell r="E17">
            <v>0</v>
          </cell>
          <cell r="F17" t="str">
            <v>nc</v>
          </cell>
          <cell r="G17" t="str">
            <v>nc</v>
          </cell>
          <cell r="H17">
            <v>5956</v>
          </cell>
          <cell r="I17" t="str">
            <v>ALG</v>
          </cell>
          <cell r="J17">
            <v>2</v>
          </cell>
          <cell r="K17">
            <v>1</v>
          </cell>
        </row>
        <row r="18">
          <cell r="A18" t="str">
            <v>CAOSPX</v>
          </cell>
          <cell r="B18" t="str">
            <v>Calothrix sp.</v>
          </cell>
          <cell r="C18" t="str">
            <v>C.Agardh ex Bornet &amp; Flahault</v>
          </cell>
          <cell r="E18">
            <v>0</v>
          </cell>
          <cell r="F18" t="str">
            <v>nc</v>
          </cell>
          <cell r="G18" t="str">
            <v>nc</v>
          </cell>
          <cell r="H18">
            <v>6294</v>
          </cell>
          <cell r="I18" t="str">
            <v>ALG</v>
          </cell>
          <cell r="J18">
            <v>2</v>
          </cell>
          <cell r="K18">
            <v>1</v>
          </cell>
        </row>
        <row r="19">
          <cell r="A19" t="str">
            <v>CHESPX</v>
          </cell>
          <cell r="B19" t="str">
            <v>Chaetophora sp.</v>
          </cell>
          <cell r="C19" t="str">
            <v>Schrank</v>
          </cell>
          <cell r="D19" t="str">
            <v>IBMR</v>
          </cell>
          <cell r="E19">
            <v>0</v>
          </cell>
          <cell r="F19">
            <v>12</v>
          </cell>
          <cell r="G19">
            <v>2</v>
          </cell>
          <cell r="H19">
            <v>1117</v>
          </cell>
          <cell r="I19" t="str">
            <v>ALG</v>
          </cell>
          <cell r="J19">
            <v>2</v>
          </cell>
          <cell r="K19">
            <v>1</v>
          </cell>
        </row>
        <row r="20">
          <cell r="A20" t="str">
            <v>CHMSPX</v>
          </cell>
          <cell r="B20" t="str">
            <v>Chamaesiphon sp.</v>
          </cell>
          <cell r="C20" t="str">
            <v>A.Braun et Grunow</v>
          </cell>
          <cell r="E20">
            <v>0</v>
          </cell>
          <cell r="F20" t="str">
            <v>nc</v>
          </cell>
          <cell r="G20" t="str">
            <v>nc</v>
          </cell>
          <cell r="H20">
            <v>19585</v>
          </cell>
          <cell r="I20" t="str">
            <v>ALG</v>
          </cell>
          <cell r="J20">
            <v>2</v>
          </cell>
          <cell r="K20">
            <v>1</v>
          </cell>
        </row>
        <row r="21">
          <cell r="A21" t="str">
            <v>CHNSPX</v>
          </cell>
          <cell r="B21" t="str">
            <v>Chantransia sp.</v>
          </cell>
          <cell r="C21" t="str">
            <v>A.P. de Candolle</v>
          </cell>
          <cell r="E21">
            <v>0</v>
          </cell>
          <cell r="F21" t="str">
            <v>nc</v>
          </cell>
          <cell r="G21" t="str">
            <v>nc</v>
          </cell>
          <cell r="H21">
            <v>19586</v>
          </cell>
          <cell r="I21" t="str">
            <v>ALG</v>
          </cell>
          <cell r="J21">
            <v>2</v>
          </cell>
          <cell r="K21">
            <v>1</v>
          </cell>
        </row>
        <row r="22">
          <cell r="A22" t="str">
            <v>CHAACU</v>
          </cell>
          <cell r="B22" t="str">
            <v>Chara aculeolata</v>
          </cell>
          <cell r="C22" t="str">
            <v>Kützing</v>
          </cell>
          <cell r="E22">
            <v>0</v>
          </cell>
          <cell r="F22" t="str">
            <v>nc</v>
          </cell>
          <cell r="G22" t="str">
            <v>nc</v>
          </cell>
          <cell r="H22">
            <v>5252</v>
          </cell>
          <cell r="I22" t="str">
            <v>ALG</v>
          </cell>
          <cell r="J22">
            <v>2</v>
          </cell>
          <cell r="K22">
            <v>1</v>
          </cell>
        </row>
        <row r="23">
          <cell r="A23" t="str">
            <v>CHAASP</v>
          </cell>
          <cell r="B23" t="str">
            <v>Chara aspera</v>
          </cell>
          <cell r="C23" t="str">
            <v>Deth. ex Wild.</v>
          </cell>
          <cell r="E23">
            <v>0</v>
          </cell>
          <cell r="F23" t="str">
            <v>nc</v>
          </cell>
          <cell r="G23" t="str">
            <v>nc</v>
          </cell>
          <cell r="H23">
            <v>5253</v>
          </cell>
          <cell r="I23" t="str">
            <v>ALG</v>
          </cell>
          <cell r="J23">
            <v>2</v>
          </cell>
          <cell r="K23">
            <v>1</v>
          </cell>
        </row>
        <row r="24">
          <cell r="A24" t="str">
            <v>CHABRA</v>
          </cell>
          <cell r="B24" t="str">
            <v>Chara braunii</v>
          </cell>
          <cell r="C24" t="str">
            <v>C.C.Gmel.</v>
          </cell>
          <cell r="E24">
            <v>0</v>
          </cell>
          <cell r="F24" t="str">
            <v>nc</v>
          </cell>
          <cell r="G24" t="str">
            <v>nc</v>
          </cell>
          <cell r="H24">
            <v>5254</v>
          </cell>
          <cell r="I24" t="str">
            <v>ALG</v>
          </cell>
          <cell r="J24">
            <v>2</v>
          </cell>
          <cell r="K24">
            <v>1</v>
          </cell>
        </row>
        <row r="25">
          <cell r="A25" t="str">
            <v>CHACAN</v>
          </cell>
          <cell r="B25" t="str">
            <v>Chara canescens</v>
          </cell>
          <cell r="C25" t="str">
            <v>Desv. &amp; Lois</v>
          </cell>
          <cell r="E25">
            <v>0</v>
          </cell>
          <cell r="F25" t="str">
            <v>nc</v>
          </cell>
          <cell r="G25" t="str">
            <v>nc</v>
          </cell>
          <cell r="H25">
            <v>5255</v>
          </cell>
          <cell r="I25" t="str">
            <v>ALG</v>
          </cell>
          <cell r="J25">
            <v>2</v>
          </cell>
          <cell r="K25">
            <v>1</v>
          </cell>
        </row>
        <row r="26">
          <cell r="A26" t="str">
            <v>CHACON</v>
          </cell>
          <cell r="B26" t="str">
            <v>Chara contraria</v>
          </cell>
          <cell r="C26" t="str">
            <v>A.Braun</v>
          </cell>
          <cell r="E26">
            <v>0</v>
          </cell>
          <cell r="F26" t="str">
            <v>nc</v>
          </cell>
          <cell r="G26" t="str">
            <v>nc</v>
          </cell>
          <cell r="H26">
            <v>5256</v>
          </cell>
          <cell r="I26" t="str">
            <v>ALG</v>
          </cell>
          <cell r="J26">
            <v>2</v>
          </cell>
          <cell r="K26">
            <v>1</v>
          </cell>
        </row>
        <row r="27">
          <cell r="A27" t="str">
            <v>CHAFRA</v>
          </cell>
          <cell r="B27" t="str">
            <v>Chara fragifera</v>
          </cell>
          <cell r="C27" t="str">
            <v>Durieu</v>
          </cell>
          <cell r="E27">
            <v>0</v>
          </cell>
          <cell r="F27" t="str">
            <v>nc</v>
          </cell>
          <cell r="G27" t="str">
            <v>nc</v>
          </cell>
          <cell r="H27">
            <v>19399</v>
          </cell>
          <cell r="I27" t="str">
            <v>ALG</v>
          </cell>
          <cell r="J27">
            <v>2</v>
          </cell>
          <cell r="K27">
            <v>1</v>
          </cell>
        </row>
        <row r="28">
          <cell r="A28" t="str">
            <v>CHAFAG</v>
          </cell>
          <cell r="B28" t="str">
            <v>Chara fragilis</v>
          </cell>
          <cell r="C28" t="str">
            <v>Desv.</v>
          </cell>
          <cell r="E28">
            <v>0</v>
          </cell>
          <cell r="F28" t="str">
            <v>nc</v>
          </cell>
          <cell r="G28" t="str">
            <v>nc</v>
          </cell>
          <cell r="H28">
            <v>25557</v>
          </cell>
          <cell r="I28" t="str">
            <v>ALG</v>
          </cell>
          <cell r="J28">
            <v>2</v>
          </cell>
          <cell r="K28">
            <v>1</v>
          </cell>
        </row>
        <row r="29">
          <cell r="A29" t="str">
            <v>CHAGLO</v>
          </cell>
          <cell r="B29" t="str">
            <v>Chara globularis</v>
          </cell>
          <cell r="C29" t="str">
            <v>Thuill.</v>
          </cell>
          <cell r="D29" t="str">
            <v>IBMR</v>
          </cell>
          <cell r="E29">
            <v>0</v>
          </cell>
          <cell r="F29">
            <v>13</v>
          </cell>
          <cell r="G29">
            <v>1</v>
          </cell>
          <cell r="H29">
            <v>5257</v>
          </cell>
          <cell r="I29" t="str">
            <v>ALG</v>
          </cell>
          <cell r="J29">
            <v>2</v>
          </cell>
          <cell r="K29">
            <v>1</v>
          </cell>
        </row>
        <row r="30">
          <cell r="A30" t="str">
            <v>CHAGYM</v>
          </cell>
          <cell r="B30" t="str">
            <v>Chara gymnophylla</v>
          </cell>
          <cell r="C30" t="str">
            <v>A.Braun</v>
          </cell>
          <cell r="E30">
            <v>0</v>
          </cell>
          <cell r="F30" t="str">
            <v>nc</v>
          </cell>
          <cell r="G30" t="str">
            <v>nc</v>
          </cell>
          <cell r="H30">
            <v>25559</v>
          </cell>
          <cell r="I30" t="str">
            <v>ALG</v>
          </cell>
          <cell r="J30">
            <v>2</v>
          </cell>
          <cell r="K30">
            <v>1</v>
          </cell>
        </row>
        <row r="31">
          <cell r="A31" t="str">
            <v>CHAHIS</v>
          </cell>
          <cell r="B31" t="str">
            <v>Chara hispida</v>
          </cell>
          <cell r="C31" t="str">
            <v>(L.) Vaillant</v>
          </cell>
          <cell r="D31" t="str">
            <v>IBMR</v>
          </cell>
          <cell r="E31">
            <v>0</v>
          </cell>
          <cell r="F31">
            <v>15</v>
          </cell>
          <cell r="G31">
            <v>2</v>
          </cell>
          <cell r="H31">
            <v>5258</v>
          </cell>
          <cell r="I31" t="str">
            <v>ALG</v>
          </cell>
          <cell r="J31">
            <v>2</v>
          </cell>
          <cell r="K31">
            <v>1</v>
          </cell>
        </row>
        <row r="32">
          <cell r="A32" t="str">
            <v>CHAINT</v>
          </cell>
          <cell r="B32" t="str">
            <v>Chara intermedia</v>
          </cell>
          <cell r="C32" t="str">
            <v>A.Braun</v>
          </cell>
          <cell r="E32">
            <v>0</v>
          </cell>
          <cell r="F32" t="str">
            <v>nc</v>
          </cell>
          <cell r="G32" t="str">
            <v>nc</v>
          </cell>
          <cell r="H32">
            <v>5259</v>
          </cell>
          <cell r="I32" t="str">
            <v>ALG</v>
          </cell>
          <cell r="J32">
            <v>2</v>
          </cell>
          <cell r="K32">
            <v>1</v>
          </cell>
        </row>
        <row r="33">
          <cell r="A33" t="str">
            <v>CHASPX</v>
          </cell>
          <cell r="B33" t="str">
            <v>Chara sp.</v>
          </cell>
          <cell r="C33" t="str">
            <v>L. ex Vaillant</v>
          </cell>
          <cell r="E33">
            <v>0</v>
          </cell>
          <cell r="F33" t="str">
            <v>nc</v>
          </cell>
          <cell r="G33" t="str">
            <v>nc</v>
          </cell>
          <cell r="H33">
            <v>1121</v>
          </cell>
          <cell r="I33" t="str">
            <v>ALG</v>
          </cell>
          <cell r="J33">
            <v>2</v>
          </cell>
          <cell r="K33">
            <v>1</v>
          </cell>
        </row>
        <row r="34">
          <cell r="A34" t="str">
            <v>CHASTR</v>
          </cell>
          <cell r="B34" t="str">
            <v>Chara strigosa</v>
          </cell>
          <cell r="C34" t="str">
            <v>A.Braun</v>
          </cell>
          <cell r="E34">
            <v>0</v>
          </cell>
          <cell r="F34" t="str">
            <v>nc</v>
          </cell>
          <cell r="G34" t="str">
            <v>nc</v>
          </cell>
          <cell r="H34">
            <v>19588</v>
          </cell>
          <cell r="I34" t="str">
            <v>ALG</v>
          </cell>
          <cell r="J34">
            <v>2</v>
          </cell>
          <cell r="K34">
            <v>1</v>
          </cell>
        </row>
        <row r="35">
          <cell r="A35" t="str">
            <v>CHATOM</v>
          </cell>
          <cell r="B35" t="str">
            <v>Chara tomentosa</v>
          </cell>
          <cell r="C35" t="str">
            <v>L.</v>
          </cell>
          <cell r="E35">
            <v>0</v>
          </cell>
          <cell r="F35" t="str">
            <v>nc</v>
          </cell>
          <cell r="G35" t="str">
            <v>nc</v>
          </cell>
          <cell r="H35">
            <v>19589</v>
          </cell>
          <cell r="I35" t="str">
            <v>ALG</v>
          </cell>
          <cell r="J35">
            <v>2</v>
          </cell>
          <cell r="K35">
            <v>1</v>
          </cell>
        </row>
        <row r="36">
          <cell r="A36" t="str">
            <v>CHAVIR</v>
          </cell>
          <cell r="B36" t="str">
            <v>Chara virgata</v>
          </cell>
          <cell r="C36" t="str">
            <v>Kützing</v>
          </cell>
          <cell r="E36">
            <v>0</v>
          </cell>
          <cell r="F36" t="str">
            <v>nc</v>
          </cell>
          <cell r="G36" t="str">
            <v>nc</v>
          </cell>
          <cell r="H36">
            <v>19590</v>
          </cell>
          <cell r="I36" t="str">
            <v>ALG</v>
          </cell>
          <cell r="J36">
            <v>2</v>
          </cell>
          <cell r="K36">
            <v>1</v>
          </cell>
        </row>
        <row r="37">
          <cell r="A37" t="str">
            <v>CHAVUL</v>
          </cell>
          <cell r="B37" t="str">
            <v>Chara vulgaris</v>
          </cell>
          <cell r="C37" t="str">
            <v>L.</v>
          </cell>
          <cell r="D37" t="str">
            <v>IBMR</v>
          </cell>
          <cell r="E37">
            <v>0</v>
          </cell>
          <cell r="F37">
            <v>13</v>
          </cell>
          <cell r="G37">
            <v>1</v>
          </cell>
          <cell r="H37">
            <v>5261</v>
          </cell>
          <cell r="I37" t="str">
            <v>ALG</v>
          </cell>
          <cell r="J37">
            <v>2</v>
          </cell>
          <cell r="K37">
            <v>1</v>
          </cell>
        </row>
        <row r="38">
          <cell r="A38" t="str">
            <v>CHLSPX</v>
          </cell>
          <cell r="B38" t="str">
            <v>Chlorhormidium sp.</v>
          </cell>
          <cell r="C38" t="str">
            <v>Fott</v>
          </cell>
          <cell r="E38">
            <v>0</v>
          </cell>
          <cell r="F38" t="str">
            <v>nc</v>
          </cell>
          <cell r="G38" t="str">
            <v>nc</v>
          </cell>
          <cell r="H38">
            <v>1141</v>
          </cell>
          <cell r="I38" t="str">
            <v>ALG</v>
          </cell>
          <cell r="J38">
            <v>2</v>
          </cell>
          <cell r="K38">
            <v>1</v>
          </cell>
        </row>
        <row r="39">
          <cell r="A39" t="str">
            <v>CHOSPX</v>
          </cell>
          <cell r="B39" t="str">
            <v>Chlorotylium sp.</v>
          </cell>
          <cell r="C39" t="str">
            <v>Kützing</v>
          </cell>
          <cell r="E39">
            <v>0</v>
          </cell>
          <cell r="F39" t="str">
            <v>nc</v>
          </cell>
          <cell r="G39" t="str">
            <v>nc</v>
          </cell>
          <cell r="H39">
            <v>19594</v>
          </cell>
          <cell r="I39" t="str">
            <v>ALG</v>
          </cell>
          <cell r="J39">
            <v>2</v>
          </cell>
          <cell r="K39">
            <v>1</v>
          </cell>
        </row>
        <row r="40">
          <cell r="A40" t="str">
            <v>CLASPX</v>
          </cell>
          <cell r="B40" t="str">
            <v>Cladophora sp.</v>
          </cell>
          <cell r="C40" t="str">
            <v>Kützing</v>
          </cell>
          <cell r="D40" t="str">
            <v>IBMR</v>
          </cell>
          <cell r="E40">
            <v>0</v>
          </cell>
          <cell r="F40">
            <v>6</v>
          </cell>
          <cell r="G40">
            <v>1</v>
          </cell>
          <cell r="H40">
            <v>1124</v>
          </cell>
          <cell r="I40" t="str">
            <v>ALG</v>
          </cell>
          <cell r="J40">
            <v>2</v>
          </cell>
          <cell r="K40">
            <v>1</v>
          </cell>
          <cell r="L40" t="str">
            <v>CLAGLO</v>
          </cell>
          <cell r="M40" t="str">
            <v>Cladophora glomerata (Linnaeus) Kützing</v>
          </cell>
          <cell r="N40" t="str">
            <v>CLAAEG</v>
          </cell>
          <cell r="O40" t="str">
            <v>Cladophora aegagropila (L.) Rabenh.</v>
          </cell>
        </row>
        <row r="41">
          <cell r="A41" t="str">
            <v>COCSPX</v>
          </cell>
          <cell r="B41" t="str">
            <v>Cocconeis sp.</v>
          </cell>
          <cell r="C41" t="str">
            <v>Ehrenberg</v>
          </cell>
          <cell r="E41">
            <v>0</v>
          </cell>
          <cell r="F41" t="str">
            <v>nc</v>
          </cell>
          <cell r="G41" t="str">
            <v>nc</v>
          </cell>
          <cell r="H41">
            <v>9361</v>
          </cell>
          <cell r="I41" t="str">
            <v>ALG</v>
          </cell>
          <cell r="J41">
            <v>2</v>
          </cell>
          <cell r="K41">
            <v>1</v>
          </cell>
        </row>
        <row r="42">
          <cell r="A42" t="str">
            <v>COMSPX</v>
          </cell>
          <cell r="B42" t="str">
            <v>Compsopogon sp.</v>
          </cell>
          <cell r="C42" t="str">
            <v>Mont.</v>
          </cell>
          <cell r="E42">
            <v>0</v>
          </cell>
          <cell r="F42" t="str">
            <v>nc</v>
          </cell>
          <cell r="G42" t="str">
            <v>nc</v>
          </cell>
          <cell r="H42">
            <v>6071</v>
          </cell>
          <cell r="I42" t="str">
            <v>ALG</v>
          </cell>
          <cell r="J42">
            <v>2</v>
          </cell>
          <cell r="K42">
            <v>1</v>
          </cell>
        </row>
        <row r="43">
          <cell r="A43" t="str">
            <v>CYLSPX</v>
          </cell>
          <cell r="B43" t="str">
            <v>Cylindrospermum sp.</v>
          </cell>
          <cell r="C43" t="str">
            <v>Kützing</v>
          </cell>
          <cell r="E43">
            <v>0</v>
          </cell>
          <cell r="F43" t="str">
            <v>nc</v>
          </cell>
          <cell r="G43" t="str">
            <v>nc</v>
          </cell>
          <cell r="H43">
            <v>1104</v>
          </cell>
          <cell r="I43" t="str">
            <v>ALG</v>
          </cell>
          <cell r="J43">
            <v>2</v>
          </cell>
          <cell r="K43">
            <v>1</v>
          </cell>
        </row>
        <row r="44">
          <cell r="A44" t="str">
            <v>CYBSPX</v>
          </cell>
          <cell r="B44" t="str">
            <v>Cymbella sp.</v>
          </cell>
          <cell r="C44" t="str">
            <v>C.Agardh </v>
          </cell>
          <cell r="E44">
            <v>0</v>
          </cell>
          <cell r="F44" t="str">
            <v>nc</v>
          </cell>
          <cell r="G44" t="str">
            <v>nc</v>
          </cell>
          <cell r="H44">
            <v>7368</v>
          </cell>
          <cell r="I44" t="str">
            <v>ALG</v>
          </cell>
          <cell r="J44">
            <v>2</v>
          </cell>
          <cell r="K44">
            <v>1</v>
          </cell>
        </row>
        <row r="45">
          <cell r="A45" t="str">
            <v>DIASPX</v>
          </cell>
          <cell r="B45" t="str">
            <v>Diatoma sp.</v>
          </cell>
          <cell r="C45" t="str">
            <v>Bory de Saint-Vincent</v>
          </cell>
          <cell r="D45" t="str">
            <v>IBMR</v>
          </cell>
          <cell r="E45">
            <v>0</v>
          </cell>
          <cell r="F45">
            <v>12</v>
          </cell>
          <cell r="G45">
            <v>2</v>
          </cell>
          <cell r="H45">
            <v>6627</v>
          </cell>
          <cell r="I45" t="str">
            <v>ALG</v>
          </cell>
          <cell r="J45">
            <v>2</v>
          </cell>
          <cell r="K45">
            <v>1</v>
          </cell>
        </row>
        <row r="46">
          <cell r="A46" t="str">
            <v>DIYSPX</v>
          </cell>
          <cell r="B46" t="str">
            <v>Didymosphenia sp.</v>
          </cell>
          <cell r="C46" t="str">
            <v>M. Schmidt</v>
          </cell>
          <cell r="E46">
            <v>0</v>
          </cell>
          <cell r="F46" t="str">
            <v>nc</v>
          </cell>
          <cell r="G46" t="str">
            <v>nc</v>
          </cell>
          <cell r="H46">
            <v>9381</v>
          </cell>
          <cell r="I46" t="str">
            <v>ALG</v>
          </cell>
          <cell r="J46">
            <v>2</v>
          </cell>
          <cell r="K46">
            <v>1</v>
          </cell>
          <cell r="L46" t="str">
            <v>DIYGEM</v>
          </cell>
          <cell r="M46" t="str">
            <v>Didymosphenia geminata (Lyngbye) M. Schmidt</v>
          </cell>
        </row>
        <row r="47">
          <cell r="A47" t="str">
            <v>DRASPX</v>
          </cell>
          <cell r="B47" t="str">
            <v>Draparnaldia sp.</v>
          </cell>
          <cell r="C47" t="str">
            <v>Bory de Saint-Vincent</v>
          </cell>
          <cell r="D47" t="str">
            <v>IBMR</v>
          </cell>
          <cell r="E47">
            <v>0</v>
          </cell>
          <cell r="F47">
            <v>18</v>
          </cell>
          <cell r="G47">
            <v>3</v>
          </cell>
          <cell r="H47">
            <v>1118</v>
          </cell>
          <cell r="I47" t="str">
            <v>ALG</v>
          </cell>
          <cell r="J47">
            <v>2</v>
          </cell>
          <cell r="K47">
            <v>1</v>
          </cell>
        </row>
        <row r="48">
          <cell r="A48" t="str">
            <v>ELLARE</v>
          </cell>
          <cell r="B48" t="str">
            <v>Ellerbeckia arenaria</v>
          </cell>
          <cell r="C48" t="str">
            <v>(Moore ex Ralfs) R.M.Crawforf</v>
          </cell>
          <cell r="E48">
            <v>0</v>
          </cell>
          <cell r="F48" t="str">
            <v>nc</v>
          </cell>
          <cell r="G48" t="str">
            <v>nc</v>
          </cell>
          <cell r="H48">
            <v>12627</v>
          </cell>
          <cell r="I48" t="str">
            <v>ALG</v>
          </cell>
          <cell r="J48">
            <v>2</v>
          </cell>
          <cell r="K48">
            <v>1</v>
          </cell>
        </row>
        <row r="49">
          <cell r="A49" t="str">
            <v>ELLSPX</v>
          </cell>
          <cell r="B49" t="str">
            <v>Ellerbeckia sp.</v>
          </cell>
          <cell r="C49" t="str">
            <v>R.M.Crawford</v>
          </cell>
          <cell r="E49">
            <v>0</v>
          </cell>
          <cell r="F49" t="str">
            <v>nc</v>
          </cell>
          <cell r="G49" t="str">
            <v>nc</v>
          </cell>
          <cell r="H49">
            <v>9497</v>
          </cell>
          <cell r="I49" t="str">
            <v>ALG</v>
          </cell>
          <cell r="J49">
            <v>2</v>
          </cell>
          <cell r="K49">
            <v>1</v>
          </cell>
          <cell r="L49" t="str">
            <v>ELLARE</v>
          </cell>
          <cell r="M49" t="str">
            <v>Ellerbeckia arenaria (Moore ex Ralfs) R.M.Crawforf</v>
          </cell>
        </row>
        <row r="50">
          <cell r="A50" t="str">
            <v>ENCSPX</v>
          </cell>
          <cell r="B50" t="str">
            <v>Encyonema sp.</v>
          </cell>
          <cell r="C50" t="str">
            <v>Kützing</v>
          </cell>
          <cell r="E50">
            <v>0</v>
          </cell>
          <cell r="F50" t="str">
            <v>nc</v>
          </cell>
          <cell r="G50" t="str">
            <v>nc</v>
          </cell>
          <cell r="H50">
            <v>9378</v>
          </cell>
          <cell r="I50" t="str">
            <v>ALG</v>
          </cell>
          <cell r="J50">
            <v>2</v>
          </cell>
          <cell r="K50">
            <v>1</v>
          </cell>
        </row>
        <row r="51">
          <cell r="A51" t="str">
            <v>FRASPX</v>
          </cell>
          <cell r="B51" t="str">
            <v>Fragilaria sp.</v>
          </cell>
          <cell r="C51" t="str">
            <v>Lyngbye</v>
          </cell>
          <cell r="E51">
            <v>0</v>
          </cell>
          <cell r="F51" t="str">
            <v>nc</v>
          </cell>
          <cell r="G51" t="str">
            <v>nc</v>
          </cell>
          <cell r="H51">
            <v>9533</v>
          </cell>
          <cell r="I51" t="str">
            <v>ALG</v>
          </cell>
          <cell r="J51">
            <v>2</v>
          </cell>
          <cell r="K51">
            <v>1</v>
          </cell>
        </row>
        <row r="52">
          <cell r="A52" t="str">
            <v>GEISPX</v>
          </cell>
          <cell r="B52" t="str">
            <v>Geitlerinema sp.</v>
          </cell>
          <cell r="C52" t="str">
            <v>(Anagnostidis et Komárek) Anagnostidis</v>
          </cell>
          <cell r="E52">
            <v>0</v>
          </cell>
          <cell r="F52" t="str">
            <v>nc</v>
          </cell>
          <cell r="G52" t="str">
            <v>nc</v>
          </cell>
          <cell r="H52">
            <v>6451</v>
          </cell>
          <cell r="I52" t="str">
            <v>ALG</v>
          </cell>
          <cell r="J52">
            <v>2</v>
          </cell>
          <cell r="K52">
            <v>1</v>
          </cell>
          <cell r="L52" t="str">
            <v>GEISPL</v>
          </cell>
          <cell r="M52" t="str">
            <v>Geitlerinema splendidum (Greville ex Gomont) Anagnostidis</v>
          </cell>
        </row>
        <row r="53">
          <cell r="A53" t="str">
            <v>GOMSPX</v>
          </cell>
          <cell r="B53" t="str">
            <v>Gomphoneis sp.</v>
          </cell>
          <cell r="C53" t="str">
            <v>Cleve</v>
          </cell>
          <cell r="E53">
            <v>0</v>
          </cell>
          <cell r="F53" t="str">
            <v>nc</v>
          </cell>
          <cell r="G53" t="str">
            <v>nc</v>
          </cell>
          <cell r="H53">
            <v>9382</v>
          </cell>
          <cell r="I53" t="str">
            <v>ALG</v>
          </cell>
          <cell r="J53">
            <v>2</v>
          </cell>
          <cell r="K53">
            <v>1</v>
          </cell>
          <cell r="L53" t="str">
            <v>GOMMIN</v>
          </cell>
          <cell r="M53" t="str">
            <v>Gomphoneis minuta  (Stone) Kociolek &amp; Stoermer</v>
          </cell>
        </row>
        <row r="54">
          <cell r="A54" t="str">
            <v>GOPSPX</v>
          </cell>
          <cell r="B54" t="str">
            <v>Gomphonema sp.</v>
          </cell>
          <cell r="C54" t="str">
            <v>Ehrenberg</v>
          </cell>
          <cell r="E54">
            <v>0</v>
          </cell>
          <cell r="F54" t="str">
            <v>nc</v>
          </cell>
          <cell r="G54" t="str">
            <v>nc</v>
          </cell>
          <cell r="H54">
            <v>8781</v>
          </cell>
          <cell r="I54" t="str">
            <v>ALG</v>
          </cell>
          <cell r="J54">
            <v>2</v>
          </cell>
          <cell r="K54">
            <v>1</v>
          </cell>
        </row>
        <row r="55">
          <cell r="A55" t="str">
            <v>GONSPX</v>
          </cell>
          <cell r="B55" t="str">
            <v>Gongrosira sp.</v>
          </cell>
          <cell r="C55" t="str">
            <v>Kützing</v>
          </cell>
          <cell r="E55">
            <v>0</v>
          </cell>
          <cell r="F55" t="str">
            <v>nc</v>
          </cell>
          <cell r="G55" t="str">
            <v>nc</v>
          </cell>
          <cell r="H55">
            <v>30105</v>
          </cell>
          <cell r="I55" t="str">
            <v>ALG</v>
          </cell>
          <cell r="J55">
            <v>2</v>
          </cell>
          <cell r="K55">
            <v>1</v>
          </cell>
          <cell r="L55" t="str">
            <v>GONINC</v>
          </cell>
          <cell r="M55" t="str">
            <v>Gongrosira incrustans (Reinsch) Schmidle</v>
          </cell>
        </row>
        <row r="56">
          <cell r="A56" t="str">
            <v>HERSPX</v>
          </cell>
          <cell r="B56" t="str">
            <v>Heribaudiella sp.</v>
          </cell>
          <cell r="C56" t="str">
            <v>Gomont</v>
          </cell>
          <cell r="E56">
            <v>0</v>
          </cell>
          <cell r="F56" t="str">
            <v>nc</v>
          </cell>
          <cell r="G56" t="str">
            <v>nc</v>
          </cell>
          <cell r="H56">
            <v>6196</v>
          </cell>
          <cell r="I56" t="str">
            <v>ALG</v>
          </cell>
          <cell r="J56">
            <v>2</v>
          </cell>
          <cell r="K56">
            <v>1</v>
          </cell>
          <cell r="L56" t="str">
            <v>HERFLU</v>
          </cell>
          <cell r="M56" t="str">
            <v>Heribaudiella fluviatilis (Areschoug) Svedelius</v>
          </cell>
        </row>
        <row r="57">
          <cell r="A57" t="str">
            <v>HEOSPX</v>
          </cell>
          <cell r="B57" t="str">
            <v>Heteroleibleinia sp.</v>
          </cell>
          <cell r="C57" t="str">
            <v>(Geitler) L.Hoffmann</v>
          </cell>
          <cell r="E57">
            <v>0</v>
          </cell>
          <cell r="F57" t="str">
            <v>nc</v>
          </cell>
          <cell r="G57" t="str">
            <v>nc</v>
          </cell>
          <cell r="H57">
            <v>9684</v>
          </cell>
          <cell r="I57" t="str">
            <v>ALG</v>
          </cell>
          <cell r="J57">
            <v>2</v>
          </cell>
          <cell r="K57">
            <v>1</v>
          </cell>
        </row>
        <row r="58">
          <cell r="A58" t="str">
            <v>HILSPX</v>
          </cell>
          <cell r="B58" t="str">
            <v>Hildenbrandia sp.</v>
          </cell>
          <cell r="C58" t="str">
            <v>Nardo</v>
          </cell>
          <cell r="D58" t="str">
            <v>IBMR</v>
          </cell>
          <cell r="E58">
            <v>0</v>
          </cell>
          <cell r="F58">
            <v>15</v>
          </cell>
          <cell r="G58">
            <v>2</v>
          </cell>
          <cell r="H58">
            <v>1157</v>
          </cell>
          <cell r="I58" t="str">
            <v>ALG</v>
          </cell>
          <cell r="J58">
            <v>2</v>
          </cell>
          <cell r="K58">
            <v>1</v>
          </cell>
          <cell r="L58" t="str">
            <v>HILRIV</v>
          </cell>
          <cell r="M58" t="str">
            <v>Hildenbrandia rivularis (Liebmann) J.Agardh</v>
          </cell>
        </row>
        <row r="59">
          <cell r="A59" t="str">
            <v>HOMSPX</v>
          </cell>
          <cell r="B59" t="str">
            <v>Homoeothrix sp.</v>
          </cell>
          <cell r="C59" t="str">
            <v>(Thuret ex Bornet &amp; Flahault) Kirchner</v>
          </cell>
          <cell r="E59">
            <v>0</v>
          </cell>
          <cell r="F59" t="str">
            <v>nc</v>
          </cell>
          <cell r="G59" t="str">
            <v>nc</v>
          </cell>
          <cell r="H59">
            <v>6395</v>
          </cell>
          <cell r="I59" t="str">
            <v>ALG</v>
          </cell>
          <cell r="J59">
            <v>2</v>
          </cell>
          <cell r="K59">
            <v>1</v>
          </cell>
        </row>
        <row r="60">
          <cell r="A60" t="str">
            <v>HYISPX</v>
          </cell>
          <cell r="B60" t="str">
            <v>Hydrodictyon sp.</v>
          </cell>
          <cell r="C60" t="str">
            <v>Roth.</v>
          </cell>
          <cell r="D60" t="str">
            <v>IBMR</v>
          </cell>
          <cell r="E60">
            <v>0</v>
          </cell>
          <cell r="F60">
            <v>6</v>
          </cell>
          <cell r="G60">
            <v>2</v>
          </cell>
          <cell r="H60">
            <v>5686</v>
          </cell>
          <cell r="I60" t="str">
            <v>ALG</v>
          </cell>
          <cell r="J60">
            <v>2</v>
          </cell>
          <cell r="K60">
            <v>1</v>
          </cell>
          <cell r="L60" t="str">
            <v>HYIRET</v>
          </cell>
          <cell r="M60" t="str">
            <v>Hydrodictyon reticulatum (L.) Lagerh.</v>
          </cell>
        </row>
        <row r="61">
          <cell r="A61" t="str">
            <v>HYUSPX</v>
          </cell>
          <cell r="B61" t="str">
            <v>Hydrurus sp.</v>
          </cell>
          <cell r="C61" t="str">
            <v>C.Agardh</v>
          </cell>
          <cell r="D61" t="str">
            <v>IBMR</v>
          </cell>
          <cell r="E61">
            <v>0</v>
          </cell>
          <cell r="F61">
            <v>16</v>
          </cell>
          <cell r="G61">
            <v>2</v>
          </cell>
          <cell r="H61">
            <v>6183</v>
          </cell>
          <cell r="I61" t="str">
            <v>ALG</v>
          </cell>
          <cell r="J61">
            <v>2</v>
          </cell>
          <cell r="K61">
            <v>1</v>
          </cell>
          <cell r="L61" t="str">
            <v>HYUFOE</v>
          </cell>
          <cell r="M61" t="str">
            <v>Hydrurus foetidus (Vill.) Trevisan</v>
          </cell>
        </row>
        <row r="62">
          <cell r="A62" t="str">
            <v>JAASPX</v>
          </cell>
          <cell r="B62" t="str">
            <v>Jaaginema sp.</v>
          </cell>
          <cell r="C62" t="str">
            <v>Anagnostidis &amp; Komarek</v>
          </cell>
          <cell r="E62">
            <v>0</v>
          </cell>
          <cell r="F62" t="str">
            <v>nc</v>
          </cell>
          <cell r="G62" t="str">
            <v>nc</v>
          </cell>
          <cell r="H62">
            <v>6442</v>
          </cell>
          <cell r="I62" t="str">
            <v>ALG</v>
          </cell>
          <cell r="J62">
            <v>2</v>
          </cell>
          <cell r="K62">
            <v>1</v>
          </cell>
        </row>
        <row r="63">
          <cell r="A63" t="str">
            <v>KOMSPX</v>
          </cell>
          <cell r="B63" t="str">
            <v>Komvophoron sp.</v>
          </cell>
          <cell r="C63" t="str">
            <v>Anagnostidis &amp; Komarek</v>
          </cell>
          <cell r="E63">
            <v>0</v>
          </cell>
          <cell r="F63" t="str">
            <v>nc</v>
          </cell>
          <cell r="G63" t="str">
            <v>nc</v>
          </cell>
          <cell r="H63">
            <v>6397</v>
          </cell>
          <cell r="I63" t="str">
            <v>ALG</v>
          </cell>
          <cell r="J63">
            <v>2</v>
          </cell>
          <cell r="K63">
            <v>1</v>
          </cell>
        </row>
        <row r="64">
          <cell r="A64" t="str">
            <v>LEASPX</v>
          </cell>
          <cell r="B64" t="str">
            <v>Lemanea sp.</v>
          </cell>
          <cell r="C64" t="str">
            <v>Bory de Saint-Vincent</v>
          </cell>
          <cell r="D64" t="str">
            <v>IBMR</v>
          </cell>
          <cell r="E64">
            <v>0</v>
          </cell>
          <cell r="F64">
            <v>15</v>
          </cell>
          <cell r="G64">
            <v>2</v>
          </cell>
          <cell r="H64">
            <v>1159</v>
          </cell>
          <cell r="I64" t="str">
            <v>ALG</v>
          </cell>
          <cell r="J64">
            <v>2</v>
          </cell>
          <cell r="K64">
            <v>1</v>
          </cell>
          <cell r="L64" t="str">
            <v>LEAFLU</v>
          </cell>
          <cell r="M64" t="str">
            <v>Lemanea gr. fluviatilis (Linnaeus) C.Agardh</v>
          </cell>
        </row>
        <row r="65">
          <cell r="A65" t="str">
            <v>LETSPX</v>
          </cell>
          <cell r="B65" t="str">
            <v>Leptolyngbya sp.</v>
          </cell>
          <cell r="C65" t="str">
            <v>Anagnostidis &amp; Komarek</v>
          </cell>
          <cell r="E65">
            <v>0</v>
          </cell>
          <cell r="F65" t="str">
            <v>nc</v>
          </cell>
          <cell r="G65" t="str">
            <v>nc</v>
          </cell>
          <cell r="H65">
            <v>6449</v>
          </cell>
          <cell r="I65" t="str">
            <v>ALG</v>
          </cell>
          <cell r="J65">
            <v>2</v>
          </cell>
          <cell r="K65">
            <v>1</v>
          </cell>
          <cell r="L65" t="str">
            <v>LETLUR</v>
          </cell>
          <cell r="M65" t="str">
            <v>Leptolyngbya lurida (Gomont) Anagnostidis &amp; Komarek</v>
          </cell>
        </row>
        <row r="66">
          <cell r="A66" t="str">
            <v>LYNSPX</v>
          </cell>
          <cell r="B66" t="str">
            <v>Lyngbya sp.</v>
          </cell>
          <cell r="C66" t="str">
            <v>C.Agardh ex Gomont</v>
          </cell>
          <cell r="D66" t="str">
            <v>IBMR</v>
          </cell>
          <cell r="E66">
            <v>0</v>
          </cell>
          <cell r="F66">
            <v>10</v>
          </cell>
          <cell r="G66">
            <v>2</v>
          </cell>
          <cell r="H66">
            <v>1107</v>
          </cell>
          <cell r="I66" t="str">
            <v>ALG</v>
          </cell>
          <cell r="J66">
            <v>2</v>
          </cell>
          <cell r="K66">
            <v>1</v>
          </cell>
        </row>
        <row r="67">
          <cell r="A67" t="str">
            <v>MELSPX</v>
          </cell>
          <cell r="B67" t="str">
            <v>Melosira sp.</v>
          </cell>
          <cell r="C67" t="str">
            <v>C.Agardh</v>
          </cell>
          <cell r="D67" t="str">
            <v>IBMR</v>
          </cell>
          <cell r="E67">
            <v>0</v>
          </cell>
          <cell r="F67">
            <v>10</v>
          </cell>
          <cell r="G67">
            <v>1</v>
          </cell>
          <cell r="H67">
            <v>8714</v>
          </cell>
          <cell r="I67" t="str">
            <v>ALG</v>
          </cell>
          <cell r="J67">
            <v>2</v>
          </cell>
          <cell r="K67">
            <v>1</v>
          </cell>
          <cell r="M67" t="str">
            <v>Melosira varians C.Agardh</v>
          </cell>
        </row>
        <row r="68">
          <cell r="A68" t="str">
            <v>MERSPX</v>
          </cell>
          <cell r="B68" t="str">
            <v>Merismopedia sp.</v>
          </cell>
          <cell r="C68" t="str">
            <v>Meyen</v>
          </cell>
          <cell r="E68">
            <v>0</v>
          </cell>
          <cell r="F68" t="str">
            <v>nc</v>
          </cell>
          <cell r="G68" t="str">
            <v>nc</v>
          </cell>
          <cell r="H68">
            <v>4739</v>
          </cell>
          <cell r="I68" t="str">
            <v>ALG</v>
          </cell>
          <cell r="J68">
            <v>2</v>
          </cell>
          <cell r="K68">
            <v>1</v>
          </cell>
        </row>
        <row r="69">
          <cell r="A69" t="str">
            <v>MIRSPX</v>
          </cell>
          <cell r="B69" t="str">
            <v>Microcoleus sp.</v>
          </cell>
          <cell r="C69" t="str">
            <v>Desmazières</v>
          </cell>
          <cell r="E69">
            <v>0</v>
          </cell>
          <cell r="F69" t="str">
            <v>nc</v>
          </cell>
          <cell r="G69" t="str">
            <v>nc</v>
          </cell>
          <cell r="H69">
            <v>6405</v>
          </cell>
          <cell r="I69" t="str">
            <v>ALG</v>
          </cell>
          <cell r="J69">
            <v>2</v>
          </cell>
          <cell r="K69">
            <v>1</v>
          </cell>
        </row>
        <row r="70">
          <cell r="A70" t="str">
            <v>MIOSPX</v>
          </cell>
          <cell r="B70" t="str">
            <v>Microcystis sp.</v>
          </cell>
          <cell r="C70" t="str">
            <v>Kützing</v>
          </cell>
          <cell r="E70">
            <v>0</v>
          </cell>
          <cell r="F70" t="str">
            <v>nc</v>
          </cell>
          <cell r="G70" t="str">
            <v>nc</v>
          </cell>
          <cell r="H70">
            <v>4740</v>
          </cell>
          <cell r="I70" t="str">
            <v>ALG</v>
          </cell>
          <cell r="J70">
            <v>2</v>
          </cell>
          <cell r="K70">
            <v>1</v>
          </cell>
        </row>
        <row r="71">
          <cell r="A71" t="str">
            <v>MICSPX</v>
          </cell>
          <cell r="B71" t="str">
            <v>Microspora sp.</v>
          </cell>
          <cell r="C71" t="str">
            <v>Thuret</v>
          </cell>
          <cell r="D71" t="str">
            <v>IBMR</v>
          </cell>
          <cell r="E71">
            <v>0</v>
          </cell>
          <cell r="F71">
            <v>12</v>
          </cell>
          <cell r="G71">
            <v>2</v>
          </cell>
          <cell r="H71">
            <v>1132</v>
          </cell>
          <cell r="I71" t="str">
            <v>ALG</v>
          </cell>
          <cell r="J71">
            <v>2</v>
          </cell>
          <cell r="K71">
            <v>1</v>
          </cell>
        </row>
        <row r="72">
          <cell r="A72" t="str">
            <v>MOOSPX</v>
          </cell>
          <cell r="B72" t="str">
            <v>Monostroma sp.</v>
          </cell>
          <cell r="C72" t="str">
            <v>Thuret</v>
          </cell>
          <cell r="D72" t="str">
            <v>IBMR</v>
          </cell>
          <cell r="E72">
            <v>0</v>
          </cell>
          <cell r="F72">
            <v>13</v>
          </cell>
          <cell r="G72">
            <v>2</v>
          </cell>
          <cell r="H72">
            <v>6010</v>
          </cell>
          <cell r="I72" t="str">
            <v>ALG</v>
          </cell>
          <cell r="J72">
            <v>2</v>
          </cell>
          <cell r="K72">
            <v>1</v>
          </cell>
        </row>
        <row r="73">
          <cell r="A73" t="str">
            <v>MOUSPX</v>
          </cell>
          <cell r="B73" t="str">
            <v>Mougeotia sp.</v>
          </cell>
          <cell r="C73" t="str">
            <v>C.Agardh</v>
          </cell>
          <cell r="D73" t="str">
            <v>IBMR</v>
          </cell>
          <cell r="E73">
            <v>0</v>
          </cell>
          <cell r="F73">
            <v>13</v>
          </cell>
          <cell r="G73">
            <v>2</v>
          </cell>
          <cell r="H73">
            <v>1146</v>
          </cell>
          <cell r="I73" t="str">
            <v>ALG</v>
          </cell>
          <cell r="J73">
            <v>2</v>
          </cell>
          <cell r="K73">
            <v>1</v>
          </cell>
          <cell r="M73" t="str">
            <v>Mougeotia sp. C. Agardh + Mougeotiopsis sp. C. Agardh + Debarya sp.Wittrock</v>
          </cell>
        </row>
        <row r="74">
          <cell r="A74" t="str">
            <v>MOGSPX</v>
          </cell>
          <cell r="B74" t="str">
            <v>Mougeotiopsis sp.</v>
          </cell>
          <cell r="C74" t="str">
            <v>Palla</v>
          </cell>
          <cell r="D74" t="str">
            <v>IBMR</v>
          </cell>
          <cell r="E74">
            <v>0</v>
          </cell>
          <cell r="F74">
            <v>13</v>
          </cell>
          <cell r="G74">
            <v>2</v>
          </cell>
          <cell r="H74">
            <v>37038</v>
          </cell>
          <cell r="I74" t="str">
            <v>ALG</v>
          </cell>
          <cell r="J74">
            <v>2</v>
          </cell>
          <cell r="K74">
            <v>1</v>
          </cell>
          <cell r="M74" t="str">
            <v>Mougeotia sp. C. Agardh + Mougeotiopsis sp. C. Agardh + Debarya sp.Wittrock</v>
          </cell>
        </row>
        <row r="75">
          <cell r="A75" t="str">
            <v>NAVSPX</v>
          </cell>
          <cell r="B75" t="str">
            <v>Navicula sp.</v>
          </cell>
          <cell r="C75" t="str">
            <v>Strain</v>
          </cell>
          <cell r="E75">
            <v>0</v>
          </cell>
          <cell r="F75" t="str">
            <v>nc</v>
          </cell>
          <cell r="G75" t="str">
            <v>nc</v>
          </cell>
          <cell r="H75">
            <v>9430</v>
          </cell>
          <cell r="I75" t="str">
            <v>ALG</v>
          </cell>
          <cell r="J75">
            <v>2</v>
          </cell>
          <cell r="K75">
            <v>1</v>
          </cell>
        </row>
        <row r="76">
          <cell r="A76" t="str">
            <v>NITCAP</v>
          </cell>
          <cell r="B76" t="str">
            <v>Nitella capillaris</v>
          </cell>
          <cell r="C76" t="str">
            <v>(A.J.Krocker) J.Groves &amp; G.R.Bullock-Webster</v>
          </cell>
          <cell r="E76">
            <v>0</v>
          </cell>
          <cell r="F76" t="str">
            <v>nc</v>
          </cell>
          <cell r="G76" t="str">
            <v>nc</v>
          </cell>
          <cell r="H76">
            <v>5263</v>
          </cell>
          <cell r="I76" t="str">
            <v>ALG</v>
          </cell>
          <cell r="J76">
            <v>2</v>
          </cell>
          <cell r="K76">
            <v>1</v>
          </cell>
        </row>
        <row r="77">
          <cell r="A77" t="str">
            <v>NITCON</v>
          </cell>
          <cell r="B77" t="str">
            <v>Nitella confervacea</v>
          </cell>
          <cell r="C77" t="str">
            <v>(Brébisson) A. Braun ex Leonhardi</v>
          </cell>
          <cell r="E77">
            <v>0</v>
          </cell>
          <cell r="F77" t="str">
            <v>nc</v>
          </cell>
          <cell r="G77" t="str">
            <v>nc</v>
          </cell>
          <cell r="H77">
            <v>19406</v>
          </cell>
          <cell r="I77" t="str">
            <v>ALG</v>
          </cell>
          <cell r="J77">
            <v>2</v>
          </cell>
          <cell r="K77">
            <v>1</v>
          </cell>
        </row>
        <row r="78">
          <cell r="A78" t="str">
            <v>NITFLE</v>
          </cell>
          <cell r="B78" t="str">
            <v>Nitella flexilis</v>
          </cell>
          <cell r="C78" t="str">
            <v>(L.) Ag.</v>
          </cell>
          <cell r="D78" t="str">
            <v>IBMR</v>
          </cell>
          <cell r="E78">
            <v>0</v>
          </cell>
          <cell r="F78">
            <v>14</v>
          </cell>
          <cell r="G78">
            <v>2</v>
          </cell>
          <cell r="H78">
            <v>5264</v>
          </cell>
          <cell r="I78" t="str">
            <v>ALG</v>
          </cell>
          <cell r="J78">
            <v>2</v>
          </cell>
          <cell r="K78">
            <v>1</v>
          </cell>
        </row>
        <row r="79">
          <cell r="A79" t="str">
            <v>NITGRA</v>
          </cell>
          <cell r="B79" t="str">
            <v>Nitella gracilis</v>
          </cell>
          <cell r="C79" t="str">
            <v>(J.E.Smith)C.Agardh.</v>
          </cell>
          <cell r="D79" t="str">
            <v>IBMR</v>
          </cell>
          <cell r="E79">
            <v>0</v>
          </cell>
          <cell r="F79">
            <v>14</v>
          </cell>
          <cell r="G79">
            <v>2</v>
          </cell>
          <cell r="H79">
            <v>5265</v>
          </cell>
          <cell r="I79" t="str">
            <v>ALG</v>
          </cell>
          <cell r="J79">
            <v>2</v>
          </cell>
          <cell r="K79">
            <v>1</v>
          </cell>
        </row>
        <row r="80">
          <cell r="A80" t="str">
            <v>NITMUC</v>
          </cell>
          <cell r="B80" t="str">
            <v>Nitella mucronata</v>
          </cell>
          <cell r="C80" t="str">
            <v>(A.Braun) Miquel</v>
          </cell>
          <cell r="D80" t="str">
            <v>IBMR</v>
          </cell>
          <cell r="E80">
            <v>0</v>
          </cell>
          <cell r="F80">
            <v>14</v>
          </cell>
          <cell r="G80">
            <v>2</v>
          </cell>
          <cell r="H80">
            <v>5266</v>
          </cell>
          <cell r="I80" t="str">
            <v>ALG</v>
          </cell>
          <cell r="J80">
            <v>2</v>
          </cell>
          <cell r="K80">
            <v>1</v>
          </cell>
        </row>
        <row r="81">
          <cell r="A81" t="str">
            <v>NITOPA</v>
          </cell>
          <cell r="B81" t="str">
            <v>Nitella opaca</v>
          </cell>
          <cell r="C81" t="str">
            <v>Ag.</v>
          </cell>
          <cell r="E81">
            <v>0</v>
          </cell>
          <cell r="F81" t="str">
            <v>nc</v>
          </cell>
          <cell r="G81" t="str">
            <v>nc</v>
          </cell>
          <cell r="H81">
            <v>5267</v>
          </cell>
          <cell r="I81" t="str">
            <v>ALG</v>
          </cell>
          <cell r="J81">
            <v>2</v>
          </cell>
          <cell r="K81">
            <v>1</v>
          </cell>
        </row>
        <row r="82">
          <cell r="A82" t="str">
            <v>NITSPX</v>
          </cell>
          <cell r="B82" t="str">
            <v>Nitella sp.</v>
          </cell>
          <cell r="C82" t="str">
            <v>C.Agardh</v>
          </cell>
          <cell r="E82">
            <v>0</v>
          </cell>
          <cell r="F82" t="str">
            <v>nc</v>
          </cell>
          <cell r="G82" t="str">
            <v>nc</v>
          </cell>
          <cell r="H82">
            <v>1122</v>
          </cell>
          <cell r="I82" t="str">
            <v>ALG</v>
          </cell>
          <cell r="J82">
            <v>2</v>
          </cell>
          <cell r="K82">
            <v>1</v>
          </cell>
        </row>
        <row r="83">
          <cell r="A83" t="str">
            <v>NITSYN</v>
          </cell>
          <cell r="B83" t="str">
            <v>Nitella syncarpa</v>
          </cell>
          <cell r="C83" t="str">
            <v>(Thuill.) Kützing</v>
          </cell>
          <cell r="E83">
            <v>0</v>
          </cell>
          <cell r="F83" t="str">
            <v>nc</v>
          </cell>
          <cell r="G83" t="str">
            <v>nc</v>
          </cell>
          <cell r="H83">
            <v>19887</v>
          </cell>
          <cell r="I83" t="str">
            <v>ALG</v>
          </cell>
          <cell r="J83">
            <v>2</v>
          </cell>
          <cell r="K83">
            <v>1</v>
          </cell>
        </row>
        <row r="84">
          <cell r="A84" t="str">
            <v>NITTEN</v>
          </cell>
          <cell r="B84" t="str">
            <v>Nitella tenuissima</v>
          </cell>
          <cell r="C84" t="str">
            <v>(Desvaux) Kützing</v>
          </cell>
          <cell r="E84">
            <v>0</v>
          </cell>
          <cell r="F84" t="str">
            <v>nc</v>
          </cell>
          <cell r="G84" t="str">
            <v>nc</v>
          </cell>
          <cell r="H84">
            <v>5269</v>
          </cell>
          <cell r="I84" t="str">
            <v>ALG</v>
          </cell>
          <cell r="J84">
            <v>2</v>
          </cell>
          <cell r="K84">
            <v>1</v>
          </cell>
        </row>
        <row r="85">
          <cell r="A85" t="str">
            <v>NITTRA</v>
          </cell>
          <cell r="B85" t="str">
            <v>Nitella translucens</v>
          </cell>
          <cell r="C85" t="str">
            <v>(Pers.) Ag.</v>
          </cell>
          <cell r="E85">
            <v>0</v>
          </cell>
          <cell r="F85" t="str">
            <v>nc</v>
          </cell>
          <cell r="G85" t="str">
            <v>nc</v>
          </cell>
          <cell r="H85">
            <v>5270</v>
          </cell>
          <cell r="I85" t="str">
            <v>ALG</v>
          </cell>
          <cell r="J85">
            <v>2</v>
          </cell>
          <cell r="K85">
            <v>1</v>
          </cell>
        </row>
        <row r="86">
          <cell r="A86" t="str">
            <v>NIEOBT</v>
          </cell>
          <cell r="B86" t="str">
            <v>Nitellopsis obtusa</v>
          </cell>
          <cell r="C86" t="str">
            <v>(Desv.) J.Groves    </v>
          </cell>
          <cell r="E86">
            <v>0</v>
          </cell>
          <cell r="F86" t="str">
            <v>nc</v>
          </cell>
          <cell r="G86" t="str">
            <v>nc</v>
          </cell>
          <cell r="H86">
            <v>5272</v>
          </cell>
          <cell r="I86" t="str">
            <v>ALG</v>
          </cell>
          <cell r="J86">
            <v>2</v>
          </cell>
          <cell r="K86">
            <v>1</v>
          </cell>
        </row>
        <row r="87">
          <cell r="A87" t="str">
            <v>NIESPX</v>
          </cell>
          <cell r="B87" t="str">
            <v>Nitellopsis sp.</v>
          </cell>
          <cell r="C87" t="str">
            <v>Hy</v>
          </cell>
          <cell r="E87">
            <v>0</v>
          </cell>
          <cell r="F87" t="str">
            <v>nc</v>
          </cell>
          <cell r="G87" t="str">
            <v>nc</v>
          </cell>
          <cell r="H87">
            <v>5271</v>
          </cell>
          <cell r="I87" t="str">
            <v>ALG</v>
          </cell>
          <cell r="J87">
            <v>2</v>
          </cell>
          <cell r="K87">
            <v>1</v>
          </cell>
        </row>
        <row r="88">
          <cell r="A88" t="str">
            <v>NIZSPX</v>
          </cell>
          <cell r="B88" t="str">
            <v>Nitzschia sp.</v>
          </cell>
          <cell r="C88" t="str">
            <v>Hassal</v>
          </cell>
          <cell r="E88">
            <v>0</v>
          </cell>
          <cell r="F88" t="str">
            <v>nc</v>
          </cell>
          <cell r="G88" t="str">
            <v>nc</v>
          </cell>
          <cell r="H88">
            <v>9804</v>
          </cell>
          <cell r="I88" t="str">
            <v>ALG</v>
          </cell>
          <cell r="J88">
            <v>2</v>
          </cell>
          <cell r="K88">
            <v>1</v>
          </cell>
        </row>
        <row r="89">
          <cell r="A89" t="str">
            <v>NOSSPX</v>
          </cell>
          <cell r="B89" t="str">
            <v>Nostoc sp.</v>
          </cell>
          <cell r="C89" t="str">
            <v>Vaucher ex Bornet et Flahault</v>
          </cell>
          <cell r="D89" t="str">
            <v>IBMR</v>
          </cell>
          <cell r="E89">
            <v>0</v>
          </cell>
          <cell r="F89">
            <v>9</v>
          </cell>
          <cell r="G89">
            <v>1</v>
          </cell>
          <cell r="H89">
            <v>1105</v>
          </cell>
          <cell r="I89" t="str">
            <v>ALG</v>
          </cell>
          <cell r="J89">
            <v>2</v>
          </cell>
          <cell r="K89">
            <v>1</v>
          </cell>
          <cell r="L89" t="str">
            <v>NOSCOM</v>
          </cell>
          <cell r="M89" t="str">
            <v>Nostoc commune Vauch. Ex Born &amp; Flash</v>
          </cell>
          <cell r="N89" t="str">
            <v>NOSPAR</v>
          </cell>
          <cell r="O89" t="str">
            <v>Nostoc parmelioides Kützing</v>
          </cell>
          <cell r="P89" t="str">
            <v>NOSVER</v>
          </cell>
          <cell r="Q89" t="str">
            <v>Nostoc verrucosum Vauch.</v>
          </cell>
        </row>
        <row r="90">
          <cell r="A90" t="str">
            <v>OEDSPX</v>
          </cell>
          <cell r="B90" t="str">
            <v>Oedogonium sp.</v>
          </cell>
          <cell r="C90" t="str">
            <v>Link</v>
          </cell>
          <cell r="D90" t="str">
            <v>IBMR</v>
          </cell>
          <cell r="E90">
            <v>0</v>
          </cell>
          <cell r="F90">
            <v>6</v>
          </cell>
          <cell r="G90">
            <v>2</v>
          </cell>
          <cell r="H90">
            <v>1134</v>
          </cell>
          <cell r="I90" t="str">
            <v>ALG</v>
          </cell>
          <cell r="J90">
            <v>2</v>
          </cell>
          <cell r="K90">
            <v>1</v>
          </cell>
        </row>
        <row r="91">
          <cell r="A91" t="str">
            <v>OSCSPX</v>
          </cell>
          <cell r="B91" t="str">
            <v>Oscillatoria sp.</v>
          </cell>
          <cell r="C91" t="str">
            <v>Vaucher ex Gaumont</v>
          </cell>
          <cell r="D91" t="str">
            <v>IBMR</v>
          </cell>
          <cell r="E91">
            <v>0</v>
          </cell>
          <cell r="F91">
            <v>11</v>
          </cell>
          <cell r="G91">
            <v>1</v>
          </cell>
          <cell r="H91">
            <v>1108</v>
          </cell>
          <cell r="I91" t="str">
            <v>ALG</v>
          </cell>
          <cell r="J91">
            <v>2</v>
          </cell>
          <cell r="K91">
            <v>1</v>
          </cell>
        </row>
        <row r="92">
          <cell r="A92" t="str">
            <v>PAASPX</v>
          </cell>
          <cell r="B92" t="str">
            <v>Paralemanea sp.</v>
          </cell>
          <cell r="C92" t="str">
            <v>(P.C.Silva) Vis &amp; Sheath</v>
          </cell>
          <cell r="E92">
            <v>0</v>
          </cell>
          <cell r="F92" t="str">
            <v>nc</v>
          </cell>
          <cell r="G92" t="str">
            <v>nc</v>
          </cell>
          <cell r="H92">
            <v>31566</v>
          </cell>
          <cell r="I92" t="str">
            <v>ALG</v>
          </cell>
          <cell r="J92">
            <v>2</v>
          </cell>
          <cell r="K92">
            <v>1</v>
          </cell>
        </row>
        <row r="93">
          <cell r="A93" t="str">
            <v>PHOSPX</v>
          </cell>
          <cell r="B93" t="str">
            <v>Phormidium sp.</v>
          </cell>
          <cell r="C93" t="str">
            <v>Kützing</v>
          </cell>
          <cell r="D93" t="str">
            <v>IBMR</v>
          </cell>
          <cell r="E93">
            <v>0</v>
          </cell>
          <cell r="F93">
            <v>13</v>
          </cell>
          <cell r="G93">
            <v>2</v>
          </cell>
          <cell r="H93">
            <v>6414</v>
          </cell>
          <cell r="I93" t="str">
            <v>ALG</v>
          </cell>
          <cell r="J93">
            <v>2</v>
          </cell>
          <cell r="K93">
            <v>1</v>
          </cell>
        </row>
        <row r="94">
          <cell r="A94" t="str">
            <v>PLESPX</v>
          </cell>
          <cell r="B94" t="str">
            <v>Plectonema sp.</v>
          </cell>
          <cell r="C94" t="str">
            <v>Thuret</v>
          </cell>
          <cell r="E94">
            <v>0</v>
          </cell>
          <cell r="F94" t="str">
            <v>nc</v>
          </cell>
          <cell r="G94" t="str">
            <v>nc</v>
          </cell>
          <cell r="H94">
            <v>1113</v>
          </cell>
          <cell r="I94" t="str">
            <v>ALG</v>
          </cell>
          <cell r="J94">
            <v>2</v>
          </cell>
          <cell r="K94">
            <v>1</v>
          </cell>
        </row>
        <row r="95">
          <cell r="A95" t="str">
            <v>POYSPX</v>
          </cell>
          <cell r="B95" t="str">
            <v>Polysiphonia sp.</v>
          </cell>
          <cell r="C95" t="str">
            <v>Grev.</v>
          </cell>
          <cell r="E95">
            <v>0</v>
          </cell>
          <cell r="F95" t="str">
            <v>nc</v>
          </cell>
          <cell r="G95" t="str">
            <v>nc</v>
          </cell>
          <cell r="H95">
            <v>24833</v>
          </cell>
          <cell r="I95" t="str">
            <v>ALG</v>
          </cell>
          <cell r="J95">
            <v>2</v>
          </cell>
          <cell r="K95">
            <v>1</v>
          </cell>
        </row>
        <row r="96">
          <cell r="A96" t="str">
            <v>PRASPX</v>
          </cell>
          <cell r="B96" t="str">
            <v>Prasiola sp.</v>
          </cell>
          <cell r="C96" t="str">
            <v>Meneghini</v>
          </cell>
          <cell r="E96">
            <v>0</v>
          </cell>
          <cell r="F96" t="str">
            <v>nc</v>
          </cell>
          <cell r="G96" t="str">
            <v>nc</v>
          </cell>
          <cell r="H96">
            <v>32022</v>
          </cell>
          <cell r="I96" t="str">
            <v>ALG</v>
          </cell>
          <cell r="J96">
            <v>2</v>
          </cell>
          <cell r="K96">
            <v>1</v>
          </cell>
        </row>
        <row r="97">
          <cell r="A97" t="str">
            <v>PSESPX</v>
          </cell>
          <cell r="B97" t="str">
            <v>Pseudanabaena sp.</v>
          </cell>
          <cell r="C97" t="str">
            <v>Lauterborn</v>
          </cell>
          <cell r="E97">
            <v>0</v>
          </cell>
          <cell r="F97" t="str">
            <v>nc</v>
          </cell>
          <cell r="G97" t="str">
            <v>nc</v>
          </cell>
          <cell r="H97">
            <v>6453</v>
          </cell>
          <cell r="I97" t="str">
            <v>ALG</v>
          </cell>
          <cell r="J97">
            <v>2</v>
          </cell>
          <cell r="K97">
            <v>1</v>
          </cell>
        </row>
        <row r="98">
          <cell r="A98" t="str">
            <v>PSUSPX</v>
          </cell>
          <cell r="B98" t="str">
            <v>Pseudendoclonium sp.</v>
          </cell>
          <cell r="C98" t="str">
            <v>Wille</v>
          </cell>
          <cell r="E98">
            <v>0</v>
          </cell>
          <cell r="F98" t="str">
            <v>nc</v>
          </cell>
          <cell r="G98" t="str">
            <v>nc</v>
          </cell>
          <cell r="H98">
            <v>5576</v>
          </cell>
          <cell r="I98" t="str">
            <v>ALG</v>
          </cell>
          <cell r="J98">
            <v>2</v>
          </cell>
          <cell r="K98">
            <v>1</v>
          </cell>
        </row>
        <row r="99">
          <cell r="A99" t="str">
            <v>RADSPX</v>
          </cell>
          <cell r="B99" t="str">
            <v>Radiofilum sp.</v>
          </cell>
          <cell r="C99" t="str">
            <v>Scmidle</v>
          </cell>
          <cell r="E99">
            <v>0</v>
          </cell>
          <cell r="F99" t="str">
            <v>nc</v>
          </cell>
          <cell r="G99" t="str">
            <v>nc</v>
          </cell>
          <cell r="H99">
            <v>6001</v>
          </cell>
          <cell r="I99" t="str">
            <v>ALG</v>
          </cell>
          <cell r="J99">
            <v>2</v>
          </cell>
          <cell r="K99">
            <v>1</v>
          </cell>
        </row>
        <row r="100">
          <cell r="A100" t="str">
            <v>RHISPX</v>
          </cell>
          <cell r="B100" t="str">
            <v>Rhizoclonium sp.</v>
          </cell>
          <cell r="C100" t="str">
            <v>Kützing</v>
          </cell>
          <cell r="D100" t="str">
            <v>IBMR</v>
          </cell>
          <cell r="E100">
            <v>0</v>
          </cell>
          <cell r="F100">
            <v>4</v>
          </cell>
          <cell r="G100">
            <v>2</v>
          </cell>
          <cell r="H100">
            <v>1125</v>
          </cell>
          <cell r="I100" t="str">
            <v>ALG</v>
          </cell>
          <cell r="J100">
            <v>2</v>
          </cell>
          <cell r="K100">
            <v>1</v>
          </cell>
        </row>
        <row r="101">
          <cell r="A101" t="str">
            <v>RIVSPX</v>
          </cell>
          <cell r="B101" t="str">
            <v>Rivularia sp.</v>
          </cell>
          <cell r="C101" t="str">
            <v>Roth.</v>
          </cell>
          <cell r="E101">
            <v>0</v>
          </cell>
          <cell r="F101" t="str">
            <v>nc</v>
          </cell>
          <cell r="G101" t="str">
            <v>nc</v>
          </cell>
          <cell r="H101">
            <v>6300</v>
          </cell>
          <cell r="I101" t="str">
            <v>ALG</v>
          </cell>
          <cell r="J101">
            <v>2</v>
          </cell>
          <cell r="K101">
            <v>1</v>
          </cell>
        </row>
        <row r="102">
          <cell r="A102" t="str">
            <v>SCHSPX</v>
          </cell>
          <cell r="B102" t="str">
            <v>Schizomeris sp.</v>
          </cell>
          <cell r="C102" t="str">
            <v>Kützing</v>
          </cell>
          <cell r="D102" t="str">
            <v>IBMR</v>
          </cell>
          <cell r="E102">
            <v>0</v>
          </cell>
          <cell r="F102">
            <v>1</v>
          </cell>
          <cell r="G102">
            <v>3</v>
          </cell>
          <cell r="H102">
            <v>5578</v>
          </cell>
          <cell r="I102" t="str">
            <v>ALG</v>
          </cell>
          <cell r="J102">
            <v>2</v>
          </cell>
          <cell r="K102">
            <v>1</v>
          </cell>
        </row>
        <row r="103">
          <cell r="A103" t="str">
            <v>SCZSPX</v>
          </cell>
          <cell r="B103" t="str">
            <v>Schizothrix sp.</v>
          </cell>
          <cell r="C103" t="str">
            <v>Kützing</v>
          </cell>
          <cell r="E103">
            <v>0</v>
          </cell>
          <cell r="F103" t="str">
            <v>nc</v>
          </cell>
          <cell r="G103" t="str">
            <v>nc</v>
          </cell>
          <cell r="H103">
            <v>6436</v>
          </cell>
          <cell r="I103" t="str">
            <v>ALG</v>
          </cell>
          <cell r="J103">
            <v>2</v>
          </cell>
          <cell r="K103">
            <v>1</v>
          </cell>
        </row>
        <row r="104">
          <cell r="A104" t="str">
            <v>SCYSPX</v>
          </cell>
          <cell r="B104" t="str">
            <v>Scytonema sp.</v>
          </cell>
          <cell r="C104" t="str">
            <v>C.Agardh</v>
          </cell>
          <cell r="E104">
            <v>0</v>
          </cell>
          <cell r="F104" t="str">
            <v>nc</v>
          </cell>
          <cell r="G104" t="str">
            <v>nc</v>
          </cell>
          <cell r="H104">
            <v>1114</v>
          </cell>
          <cell r="I104" t="str">
            <v>ALG</v>
          </cell>
          <cell r="J104">
            <v>2</v>
          </cell>
          <cell r="K104">
            <v>1</v>
          </cell>
        </row>
        <row r="105">
          <cell r="A105" t="str">
            <v>SIRSPX</v>
          </cell>
          <cell r="B105" t="str">
            <v>Sirogonium sp.</v>
          </cell>
          <cell r="C105" t="str">
            <v>Kützing</v>
          </cell>
          <cell r="D105" t="str">
            <v>IBMR</v>
          </cell>
          <cell r="E105">
            <v>0</v>
          </cell>
          <cell r="F105">
            <v>12</v>
          </cell>
          <cell r="G105">
            <v>2</v>
          </cell>
          <cell r="H105">
            <v>5292</v>
          </cell>
          <cell r="I105" t="str">
            <v>ALG</v>
          </cell>
          <cell r="J105">
            <v>2</v>
          </cell>
          <cell r="K105">
            <v>1</v>
          </cell>
        </row>
        <row r="106">
          <cell r="A106" t="str">
            <v>SPESPX</v>
          </cell>
          <cell r="B106" t="str">
            <v>Sphaerocystis sp.</v>
          </cell>
          <cell r="C106" t="str">
            <v>Chodat</v>
          </cell>
          <cell r="E106">
            <v>0</v>
          </cell>
          <cell r="F106" t="str">
            <v>nc</v>
          </cell>
          <cell r="G106" t="str">
            <v>nc</v>
          </cell>
          <cell r="H106">
            <v>5878</v>
          </cell>
          <cell r="I106" t="str">
            <v>ALG</v>
          </cell>
          <cell r="J106">
            <v>2</v>
          </cell>
          <cell r="K106">
            <v>1</v>
          </cell>
        </row>
        <row r="107">
          <cell r="A107" t="str">
            <v>SPISPX</v>
          </cell>
          <cell r="B107" t="str">
            <v>Spirogyra sp.</v>
          </cell>
          <cell r="C107" t="str">
            <v>Link</v>
          </cell>
          <cell r="D107" t="str">
            <v>IBMR</v>
          </cell>
          <cell r="E107">
            <v>0</v>
          </cell>
          <cell r="F107">
            <v>10</v>
          </cell>
          <cell r="G107">
            <v>1</v>
          </cell>
          <cell r="H107">
            <v>1147</v>
          </cell>
          <cell r="I107" t="str">
            <v>ALG</v>
          </cell>
          <cell r="J107">
            <v>2</v>
          </cell>
          <cell r="K107">
            <v>1</v>
          </cell>
        </row>
        <row r="108">
          <cell r="A108" t="str">
            <v>SPUSPX</v>
          </cell>
          <cell r="B108" t="str">
            <v>Spirulina sp.</v>
          </cell>
          <cell r="C108" t="str">
            <v>(Turpin) Gomont</v>
          </cell>
          <cell r="E108">
            <v>0</v>
          </cell>
          <cell r="F108" t="str">
            <v>nc</v>
          </cell>
          <cell r="G108" t="str">
            <v>nc</v>
          </cell>
          <cell r="H108">
            <v>1109</v>
          </cell>
          <cell r="I108" t="str">
            <v>ALG</v>
          </cell>
          <cell r="J108">
            <v>2</v>
          </cell>
          <cell r="K108">
            <v>1</v>
          </cell>
        </row>
        <row r="109">
          <cell r="A109" t="str">
            <v>STISPX</v>
          </cell>
          <cell r="B109" t="str">
            <v>Stigeoclonium sp. (excep. S. tenue)</v>
          </cell>
          <cell r="C109" t="str">
            <v>Kützing</v>
          </cell>
          <cell r="D109" t="str">
            <v>IBMR</v>
          </cell>
          <cell r="E109">
            <v>0</v>
          </cell>
          <cell r="F109">
            <v>13</v>
          </cell>
          <cell r="G109">
            <v>2</v>
          </cell>
          <cell r="H109">
            <v>1119</v>
          </cell>
          <cell r="I109" t="str">
            <v>ALG</v>
          </cell>
          <cell r="J109">
            <v>2</v>
          </cell>
          <cell r="K109">
            <v>1</v>
          </cell>
        </row>
        <row r="110">
          <cell r="A110" t="str">
            <v>STITEN</v>
          </cell>
          <cell r="B110" t="str">
            <v>Stigeoclonium tenue</v>
          </cell>
          <cell r="C110" t="str">
            <v>(C.Agardh) Kützing</v>
          </cell>
          <cell r="D110" t="str">
            <v>IBMR</v>
          </cell>
          <cell r="E110">
            <v>0</v>
          </cell>
          <cell r="F110">
            <v>1</v>
          </cell>
          <cell r="G110">
            <v>3</v>
          </cell>
          <cell r="H110">
            <v>5583</v>
          </cell>
          <cell r="I110" t="str">
            <v>ALG</v>
          </cell>
          <cell r="J110">
            <v>2</v>
          </cell>
          <cell r="K110">
            <v>1</v>
          </cell>
        </row>
        <row r="111">
          <cell r="A111" t="str">
            <v>STGSPX</v>
          </cell>
          <cell r="B111" t="str">
            <v>Stigonema sp.</v>
          </cell>
          <cell r="C111" t="str">
            <v>C.Agardh ex Bornet &amp; Flahault</v>
          </cell>
          <cell r="E111">
            <v>0</v>
          </cell>
          <cell r="F111" t="str">
            <v>nc</v>
          </cell>
          <cell r="G111" t="str">
            <v>nc</v>
          </cell>
          <cell r="H111">
            <v>19715</v>
          </cell>
          <cell r="I111" t="str">
            <v>ALG</v>
          </cell>
          <cell r="J111">
            <v>2</v>
          </cell>
          <cell r="K111">
            <v>1</v>
          </cell>
        </row>
        <row r="112">
          <cell r="A112" t="str">
            <v>TETSPX</v>
          </cell>
          <cell r="B112" t="str">
            <v>Tetraspora sp.</v>
          </cell>
          <cell r="C112" t="str">
            <v>Link</v>
          </cell>
          <cell r="D112" t="str">
            <v>IBMR</v>
          </cell>
          <cell r="E112">
            <v>0</v>
          </cell>
          <cell r="F112">
            <v>12</v>
          </cell>
          <cell r="G112">
            <v>1</v>
          </cell>
          <cell r="H112">
            <v>1138</v>
          </cell>
          <cell r="I112" t="str">
            <v>ALG</v>
          </cell>
          <cell r="J112">
            <v>2</v>
          </cell>
          <cell r="K112">
            <v>1</v>
          </cell>
        </row>
        <row r="113">
          <cell r="A113" t="str">
            <v>THOSPX</v>
          </cell>
          <cell r="B113" t="str">
            <v>Thorea sp.</v>
          </cell>
          <cell r="C113" t="str">
            <v>(Thore) Desv.</v>
          </cell>
          <cell r="D113" t="str">
            <v>IBMR</v>
          </cell>
          <cell r="E113">
            <v>0</v>
          </cell>
          <cell r="F113">
            <v>14</v>
          </cell>
          <cell r="G113">
            <v>3</v>
          </cell>
          <cell r="H113">
            <v>6085</v>
          </cell>
          <cell r="I113" t="str">
            <v>ALG</v>
          </cell>
          <cell r="J113">
            <v>2</v>
          </cell>
          <cell r="K113">
            <v>1</v>
          </cell>
          <cell r="L113" t="str">
            <v>THOHIS</v>
          </cell>
          <cell r="M113" t="str">
            <v>Thorea hispida (Thore) Desv.</v>
          </cell>
          <cell r="N113" t="str">
            <v>THORAM</v>
          </cell>
          <cell r="O113" t="str">
            <v>Thorea ramossissima Bory de St Vincent</v>
          </cell>
        </row>
        <row r="114">
          <cell r="A114" t="str">
            <v>TOLGLO</v>
          </cell>
          <cell r="B114" t="str">
            <v>Tolypella glomerata</v>
          </cell>
          <cell r="C114" t="str">
            <v>Leonhardi</v>
          </cell>
          <cell r="D114" t="str">
            <v>IBMR</v>
          </cell>
          <cell r="E114">
            <v>0</v>
          </cell>
          <cell r="F114">
            <v>12</v>
          </cell>
          <cell r="G114">
            <v>2</v>
          </cell>
          <cell r="H114">
            <v>5275</v>
          </cell>
          <cell r="I114" t="str">
            <v>ALG</v>
          </cell>
          <cell r="J114">
            <v>2</v>
          </cell>
          <cell r="K114">
            <v>1</v>
          </cell>
        </row>
        <row r="115">
          <cell r="A115" t="str">
            <v>TOLINT</v>
          </cell>
          <cell r="B115" t="str">
            <v>Tolypella intricata</v>
          </cell>
          <cell r="C115" t="str">
            <v>(Trentep.) Leonh.</v>
          </cell>
          <cell r="E115">
            <v>0</v>
          </cell>
          <cell r="F115" t="str">
            <v>nc</v>
          </cell>
          <cell r="G115" t="str">
            <v>nc</v>
          </cell>
          <cell r="H115">
            <v>5276</v>
          </cell>
          <cell r="I115" t="str">
            <v>ALG</v>
          </cell>
          <cell r="J115">
            <v>2</v>
          </cell>
          <cell r="K115">
            <v>1</v>
          </cell>
        </row>
        <row r="116">
          <cell r="A116" t="str">
            <v>TOLPRO</v>
          </cell>
          <cell r="B116" t="str">
            <v>Tolypella prolifera</v>
          </cell>
          <cell r="C116" t="str">
            <v>V. Leonh.</v>
          </cell>
          <cell r="D116" t="str">
            <v>IBMR</v>
          </cell>
          <cell r="E116">
            <v>0</v>
          </cell>
          <cell r="F116">
            <v>15</v>
          </cell>
          <cell r="G116">
            <v>3</v>
          </cell>
          <cell r="H116">
            <v>5277</v>
          </cell>
          <cell r="I116" t="str">
            <v>ALG</v>
          </cell>
          <cell r="J116">
            <v>2</v>
          </cell>
          <cell r="K116">
            <v>1</v>
          </cell>
        </row>
        <row r="117">
          <cell r="A117" t="str">
            <v>TOLSPX</v>
          </cell>
          <cell r="B117" t="str">
            <v>Tolypella sp.</v>
          </cell>
          <cell r="C117" t="str">
            <v>(A.Braun) A.Braun</v>
          </cell>
          <cell r="E117">
            <v>0</v>
          </cell>
          <cell r="F117" t="str">
            <v>nc</v>
          </cell>
          <cell r="G117" t="str">
            <v>nc</v>
          </cell>
          <cell r="H117">
            <v>5274</v>
          </cell>
          <cell r="I117" t="str">
            <v>ALG</v>
          </cell>
          <cell r="J117">
            <v>2</v>
          </cell>
          <cell r="K117">
            <v>1</v>
          </cell>
        </row>
        <row r="118">
          <cell r="A118" t="str">
            <v>TOYSPX</v>
          </cell>
          <cell r="B118" t="str">
            <v>Tolypothrix sp.</v>
          </cell>
          <cell r="C118" t="str">
            <v>Kützing</v>
          </cell>
          <cell r="E118">
            <v>0</v>
          </cell>
          <cell r="F118" t="str">
            <v>nc</v>
          </cell>
          <cell r="G118" t="str">
            <v>nc</v>
          </cell>
          <cell r="H118">
            <v>6304</v>
          </cell>
          <cell r="I118" t="str">
            <v>ALG</v>
          </cell>
          <cell r="J118">
            <v>2</v>
          </cell>
          <cell r="K118">
            <v>1</v>
          </cell>
        </row>
        <row r="119">
          <cell r="A119" t="str">
            <v>TRNSPX</v>
          </cell>
          <cell r="B119" t="str">
            <v>Transeauina sp.</v>
          </cell>
          <cell r="C119" t="str">
            <v>Guiry</v>
          </cell>
          <cell r="D119" t="str">
            <v>IBMR</v>
          </cell>
          <cell r="E119">
            <v>0</v>
          </cell>
          <cell r="F119">
            <v>13</v>
          </cell>
          <cell r="G119">
            <v>2</v>
          </cell>
          <cell r="H119">
            <v>37029</v>
          </cell>
          <cell r="I119" t="str">
            <v>ALG</v>
          </cell>
          <cell r="J119">
            <v>2</v>
          </cell>
          <cell r="K119">
            <v>1</v>
          </cell>
          <cell r="L119" t="str">
            <v>DEBSPX</v>
          </cell>
          <cell r="M119" t="str">
            <v>Mougeotia sp. C. Agardh + Mougeotiopsis sp. C. Agardh + Debarya sp.Wittrock</v>
          </cell>
        </row>
        <row r="120">
          <cell r="A120" t="str">
            <v>TRISPX</v>
          </cell>
          <cell r="B120" t="str">
            <v>Tribonema sp.</v>
          </cell>
          <cell r="C120" t="str">
            <v>Derbès &amp; Solier</v>
          </cell>
          <cell r="D120" t="str">
            <v>IBMR</v>
          </cell>
          <cell r="E120">
            <v>0</v>
          </cell>
          <cell r="F120">
            <v>11</v>
          </cell>
          <cell r="G120">
            <v>2</v>
          </cell>
          <cell r="H120">
            <v>1167</v>
          </cell>
          <cell r="I120" t="str">
            <v>ALG</v>
          </cell>
          <cell r="J120">
            <v>2</v>
          </cell>
          <cell r="K120">
            <v>1</v>
          </cell>
        </row>
        <row r="121">
          <cell r="A121" t="str">
            <v>ULOSPX</v>
          </cell>
          <cell r="B121" t="str">
            <v>Ulothrix sp.</v>
          </cell>
          <cell r="C121" t="str">
            <v>Kützing</v>
          </cell>
          <cell r="D121" t="str">
            <v>IBMR</v>
          </cell>
          <cell r="E121">
            <v>0</v>
          </cell>
          <cell r="F121">
            <v>10</v>
          </cell>
          <cell r="G121">
            <v>1</v>
          </cell>
          <cell r="H121">
            <v>1142</v>
          </cell>
          <cell r="I121" t="str">
            <v>ALG</v>
          </cell>
          <cell r="J121">
            <v>2</v>
          </cell>
          <cell r="K121">
            <v>1</v>
          </cell>
        </row>
        <row r="122">
          <cell r="A122" t="str">
            <v>ULVSPX</v>
          </cell>
          <cell r="B122" t="str">
            <v>Ulva sp.</v>
          </cell>
          <cell r="C122" t="str">
            <v>L.</v>
          </cell>
          <cell r="D122" t="str">
            <v>IBMR</v>
          </cell>
          <cell r="E122">
            <v>0</v>
          </cell>
          <cell r="F122">
            <v>3</v>
          </cell>
          <cell r="G122">
            <v>2</v>
          </cell>
          <cell r="H122">
            <v>19725</v>
          </cell>
          <cell r="I122" t="str">
            <v>ALG</v>
          </cell>
          <cell r="J122">
            <v>2</v>
          </cell>
          <cell r="K122">
            <v>1</v>
          </cell>
          <cell r="L122" t="str">
            <v>ENTSPX</v>
          </cell>
          <cell r="M122" t="str">
            <v>Enteromorpha sp. (L.) Nees</v>
          </cell>
          <cell r="N122" t="str">
            <v>ENTCOM</v>
          </cell>
          <cell r="O122" t="str">
            <v>Enteromorpha compressa  (L.) Greville</v>
          </cell>
          <cell r="P122" t="str">
            <v>ENTINT</v>
          </cell>
          <cell r="Q122" t="str">
            <v>Enteromorpha intestinalis (L.) Nees</v>
          </cell>
        </row>
        <row r="123">
          <cell r="A123" t="str">
            <v>VAUSPX</v>
          </cell>
          <cell r="B123" t="str">
            <v>Vaucheria sp.</v>
          </cell>
          <cell r="C123" t="str">
            <v>DC.</v>
          </cell>
          <cell r="D123" t="str">
            <v>IBMR</v>
          </cell>
          <cell r="E123">
            <v>0</v>
          </cell>
          <cell r="F123">
            <v>4</v>
          </cell>
          <cell r="G123">
            <v>1</v>
          </cell>
          <cell r="H123">
            <v>1169</v>
          </cell>
          <cell r="I123" t="str">
            <v>ALG</v>
          </cell>
          <cell r="J123">
            <v>2</v>
          </cell>
          <cell r="K123">
            <v>1</v>
          </cell>
        </row>
        <row r="124">
          <cell r="A124" t="str">
            <v>ZYGSPX</v>
          </cell>
          <cell r="B124" t="str">
            <v>Zygnema sp.</v>
          </cell>
          <cell r="C124" t="str">
            <v>C.Agardh</v>
          </cell>
          <cell r="D124" t="str">
            <v>IBMR</v>
          </cell>
          <cell r="E124">
            <v>0</v>
          </cell>
          <cell r="F124">
            <v>13</v>
          </cell>
          <cell r="G124">
            <v>3</v>
          </cell>
          <cell r="H124">
            <v>1148</v>
          </cell>
          <cell r="I124" t="str">
            <v>ALG</v>
          </cell>
          <cell r="J124">
            <v>2</v>
          </cell>
          <cell r="K124">
            <v>1</v>
          </cell>
        </row>
        <row r="125">
          <cell r="B125" t="str">
            <v>- LICHENS -</v>
          </cell>
          <cell r="D125" t="str">
            <v>IBMR</v>
          </cell>
          <cell r="E125">
            <v>1</v>
          </cell>
          <cell r="I125" t="str">
            <v>LIC</v>
          </cell>
          <cell r="J125">
            <v>3</v>
          </cell>
        </row>
        <row r="126">
          <cell r="A126" t="str">
            <v>COLFLU</v>
          </cell>
          <cell r="B126" t="str">
            <v>Collema fluviatile</v>
          </cell>
          <cell r="C126" t="str">
            <v>(Huds.) Steudel</v>
          </cell>
          <cell r="D126" t="str">
            <v>IBMR</v>
          </cell>
          <cell r="E126">
            <v>0</v>
          </cell>
          <cell r="F126">
            <v>17</v>
          </cell>
          <cell r="G126">
            <v>3</v>
          </cell>
          <cell r="H126">
            <v>19600</v>
          </cell>
          <cell r="I126" t="str">
            <v>LIC</v>
          </cell>
          <cell r="J126">
            <v>3</v>
          </cell>
          <cell r="K126">
            <v>1</v>
          </cell>
        </row>
        <row r="127">
          <cell r="A127" t="str">
            <v>COLSPX</v>
          </cell>
          <cell r="B127" t="str">
            <v>Collema sp.</v>
          </cell>
          <cell r="C127" t="str">
            <v>Weber ex F.H.Wigg.</v>
          </cell>
          <cell r="E127">
            <v>0</v>
          </cell>
          <cell r="F127" t="str">
            <v>nc</v>
          </cell>
          <cell r="G127" t="str">
            <v>nc</v>
          </cell>
          <cell r="H127">
            <v>9675</v>
          </cell>
          <cell r="I127" t="str">
            <v>LIC</v>
          </cell>
          <cell r="J127">
            <v>3</v>
          </cell>
          <cell r="K127">
            <v>3</v>
          </cell>
        </row>
        <row r="128">
          <cell r="A128" t="str">
            <v>DERSPX</v>
          </cell>
          <cell r="B128" t="str">
            <v>Dermatocarpon sp.</v>
          </cell>
          <cell r="C128" t="str">
            <v>Eschw.</v>
          </cell>
          <cell r="E128">
            <v>0</v>
          </cell>
          <cell r="F128" t="str">
            <v>nc</v>
          </cell>
          <cell r="G128" t="str">
            <v>nc</v>
          </cell>
          <cell r="H128">
            <v>19614</v>
          </cell>
          <cell r="I128" t="str">
            <v>LIC</v>
          </cell>
          <cell r="J128">
            <v>3</v>
          </cell>
          <cell r="K128">
            <v>1</v>
          </cell>
        </row>
        <row r="129">
          <cell r="A129" t="str">
            <v>DERWEB</v>
          </cell>
          <cell r="B129" t="str">
            <v>Dermatocarpon weberi</v>
          </cell>
          <cell r="C129" t="str">
            <v>(Ach.) Mann.</v>
          </cell>
          <cell r="D129" t="str">
            <v>IBMR</v>
          </cell>
          <cell r="E129">
            <v>0</v>
          </cell>
          <cell r="F129">
            <v>16</v>
          </cell>
          <cell r="G129">
            <v>3</v>
          </cell>
          <cell r="H129">
            <v>10217</v>
          </cell>
          <cell r="I129" t="str">
            <v>LIC</v>
          </cell>
          <cell r="J129">
            <v>3</v>
          </cell>
          <cell r="K129">
            <v>1</v>
          </cell>
        </row>
        <row r="130">
          <cell r="A130" t="str">
            <v>VEUPRA</v>
          </cell>
          <cell r="B130" t="str">
            <v>Verrucaria praetermissa</v>
          </cell>
          <cell r="C130" t="str">
            <v>Anzi</v>
          </cell>
          <cell r="E130">
            <v>0</v>
          </cell>
          <cell r="F130" t="str">
            <v>nc</v>
          </cell>
          <cell r="G130" t="str">
            <v>nc</v>
          </cell>
          <cell r="H130">
            <v>19737</v>
          </cell>
          <cell r="I130" t="str">
            <v>LIC</v>
          </cell>
          <cell r="J130">
            <v>3</v>
          </cell>
          <cell r="K130">
            <v>3</v>
          </cell>
        </row>
        <row r="131">
          <cell r="A131" t="str">
            <v>VEUSPX</v>
          </cell>
          <cell r="B131" t="str">
            <v>Verrucaria sp.</v>
          </cell>
          <cell r="C131" t="str">
            <v>H.A.Schrader</v>
          </cell>
          <cell r="E131">
            <v>0</v>
          </cell>
          <cell r="F131" t="str">
            <v>nc</v>
          </cell>
          <cell r="G131" t="str">
            <v>nc</v>
          </cell>
          <cell r="H131">
            <v>19738</v>
          </cell>
          <cell r="I131" t="str">
            <v>LIC</v>
          </cell>
          <cell r="J131">
            <v>3</v>
          </cell>
          <cell r="K131">
            <v>3</v>
          </cell>
        </row>
        <row r="132">
          <cell r="B132" t="str">
            <v>- BRYOPHYTES -</v>
          </cell>
          <cell r="D132" t="str">
            <v>IBMR</v>
          </cell>
          <cell r="E132">
            <v>1</v>
          </cell>
          <cell r="I132" t="str">
            <v>BR</v>
          </cell>
          <cell r="J132">
            <v>4</v>
          </cell>
        </row>
        <row r="133">
          <cell r="B133" t="str">
            <v>- Hépathiques</v>
          </cell>
          <cell r="D133" t="str">
            <v>IBMR</v>
          </cell>
          <cell r="E133">
            <v>1</v>
          </cell>
          <cell r="I133" t="str">
            <v>BR</v>
          </cell>
          <cell r="J133">
            <v>4</v>
          </cell>
        </row>
        <row r="134">
          <cell r="A134" t="str">
            <v>ANEPIN</v>
          </cell>
          <cell r="B134" t="str">
            <v>Aneura pinguis</v>
          </cell>
          <cell r="C134" t="str">
            <v>(L.) Dumort.</v>
          </cell>
          <cell r="D134" t="str">
            <v>IBMR</v>
          </cell>
          <cell r="E134">
            <v>0</v>
          </cell>
          <cell r="F134">
            <v>14</v>
          </cell>
          <cell r="G134">
            <v>2</v>
          </cell>
          <cell r="H134">
            <v>10206</v>
          </cell>
          <cell r="I134" t="str">
            <v>BRh</v>
          </cell>
          <cell r="J134">
            <v>4</v>
          </cell>
          <cell r="K134">
            <v>2</v>
          </cell>
          <cell r="L134" t="str">
            <v>RICPIN</v>
          </cell>
          <cell r="M134" t="str">
            <v>Riccardia pinguis  (L.) Gray</v>
          </cell>
        </row>
        <row r="135">
          <cell r="A135" t="str">
            <v>ANTJUL</v>
          </cell>
          <cell r="B135" t="str">
            <v>Anthelia julacea</v>
          </cell>
          <cell r="C135" t="str">
            <v>(L.) Dumort.</v>
          </cell>
          <cell r="E135">
            <v>0</v>
          </cell>
          <cell r="F135" t="str">
            <v>nc</v>
          </cell>
          <cell r="G135" t="str">
            <v>nc</v>
          </cell>
          <cell r="H135">
            <v>19515</v>
          </cell>
          <cell r="I135" t="str">
            <v>BRh</v>
          </cell>
          <cell r="J135">
            <v>4</v>
          </cell>
          <cell r="K135">
            <v>3</v>
          </cell>
        </row>
        <row r="136">
          <cell r="A136" t="str">
            <v>BLPTRI</v>
          </cell>
          <cell r="B136" t="str">
            <v>Blepharostoma trichophyllum</v>
          </cell>
          <cell r="C136" t="str">
            <v>(L.) Dumort.</v>
          </cell>
          <cell r="E136">
            <v>0</v>
          </cell>
          <cell r="F136" t="str">
            <v>nc</v>
          </cell>
          <cell r="G136" t="str">
            <v>nc</v>
          </cell>
          <cell r="H136">
            <v>19531</v>
          </cell>
          <cell r="I136" t="str">
            <v>BRh</v>
          </cell>
          <cell r="J136">
            <v>4</v>
          </cell>
          <cell r="K136">
            <v>3</v>
          </cell>
        </row>
        <row r="137">
          <cell r="A137" t="str">
            <v>CAYARG</v>
          </cell>
          <cell r="B137" t="str">
            <v>Calypogeia arguta</v>
          </cell>
          <cell r="C137" t="str">
            <v>Nees &amp; Mont.</v>
          </cell>
          <cell r="E137">
            <v>0</v>
          </cell>
          <cell r="F137" t="str">
            <v>nc</v>
          </cell>
          <cell r="G137" t="str">
            <v>nc</v>
          </cell>
          <cell r="H137">
            <v>19562</v>
          </cell>
          <cell r="I137" t="str">
            <v>BRh</v>
          </cell>
          <cell r="J137">
            <v>4</v>
          </cell>
          <cell r="K137">
            <v>3</v>
          </cell>
        </row>
        <row r="138">
          <cell r="A138" t="str">
            <v>CAYFIS</v>
          </cell>
          <cell r="B138" t="str">
            <v>Calypogeia fissa</v>
          </cell>
          <cell r="C138" t="str">
            <v>(L.) Raddi</v>
          </cell>
          <cell r="E138">
            <v>0</v>
          </cell>
          <cell r="F138" t="str">
            <v>nc</v>
          </cell>
          <cell r="G138" t="str">
            <v>nc</v>
          </cell>
          <cell r="H138">
            <v>19563</v>
          </cell>
          <cell r="I138" t="str">
            <v>BRh</v>
          </cell>
          <cell r="J138">
            <v>4</v>
          </cell>
          <cell r="K138">
            <v>3</v>
          </cell>
        </row>
        <row r="139">
          <cell r="A139" t="str">
            <v>CAYSPX</v>
          </cell>
          <cell r="B139" t="str">
            <v>Calypogeia sp.</v>
          </cell>
          <cell r="C139" t="str">
            <v>Raddi</v>
          </cell>
          <cell r="E139">
            <v>0</v>
          </cell>
          <cell r="F139" t="str">
            <v>nc</v>
          </cell>
          <cell r="G139" t="str">
            <v>nc</v>
          </cell>
          <cell r="H139">
            <v>19564</v>
          </cell>
          <cell r="I139" t="str">
            <v>BRh</v>
          </cell>
          <cell r="J139">
            <v>4</v>
          </cell>
          <cell r="K139">
            <v>3</v>
          </cell>
        </row>
        <row r="140">
          <cell r="A140" t="str">
            <v>CHICOA</v>
          </cell>
          <cell r="B140" t="str">
            <v>Chiloscyphus coadunatus</v>
          </cell>
          <cell r="C140" t="str">
            <v>(Sw.) J.J.Engel &amp; R.M.Schust.</v>
          </cell>
          <cell r="E140">
            <v>0</v>
          </cell>
          <cell r="F140" t="str">
            <v>nc</v>
          </cell>
          <cell r="G140" t="str">
            <v>nc</v>
          </cell>
          <cell r="H140">
            <v>19593</v>
          </cell>
          <cell r="I140" t="str">
            <v>BRh</v>
          </cell>
          <cell r="J140">
            <v>4</v>
          </cell>
          <cell r="K140">
            <v>1</v>
          </cell>
        </row>
        <row r="141">
          <cell r="A141" t="str">
            <v>CHIPAL</v>
          </cell>
          <cell r="B141" t="str">
            <v>Chiloscyphus pallescens</v>
          </cell>
          <cell r="C141" t="str">
            <v>(Ehrh. ex Hoffm.) Dumort.</v>
          </cell>
          <cell r="D141" t="str">
            <v>IBMR</v>
          </cell>
          <cell r="E141">
            <v>0</v>
          </cell>
          <cell r="F141">
            <v>14</v>
          </cell>
          <cell r="G141">
            <v>2</v>
          </cell>
          <cell r="H141">
            <v>1185</v>
          </cell>
          <cell r="I141" t="str">
            <v>BRh</v>
          </cell>
          <cell r="J141">
            <v>4</v>
          </cell>
          <cell r="K141">
            <v>1</v>
          </cell>
        </row>
        <row r="142">
          <cell r="A142" t="str">
            <v>CHIPOL</v>
          </cell>
          <cell r="B142" t="str">
            <v>Chiloscyphus polyanthos</v>
          </cell>
          <cell r="C142" t="str">
            <v>L.Corda</v>
          </cell>
          <cell r="D142" t="str">
            <v>IBMR</v>
          </cell>
          <cell r="E142">
            <v>0</v>
          </cell>
          <cell r="F142">
            <v>15</v>
          </cell>
          <cell r="G142">
            <v>2</v>
          </cell>
          <cell r="H142">
            <v>1186</v>
          </cell>
          <cell r="I142" t="str">
            <v>BRh</v>
          </cell>
          <cell r="J142">
            <v>4</v>
          </cell>
          <cell r="K142">
            <v>1</v>
          </cell>
          <cell r="M142" t="str">
            <v>Chiloscyphus gr. polyanthus (L.) Corda</v>
          </cell>
        </row>
        <row r="143">
          <cell r="A143" t="str">
            <v>CHISPX</v>
          </cell>
          <cell r="B143" t="str">
            <v>Chiloscyphus sp.</v>
          </cell>
          <cell r="C143" t="str">
            <v>Corda</v>
          </cell>
          <cell r="E143">
            <v>0</v>
          </cell>
          <cell r="F143" t="str">
            <v>nc</v>
          </cell>
          <cell r="G143" t="str">
            <v>nc</v>
          </cell>
          <cell r="H143">
            <v>1182</v>
          </cell>
          <cell r="I143" t="str">
            <v>BRh</v>
          </cell>
          <cell r="J143">
            <v>4</v>
          </cell>
          <cell r="K143">
            <v>1</v>
          </cell>
        </row>
        <row r="144">
          <cell r="A144" t="str">
            <v>CONCON</v>
          </cell>
          <cell r="B144" t="str">
            <v>Conocephalum conicum</v>
          </cell>
          <cell r="C144" t="str">
            <v>(L.) Dumort.</v>
          </cell>
          <cell r="E144">
            <v>0</v>
          </cell>
          <cell r="F144" t="str">
            <v>nc</v>
          </cell>
          <cell r="G144" t="str">
            <v>nc</v>
          </cell>
          <cell r="H144">
            <v>1176</v>
          </cell>
          <cell r="I144" t="str">
            <v>BRh</v>
          </cell>
          <cell r="J144">
            <v>4</v>
          </cell>
          <cell r="K144">
            <v>3</v>
          </cell>
          <cell r="L144" t="str">
            <v>FEGCON</v>
          </cell>
          <cell r="M144" t="str">
            <v>Fegatella conica  (L.) Corda</v>
          </cell>
        </row>
        <row r="145">
          <cell r="A145" t="str">
            <v>DUMHIR</v>
          </cell>
          <cell r="B145" t="str">
            <v>Dumortiera hirsuta</v>
          </cell>
          <cell r="C145" t="str">
            <v>(Sw.) Nees</v>
          </cell>
          <cell r="E145">
            <v>0</v>
          </cell>
          <cell r="F145" t="str">
            <v>nc</v>
          </cell>
          <cell r="G145" t="str">
            <v>nc</v>
          </cell>
          <cell r="H145">
            <v>19624</v>
          </cell>
          <cell r="I145" t="str">
            <v>BRh</v>
          </cell>
          <cell r="J145">
            <v>4</v>
          </cell>
          <cell r="K145">
            <v>3</v>
          </cell>
        </row>
        <row r="146">
          <cell r="A146" t="str">
            <v>HYBLAX</v>
          </cell>
          <cell r="B146" t="str">
            <v>Hygrobiella laxifolia</v>
          </cell>
          <cell r="C146" t="str">
            <v>(Hook.) Spruce</v>
          </cell>
          <cell r="E146">
            <v>0</v>
          </cell>
          <cell r="F146" t="str">
            <v>nc</v>
          </cell>
          <cell r="G146" t="str">
            <v>nc</v>
          </cell>
          <cell r="H146">
            <v>19786</v>
          </cell>
          <cell r="I146" t="str">
            <v>BRh</v>
          </cell>
          <cell r="J146">
            <v>4</v>
          </cell>
          <cell r="K146">
            <v>2</v>
          </cell>
        </row>
        <row r="147">
          <cell r="A147" t="str">
            <v>JUGATR</v>
          </cell>
          <cell r="B147" t="str">
            <v>Jungermannia atrovirens</v>
          </cell>
          <cell r="C147" t="str">
            <v>Dumort.</v>
          </cell>
          <cell r="D147" t="str">
            <v>IBMR</v>
          </cell>
          <cell r="E147">
            <v>0</v>
          </cell>
          <cell r="F147">
            <v>19</v>
          </cell>
          <cell r="G147">
            <v>3</v>
          </cell>
          <cell r="H147">
            <v>19820</v>
          </cell>
          <cell r="I147" t="str">
            <v>BRh</v>
          </cell>
          <cell r="J147">
            <v>4</v>
          </cell>
          <cell r="K147">
            <v>2</v>
          </cell>
          <cell r="L147" t="str">
            <v>SOLTRI</v>
          </cell>
          <cell r="M147" t="str">
            <v>Solenostoma triste (Nees) K.Muell.</v>
          </cell>
          <cell r="O147" t="str">
            <v>Solenostoma sphaerocarpum (Hook.) Steph.</v>
          </cell>
        </row>
        <row r="148">
          <cell r="A148" t="str">
            <v>JUGEXS</v>
          </cell>
          <cell r="B148" t="str">
            <v>Jungermannia exsertifolia</v>
          </cell>
          <cell r="C148" t="str">
            <v>Steph.</v>
          </cell>
          <cell r="E148">
            <v>0</v>
          </cell>
          <cell r="F148" t="str">
            <v>nc</v>
          </cell>
          <cell r="G148" t="str">
            <v>nc</v>
          </cell>
          <cell r="H148">
            <v>19821</v>
          </cell>
          <cell r="I148" t="str">
            <v>BRh</v>
          </cell>
          <cell r="J148">
            <v>4</v>
          </cell>
          <cell r="K148">
            <v>2</v>
          </cell>
        </row>
        <row r="149">
          <cell r="A149" t="str">
            <v>JUGGRA</v>
          </cell>
          <cell r="B149" t="str">
            <v>Jungermannia gracillima</v>
          </cell>
          <cell r="C149" t="str">
            <v>Sm.</v>
          </cell>
          <cell r="D149" t="str">
            <v>IBMR</v>
          </cell>
          <cell r="E149">
            <v>0</v>
          </cell>
          <cell r="F149">
            <v>20</v>
          </cell>
          <cell r="G149">
            <v>3</v>
          </cell>
          <cell r="H149">
            <v>10209</v>
          </cell>
          <cell r="I149" t="str">
            <v>BRh</v>
          </cell>
          <cell r="J149">
            <v>4</v>
          </cell>
          <cell r="K149">
            <v>2</v>
          </cell>
          <cell r="L149" t="str">
            <v>SONCRE</v>
          </cell>
          <cell r="M149" t="str">
            <v>Solenostoma crenulatum (Sm.) Mitt.</v>
          </cell>
        </row>
        <row r="150">
          <cell r="A150" t="str">
            <v>JUGOBO</v>
          </cell>
          <cell r="B150" t="str">
            <v>Jungermannia obovata</v>
          </cell>
          <cell r="C150" t="str">
            <v>Nees</v>
          </cell>
          <cell r="E150">
            <v>0</v>
          </cell>
          <cell r="F150" t="str">
            <v>nc</v>
          </cell>
          <cell r="G150" t="str">
            <v>nc</v>
          </cell>
          <cell r="H150">
            <v>19823</v>
          </cell>
          <cell r="I150" t="str">
            <v>BRh</v>
          </cell>
          <cell r="J150">
            <v>4</v>
          </cell>
          <cell r="K150">
            <v>2</v>
          </cell>
        </row>
        <row r="151">
          <cell r="A151" t="str">
            <v>JUGPAR</v>
          </cell>
          <cell r="B151" t="str">
            <v>Jungermannia paroica</v>
          </cell>
          <cell r="C151" t="str">
            <v>(Schiffn.) Grolle</v>
          </cell>
          <cell r="E151">
            <v>0</v>
          </cell>
          <cell r="F151" t="str">
            <v>nc</v>
          </cell>
          <cell r="G151" t="str">
            <v>nc</v>
          </cell>
          <cell r="H151">
            <v>19824</v>
          </cell>
          <cell r="I151" t="str">
            <v>BRh</v>
          </cell>
          <cell r="J151">
            <v>4</v>
          </cell>
          <cell r="K151">
            <v>2</v>
          </cell>
        </row>
        <row r="152">
          <cell r="A152" t="str">
            <v>JUGPUM</v>
          </cell>
          <cell r="B152" t="str">
            <v>Jungermannia pumila</v>
          </cell>
          <cell r="C152" t="str">
            <v>With.</v>
          </cell>
          <cell r="E152">
            <v>0</v>
          </cell>
          <cell r="F152" t="str">
            <v>nc</v>
          </cell>
          <cell r="G152" t="str">
            <v>nc</v>
          </cell>
          <cell r="H152">
            <v>19825</v>
          </cell>
          <cell r="I152" t="str">
            <v>BRh</v>
          </cell>
          <cell r="J152">
            <v>4</v>
          </cell>
          <cell r="K152">
            <v>2</v>
          </cell>
          <cell r="L152" t="str">
            <v>SONPUM</v>
          </cell>
          <cell r="M152" t="str">
            <v>Solenostoma pumilum (With.) K. Müll.</v>
          </cell>
        </row>
        <row r="153">
          <cell r="A153" t="str">
            <v>JUGSPX</v>
          </cell>
          <cell r="B153" t="str">
            <v>Jungermannia sp.</v>
          </cell>
          <cell r="C153" t="str">
            <v>L.</v>
          </cell>
          <cell r="E153">
            <v>0</v>
          </cell>
          <cell r="F153" t="str">
            <v>nc</v>
          </cell>
          <cell r="G153" t="str">
            <v>nc</v>
          </cell>
          <cell r="H153">
            <v>19826</v>
          </cell>
          <cell r="I153" t="str">
            <v>BRh</v>
          </cell>
          <cell r="J153">
            <v>4</v>
          </cell>
          <cell r="K153">
            <v>3</v>
          </cell>
        </row>
        <row r="154">
          <cell r="A154" t="str">
            <v>JUGSPH</v>
          </cell>
          <cell r="B154" t="str">
            <v>Jungermannia sphaerocarpa</v>
          </cell>
          <cell r="C154" t="str">
            <v>Hook.</v>
          </cell>
          <cell r="E154">
            <v>0</v>
          </cell>
          <cell r="F154" t="str">
            <v>nc</v>
          </cell>
          <cell r="G154" t="str">
            <v>nc</v>
          </cell>
          <cell r="H154">
            <v>19827</v>
          </cell>
          <cell r="I154" t="str">
            <v>BRh</v>
          </cell>
          <cell r="J154">
            <v>4</v>
          </cell>
          <cell r="K154">
            <v>2</v>
          </cell>
        </row>
        <row r="155">
          <cell r="A155" t="str">
            <v>LEJLAM</v>
          </cell>
          <cell r="B155" t="str">
            <v>Lejeunea lamacerina</v>
          </cell>
          <cell r="C155" t="str">
            <v>(Steph.) Schiffn.</v>
          </cell>
          <cell r="E155">
            <v>0</v>
          </cell>
          <cell r="F155" t="str">
            <v>nc</v>
          </cell>
          <cell r="G155" t="str">
            <v>nc</v>
          </cell>
          <cell r="H155">
            <v>29956</v>
          </cell>
          <cell r="I155" t="str">
            <v>BRh</v>
          </cell>
          <cell r="J155">
            <v>4</v>
          </cell>
          <cell r="K155">
            <v>3</v>
          </cell>
        </row>
        <row r="156">
          <cell r="A156" t="str">
            <v>LEJSPX</v>
          </cell>
          <cell r="B156" t="str">
            <v>Lejeunea sp.</v>
          </cell>
          <cell r="C156" t="str">
            <v>Lib.</v>
          </cell>
          <cell r="E156">
            <v>0</v>
          </cell>
          <cell r="F156" t="str">
            <v>nc</v>
          </cell>
          <cell r="G156" t="str">
            <v>nc</v>
          </cell>
          <cell r="H156">
            <v>19831</v>
          </cell>
          <cell r="I156" t="str">
            <v>BRh</v>
          </cell>
          <cell r="J156">
            <v>4</v>
          </cell>
          <cell r="K156">
            <v>3</v>
          </cell>
        </row>
        <row r="157">
          <cell r="A157" t="str">
            <v>LOPBID</v>
          </cell>
          <cell r="B157" t="str">
            <v>Lophocolea bidentata</v>
          </cell>
          <cell r="C157" t="str">
            <v>(L.) Dumort.</v>
          </cell>
          <cell r="E157">
            <v>0</v>
          </cell>
          <cell r="F157" t="str">
            <v>nc</v>
          </cell>
          <cell r="G157" t="str">
            <v>nc</v>
          </cell>
          <cell r="H157">
            <v>34438</v>
          </cell>
          <cell r="I157" t="str">
            <v>BRh</v>
          </cell>
          <cell r="J157">
            <v>4</v>
          </cell>
          <cell r="K157">
            <v>3</v>
          </cell>
        </row>
        <row r="158">
          <cell r="A158" t="str">
            <v>LOHSPX</v>
          </cell>
          <cell r="B158" t="str">
            <v>Lophozia sp.</v>
          </cell>
          <cell r="C158" t="str">
            <v>NEANT</v>
          </cell>
          <cell r="E158">
            <v>0</v>
          </cell>
          <cell r="F158" t="str">
            <v>nc</v>
          </cell>
          <cell r="G158" t="str">
            <v>nc</v>
          </cell>
          <cell r="H158">
            <v>34439</v>
          </cell>
          <cell r="I158" t="str">
            <v>BRh</v>
          </cell>
          <cell r="J158">
            <v>4</v>
          </cell>
          <cell r="K158">
            <v>3</v>
          </cell>
        </row>
        <row r="159">
          <cell r="A159" t="str">
            <v>LUNCRU</v>
          </cell>
          <cell r="B159" t="str">
            <v>Lunularia cruciata</v>
          </cell>
          <cell r="C159" t="str">
            <v>(L.) Lindb.</v>
          </cell>
          <cell r="E159">
            <v>0</v>
          </cell>
          <cell r="F159" t="str">
            <v>nc</v>
          </cell>
          <cell r="G159" t="str">
            <v>nc</v>
          </cell>
          <cell r="H159">
            <v>1189</v>
          </cell>
          <cell r="I159" t="str">
            <v>BRh</v>
          </cell>
          <cell r="J159">
            <v>4</v>
          </cell>
          <cell r="K159">
            <v>3</v>
          </cell>
        </row>
        <row r="160">
          <cell r="A160" t="str">
            <v>MACPAL</v>
          </cell>
          <cell r="B160" t="str">
            <v>Marchantia paleacea</v>
          </cell>
          <cell r="C160" t="str">
            <v>Bertol.</v>
          </cell>
          <cell r="E160">
            <v>0</v>
          </cell>
          <cell r="F160" t="str">
            <v>nc</v>
          </cell>
          <cell r="G160" t="str">
            <v>nc</v>
          </cell>
          <cell r="H160">
            <v>19850</v>
          </cell>
          <cell r="I160" t="str">
            <v>BRh</v>
          </cell>
          <cell r="J160">
            <v>4</v>
          </cell>
          <cell r="K160">
            <v>3</v>
          </cell>
        </row>
        <row r="161">
          <cell r="A161" t="str">
            <v>MACPOL</v>
          </cell>
          <cell r="B161" t="str">
            <v>Marchantia polymorpha</v>
          </cell>
          <cell r="C161" t="str">
            <v>L.</v>
          </cell>
          <cell r="E161">
            <v>0</v>
          </cell>
          <cell r="F161" t="str">
            <v>nc</v>
          </cell>
          <cell r="G161" t="str">
            <v>nc</v>
          </cell>
          <cell r="H161">
            <v>1192</v>
          </cell>
          <cell r="I161" t="str">
            <v>BRh</v>
          </cell>
          <cell r="J161">
            <v>4</v>
          </cell>
          <cell r="K161">
            <v>3</v>
          </cell>
          <cell r="L161" t="str">
            <v>MACALP</v>
          </cell>
          <cell r="M161" t="str">
            <v>Marchantia alpestris  (Nees) Burgeff</v>
          </cell>
          <cell r="N161" t="str">
            <v>MACAQU</v>
          </cell>
          <cell r="O161" t="str">
            <v>Marchantia aquatica  (Nees) Burgeff</v>
          </cell>
        </row>
        <row r="162">
          <cell r="A162" t="str">
            <v>MACPOM</v>
          </cell>
          <cell r="B162" t="str">
            <v>Marchantia polymorpha subsp. montivagans</v>
          </cell>
          <cell r="C162" t="str">
            <v>Bischl. &amp; Boisselier-Dubayle</v>
          </cell>
          <cell r="E162">
            <v>0</v>
          </cell>
          <cell r="F162" t="str">
            <v>nc</v>
          </cell>
          <cell r="G162" t="str">
            <v>nc</v>
          </cell>
          <cell r="H162">
            <v>31592</v>
          </cell>
          <cell r="I162" t="str">
            <v>BRh</v>
          </cell>
          <cell r="J162">
            <v>4</v>
          </cell>
          <cell r="K162">
            <v>3</v>
          </cell>
        </row>
        <row r="163">
          <cell r="A163" t="str">
            <v>MACSPX</v>
          </cell>
          <cell r="B163" t="str">
            <v>Marchantia sp.</v>
          </cell>
          <cell r="C163" t="str">
            <v>L.</v>
          </cell>
          <cell r="E163">
            <v>0</v>
          </cell>
          <cell r="F163" t="str">
            <v>nc</v>
          </cell>
          <cell r="G163" t="str">
            <v>nc</v>
          </cell>
          <cell r="H163">
            <v>1191</v>
          </cell>
          <cell r="I163" t="str">
            <v>BRh</v>
          </cell>
          <cell r="J163">
            <v>4</v>
          </cell>
          <cell r="K163">
            <v>3</v>
          </cell>
        </row>
        <row r="164">
          <cell r="A164" t="str">
            <v>MARAQU</v>
          </cell>
          <cell r="B164" t="str">
            <v>Marsupella aquatica</v>
          </cell>
          <cell r="C164" t="str">
            <v>(Lindenb.) Dumort.</v>
          </cell>
          <cell r="D164" t="str">
            <v>IBMR</v>
          </cell>
          <cell r="E164">
            <v>0</v>
          </cell>
          <cell r="F164">
            <v>19</v>
          </cell>
          <cell r="G164">
            <v>2</v>
          </cell>
          <cell r="H164">
            <v>9811</v>
          </cell>
          <cell r="I164" t="str">
            <v>BRh</v>
          </cell>
          <cell r="J164">
            <v>4</v>
          </cell>
          <cell r="K164">
            <v>2</v>
          </cell>
        </row>
        <row r="165">
          <cell r="A165" t="str">
            <v>MAREMA</v>
          </cell>
          <cell r="B165" t="str">
            <v>Marsupella emarginata</v>
          </cell>
          <cell r="C165" t="str">
            <v>(Ehrh.) Dumort.</v>
          </cell>
          <cell r="D165" t="str">
            <v>IBMR</v>
          </cell>
          <cell r="E165">
            <v>0</v>
          </cell>
          <cell r="F165">
            <v>20</v>
          </cell>
          <cell r="G165">
            <v>3</v>
          </cell>
          <cell r="H165">
            <v>1194</v>
          </cell>
          <cell r="I165" t="str">
            <v>BRh</v>
          </cell>
          <cell r="J165">
            <v>4</v>
          </cell>
          <cell r="K165">
            <v>2</v>
          </cell>
        </row>
        <row r="166">
          <cell r="A166" t="str">
            <v>MARSPX</v>
          </cell>
          <cell r="B166" t="str">
            <v>Marsupella sp.</v>
          </cell>
          <cell r="C166" t="str">
            <v>Dumort.</v>
          </cell>
          <cell r="E166">
            <v>0</v>
          </cell>
          <cell r="F166" t="str">
            <v>nc</v>
          </cell>
          <cell r="G166" t="str">
            <v>nc</v>
          </cell>
          <cell r="H166">
            <v>1193</v>
          </cell>
          <cell r="I166" t="str">
            <v>BRh</v>
          </cell>
          <cell r="J166">
            <v>4</v>
          </cell>
          <cell r="K166">
            <v>2</v>
          </cell>
        </row>
        <row r="167">
          <cell r="A167" t="str">
            <v>MARSPH</v>
          </cell>
          <cell r="B167" t="str">
            <v>Marsupella sphacelata</v>
          </cell>
          <cell r="C167" t="str">
            <v>(Gieseke ex Lindenb.) Dumort.</v>
          </cell>
          <cell r="E167">
            <v>0</v>
          </cell>
          <cell r="F167" t="str">
            <v>nc</v>
          </cell>
          <cell r="G167" t="str">
            <v>nc</v>
          </cell>
          <cell r="H167">
            <v>19854</v>
          </cell>
          <cell r="I167" t="str">
            <v>BRh</v>
          </cell>
          <cell r="J167">
            <v>4</v>
          </cell>
          <cell r="K167">
            <v>2</v>
          </cell>
        </row>
        <row r="168">
          <cell r="A168" t="str">
            <v>MILSPX</v>
          </cell>
          <cell r="B168" t="str">
            <v>Microlejeunea sp. </v>
          </cell>
          <cell r="C168" t="str">
            <v>Steph.</v>
          </cell>
          <cell r="E168">
            <v>0</v>
          </cell>
          <cell r="F168" t="str">
            <v>nc</v>
          </cell>
          <cell r="G168" t="str">
            <v>nc</v>
          </cell>
          <cell r="H168">
            <v>31569</v>
          </cell>
          <cell r="I168" t="str">
            <v>BRh</v>
          </cell>
          <cell r="J168">
            <v>4</v>
          </cell>
          <cell r="K168">
            <v>3</v>
          </cell>
        </row>
        <row r="169">
          <cell r="A169" t="str">
            <v>NARCOM</v>
          </cell>
          <cell r="B169" t="str">
            <v>Nardia compressa</v>
          </cell>
          <cell r="C169" t="str">
            <v>(Hook.) Gray</v>
          </cell>
          <cell r="D169" t="str">
            <v>IBMR</v>
          </cell>
          <cell r="E169">
            <v>0</v>
          </cell>
          <cell r="F169">
            <v>20</v>
          </cell>
          <cell r="G169">
            <v>3</v>
          </cell>
          <cell r="H169">
            <v>1180</v>
          </cell>
          <cell r="I169" t="str">
            <v>BRh</v>
          </cell>
          <cell r="J169">
            <v>4</v>
          </cell>
          <cell r="K169">
            <v>2</v>
          </cell>
        </row>
        <row r="170">
          <cell r="A170" t="str">
            <v>NARSCA</v>
          </cell>
          <cell r="B170" t="str">
            <v>Nardia scalaris</v>
          </cell>
          <cell r="C170" t="str">
            <v>S.F.Gray</v>
          </cell>
          <cell r="D170" t="str">
            <v>IBMR</v>
          </cell>
          <cell r="E170">
            <v>0</v>
          </cell>
          <cell r="F170">
            <v>20</v>
          </cell>
          <cell r="G170">
            <v>3</v>
          </cell>
          <cell r="H170">
            <v>19883</v>
          </cell>
          <cell r="I170" t="str">
            <v>BRh</v>
          </cell>
          <cell r="J170">
            <v>4</v>
          </cell>
          <cell r="K170">
            <v>2</v>
          </cell>
          <cell r="L170" t="str">
            <v>ALCSCA</v>
          </cell>
          <cell r="M170" t="str">
            <v>Alicularia scalaris  (Schrad.) Corda</v>
          </cell>
          <cell r="O170" t="str">
            <v>Nardia acicularis S.F. Gray</v>
          </cell>
        </row>
        <row r="171">
          <cell r="A171" t="str">
            <v>NARSPX</v>
          </cell>
          <cell r="B171" t="str">
            <v>Nardia sp.</v>
          </cell>
          <cell r="C171" t="str">
            <v>Gray</v>
          </cell>
          <cell r="E171">
            <v>0</v>
          </cell>
          <cell r="F171" t="str">
            <v>nc</v>
          </cell>
          <cell r="G171" t="str">
            <v>nc</v>
          </cell>
          <cell r="H171">
            <v>1179</v>
          </cell>
          <cell r="I171" t="str">
            <v>BRh</v>
          </cell>
          <cell r="J171">
            <v>4</v>
          </cell>
          <cell r="K171">
            <v>3</v>
          </cell>
        </row>
        <row r="172">
          <cell r="A172" t="str">
            <v>PELEND</v>
          </cell>
          <cell r="B172" t="str">
            <v>Pellia endiviifolia</v>
          </cell>
          <cell r="C172" t="str">
            <v>(Dicks) Dumort.</v>
          </cell>
          <cell r="E172">
            <v>0</v>
          </cell>
          <cell r="F172" t="str">
            <v>nc</v>
          </cell>
          <cell r="G172" t="str">
            <v>nc</v>
          </cell>
          <cell r="H172">
            <v>1197</v>
          </cell>
          <cell r="I172" t="str">
            <v>BRh</v>
          </cell>
          <cell r="J172">
            <v>4</v>
          </cell>
          <cell r="K172">
            <v>2</v>
          </cell>
        </row>
        <row r="173">
          <cell r="A173" t="str">
            <v>PELEPI</v>
          </cell>
          <cell r="B173" t="str">
            <v>Pellia epiphylla</v>
          </cell>
          <cell r="C173" t="str">
            <v>(L.) Corda</v>
          </cell>
          <cell r="E173">
            <v>0</v>
          </cell>
          <cell r="F173" t="str">
            <v>nc</v>
          </cell>
          <cell r="G173" t="str">
            <v>nc</v>
          </cell>
          <cell r="H173">
            <v>1198</v>
          </cell>
          <cell r="I173" t="str">
            <v>BRh</v>
          </cell>
          <cell r="J173">
            <v>4</v>
          </cell>
          <cell r="K173">
            <v>2</v>
          </cell>
        </row>
        <row r="174">
          <cell r="A174" t="str">
            <v>PELNEE</v>
          </cell>
          <cell r="B174" t="str">
            <v>Pellia neesiana</v>
          </cell>
          <cell r="C174" t="str">
            <v>(Gottsche) Limpr.</v>
          </cell>
          <cell r="E174">
            <v>0</v>
          </cell>
          <cell r="F174" t="str">
            <v>nc</v>
          </cell>
          <cell r="G174" t="str">
            <v>nc</v>
          </cell>
          <cell r="H174">
            <v>1200</v>
          </cell>
          <cell r="I174" t="str">
            <v>BRh</v>
          </cell>
          <cell r="J174">
            <v>4</v>
          </cell>
          <cell r="K174">
            <v>2</v>
          </cell>
        </row>
        <row r="175">
          <cell r="A175" t="str">
            <v>PELSPX</v>
          </cell>
          <cell r="B175" t="str">
            <v>Pellia sp.</v>
          </cell>
          <cell r="C175" t="str">
            <v>Raddi</v>
          </cell>
          <cell r="E175">
            <v>0</v>
          </cell>
          <cell r="F175" t="str">
            <v>nc</v>
          </cell>
          <cell r="G175" t="str">
            <v>nc</v>
          </cell>
          <cell r="H175">
            <v>1196</v>
          </cell>
          <cell r="I175" t="str">
            <v>BRh</v>
          </cell>
          <cell r="J175">
            <v>4</v>
          </cell>
          <cell r="K175">
            <v>3</v>
          </cell>
        </row>
        <row r="176">
          <cell r="A176" t="str">
            <v>PLGASP</v>
          </cell>
          <cell r="B176" t="str">
            <v>Plagiochila asplenioides</v>
          </cell>
          <cell r="C176" t="str">
            <v>(L.) Dumort.</v>
          </cell>
          <cell r="E176">
            <v>0</v>
          </cell>
          <cell r="F176" t="str">
            <v>nc</v>
          </cell>
          <cell r="G176" t="str">
            <v>nc</v>
          </cell>
          <cell r="H176">
            <v>19914</v>
          </cell>
          <cell r="I176" t="str">
            <v>BRh</v>
          </cell>
          <cell r="J176">
            <v>4</v>
          </cell>
          <cell r="K176">
            <v>3</v>
          </cell>
        </row>
        <row r="177">
          <cell r="A177" t="str">
            <v>PLGSPX</v>
          </cell>
          <cell r="B177" t="str">
            <v>Plagiochila sp.</v>
          </cell>
          <cell r="C177" t="str">
            <v>Dumort.</v>
          </cell>
          <cell r="E177">
            <v>0</v>
          </cell>
          <cell r="F177" t="str">
            <v>nc</v>
          </cell>
          <cell r="G177" t="str">
            <v>nc</v>
          </cell>
          <cell r="H177">
            <v>19915</v>
          </cell>
          <cell r="I177" t="str">
            <v>BRh</v>
          </cell>
          <cell r="J177">
            <v>4</v>
          </cell>
          <cell r="K177">
            <v>3</v>
          </cell>
        </row>
        <row r="178">
          <cell r="A178" t="str">
            <v>PORCOR</v>
          </cell>
          <cell r="B178" t="str">
            <v>Porella cordaeana</v>
          </cell>
          <cell r="C178" t="str">
            <v>(Huebener) Moore</v>
          </cell>
          <cell r="E178">
            <v>0</v>
          </cell>
          <cell r="F178" t="str">
            <v>nc</v>
          </cell>
          <cell r="G178" t="str">
            <v>nc</v>
          </cell>
          <cell r="H178">
            <v>19932</v>
          </cell>
          <cell r="I178" t="str">
            <v>BRh</v>
          </cell>
          <cell r="J178">
            <v>4</v>
          </cell>
          <cell r="K178">
            <v>2</v>
          </cell>
        </row>
        <row r="179">
          <cell r="A179" t="str">
            <v>PORPIN</v>
          </cell>
          <cell r="B179" t="str">
            <v>Porella pinnata</v>
          </cell>
          <cell r="C179" t="str">
            <v>L.</v>
          </cell>
          <cell r="D179" t="str">
            <v>IBMR</v>
          </cell>
          <cell r="E179">
            <v>0</v>
          </cell>
          <cell r="F179">
            <v>12</v>
          </cell>
          <cell r="G179">
            <v>2</v>
          </cell>
          <cell r="H179">
            <v>9788</v>
          </cell>
          <cell r="I179" t="str">
            <v>BRh</v>
          </cell>
          <cell r="J179">
            <v>4</v>
          </cell>
          <cell r="K179">
            <v>2</v>
          </cell>
        </row>
        <row r="180">
          <cell r="A180" t="str">
            <v>PORPLA</v>
          </cell>
          <cell r="B180" t="str">
            <v>Porella platyphylla</v>
          </cell>
          <cell r="C180" t="str">
            <v>(L.) Pfeiff.</v>
          </cell>
          <cell r="E180">
            <v>0</v>
          </cell>
          <cell r="F180" t="str">
            <v>nc</v>
          </cell>
          <cell r="G180" t="str">
            <v>nc</v>
          </cell>
          <cell r="H180">
            <v>1205</v>
          </cell>
          <cell r="I180" t="str">
            <v>BRh</v>
          </cell>
          <cell r="J180">
            <v>4</v>
          </cell>
          <cell r="K180">
            <v>3</v>
          </cell>
        </row>
        <row r="181">
          <cell r="A181" t="str">
            <v>PORSPX</v>
          </cell>
          <cell r="B181" t="str">
            <v>Porella sp.</v>
          </cell>
          <cell r="C181" t="str">
            <v>L.</v>
          </cell>
          <cell r="E181">
            <v>0</v>
          </cell>
          <cell r="F181" t="str">
            <v>nc</v>
          </cell>
          <cell r="G181" t="str">
            <v>nc</v>
          </cell>
          <cell r="H181">
            <v>1204</v>
          </cell>
          <cell r="I181" t="str">
            <v>BRh</v>
          </cell>
          <cell r="J181">
            <v>4</v>
          </cell>
          <cell r="K181">
            <v>3</v>
          </cell>
        </row>
        <row r="182">
          <cell r="A182" t="str">
            <v>PREQUA</v>
          </cell>
          <cell r="B182" t="str">
            <v>Preissia quadrata</v>
          </cell>
          <cell r="C182" t="str">
            <v>(Scop.) Nees</v>
          </cell>
          <cell r="E182">
            <v>0</v>
          </cell>
          <cell r="F182" t="str">
            <v>nc</v>
          </cell>
          <cell r="G182" t="str">
            <v>nc</v>
          </cell>
          <cell r="H182">
            <v>19962</v>
          </cell>
          <cell r="I182" t="str">
            <v>BRh</v>
          </cell>
          <cell r="J182">
            <v>4</v>
          </cell>
          <cell r="K182">
            <v>3</v>
          </cell>
        </row>
        <row r="183">
          <cell r="A183" t="str">
            <v>RICCHA</v>
          </cell>
          <cell r="B183" t="str">
            <v>Riccardia chamedryfolia</v>
          </cell>
          <cell r="C183" t="str">
            <v>(With.) Grolle</v>
          </cell>
          <cell r="D183" t="str">
            <v>IBMR</v>
          </cell>
          <cell r="E183">
            <v>0</v>
          </cell>
          <cell r="F183">
            <v>15</v>
          </cell>
          <cell r="G183">
            <v>2</v>
          </cell>
          <cell r="H183">
            <v>1173</v>
          </cell>
          <cell r="I183" t="str">
            <v>BRh</v>
          </cell>
          <cell r="J183">
            <v>4</v>
          </cell>
          <cell r="K183">
            <v>2</v>
          </cell>
          <cell r="L183" t="str">
            <v>RICSIN</v>
          </cell>
          <cell r="M183" t="str">
            <v>Riccardia sinuata (Hook.) Trevis.</v>
          </cell>
        </row>
        <row r="184">
          <cell r="A184" t="str">
            <v>RICMUL</v>
          </cell>
          <cell r="B184" t="str">
            <v>Riccardia multifida</v>
          </cell>
          <cell r="C184" t="str">
            <v>(L.) Gray</v>
          </cell>
          <cell r="D184" t="str">
            <v>IBMR</v>
          </cell>
          <cell r="E184">
            <v>0</v>
          </cell>
          <cell r="F184">
            <v>15</v>
          </cell>
          <cell r="G184">
            <v>2</v>
          </cell>
          <cell r="H184">
            <v>10205</v>
          </cell>
          <cell r="I184" t="str">
            <v>BRh</v>
          </cell>
          <cell r="J184">
            <v>4</v>
          </cell>
          <cell r="K184">
            <v>2</v>
          </cell>
        </row>
        <row r="185">
          <cell r="A185" t="str">
            <v>RICSPX</v>
          </cell>
          <cell r="B185" t="str">
            <v>Riccardia sp.</v>
          </cell>
          <cell r="C185" t="str">
            <v>Gray</v>
          </cell>
          <cell r="E185">
            <v>0</v>
          </cell>
          <cell r="F185" t="str">
            <v>nc</v>
          </cell>
          <cell r="G185" t="str">
            <v>nc</v>
          </cell>
          <cell r="H185">
            <v>1172</v>
          </cell>
          <cell r="I185" t="str">
            <v>BRh</v>
          </cell>
          <cell r="J185">
            <v>4</v>
          </cell>
          <cell r="K185">
            <v>2</v>
          </cell>
        </row>
        <row r="186">
          <cell r="A186" t="str">
            <v>RIIFLU</v>
          </cell>
          <cell r="B186" t="str">
            <v>Riccia fluitans</v>
          </cell>
          <cell r="C186" t="str">
            <v>L.</v>
          </cell>
          <cell r="D186" t="str">
            <v>IBMR</v>
          </cell>
          <cell r="E186">
            <v>0</v>
          </cell>
          <cell r="F186">
            <v>8</v>
          </cell>
          <cell r="G186">
            <v>3</v>
          </cell>
          <cell r="H186">
            <v>1210</v>
          </cell>
          <cell r="I186" t="str">
            <v>BRh</v>
          </cell>
          <cell r="J186">
            <v>4</v>
          </cell>
          <cell r="K186">
            <v>2</v>
          </cell>
        </row>
        <row r="187">
          <cell r="A187" t="str">
            <v>RIIHUE</v>
          </cell>
          <cell r="B187" t="str">
            <v>Riccia huebeneriana</v>
          </cell>
          <cell r="C187" t="str">
            <v>Lindenb.</v>
          </cell>
          <cell r="E187">
            <v>0</v>
          </cell>
          <cell r="F187" t="str">
            <v>nc</v>
          </cell>
          <cell r="G187" t="str">
            <v>nc</v>
          </cell>
          <cell r="H187">
            <v>19998</v>
          </cell>
          <cell r="I187" t="str">
            <v>BRh</v>
          </cell>
          <cell r="J187">
            <v>4</v>
          </cell>
          <cell r="K187">
            <v>1</v>
          </cell>
        </row>
        <row r="188">
          <cell r="A188" t="str">
            <v>RIIRHE</v>
          </cell>
          <cell r="B188" t="str">
            <v>Riccia rhenana</v>
          </cell>
          <cell r="C188" t="str">
            <v>Lorb.</v>
          </cell>
          <cell r="E188">
            <v>0</v>
          </cell>
          <cell r="F188" t="str">
            <v>nc</v>
          </cell>
          <cell r="G188" t="str">
            <v>nc</v>
          </cell>
          <cell r="H188">
            <v>19999</v>
          </cell>
          <cell r="I188" t="str">
            <v>BRh</v>
          </cell>
          <cell r="J188">
            <v>4</v>
          </cell>
          <cell r="K188">
            <v>1</v>
          </cell>
        </row>
        <row r="189">
          <cell r="A189" t="str">
            <v>RIISPX</v>
          </cell>
          <cell r="B189" t="str">
            <v>Riccia sp.</v>
          </cell>
          <cell r="C189" t="str">
            <v>L.</v>
          </cell>
          <cell r="E189">
            <v>0</v>
          </cell>
          <cell r="F189" t="str">
            <v>nc</v>
          </cell>
          <cell r="G189" t="str">
            <v>nc</v>
          </cell>
          <cell r="H189">
            <v>1209</v>
          </cell>
          <cell r="I189" t="str">
            <v>BRh</v>
          </cell>
          <cell r="J189">
            <v>4</v>
          </cell>
          <cell r="K189">
            <v>2</v>
          </cell>
        </row>
        <row r="190">
          <cell r="A190" t="str">
            <v>RIONAT</v>
          </cell>
          <cell r="B190" t="str">
            <v>Ricciocarpos natans</v>
          </cell>
          <cell r="C190" t="str">
            <v>(L.) Corda</v>
          </cell>
          <cell r="E190">
            <v>0</v>
          </cell>
          <cell r="F190" t="str">
            <v>nc</v>
          </cell>
          <cell r="G190" t="str">
            <v>nc</v>
          </cell>
          <cell r="H190">
            <v>20000</v>
          </cell>
          <cell r="I190" t="str">
            <v>BRh</v>
          </cell>
          <cell r="J190">
            <v>4</v>
          </cell>
          <cell r="K190">
            <v>1</v>
          </cell>
        </row>
        <row r="191">
          <cell r="A191" t="str">
            <v>SAOVIT</v>
          </cell>
          <cell r="B191" t="str">
            <v>Saccogyna viticulosa</v>
          </cell>
          <cell r="C191" t="str">
            <v>(L.) Dumort.</v>
          </cell>
          <cell r="E191">
            <v>0</v>
          </cell>
          <cell r="F191" t="str">
            <v>nc</v>
          </cell>
          <cell r="G191" t="str">
            <v>nc</v>
          </cell>
          <cell r="H191">
            <v>20015</v>
          </cell>
          <cell r="I191" t="str">
            <v>BRh</v>
          </cell>
          <cell r="J191">
            <v>4</v>
          </cell>
          <cell r="K191">
            <v>3</v>
          </cell>
        </row>
        <row r="192">
          <cell r="A192" t="str">
            <v>SCANEM</v>
          </cell>
          <cell r="B192" t="str">
            <v>Scapania nemorea</v>
          </cell>
          <cell r="C192" t="str">
            <v>(L.) Grolle</v>
          </cell>
          <cell r="E192">
            <v>0</v>
          </cell>
          <cell r="F192" t="str">
            <v>nc</v>
          </cell>
          <cell r="G192" t="str">
            <v>nc</v>
          </cell>
          <cell r="H192">
            <v>19673</v>
          </cell>
          <cell r="I192" t="str">
            <v>BRh</v>
          </cell>
          <cell r="J192">
            <v>4</v>
          </cell>
          <cell r="K192">
            <v>3</v>
          </cell>
        </row>
        <row r="193">
          <cell r="A193" t="str">
            <v>SCAPAI</v>
          </cell>
          <cell r="B193" t="str">
            <v>Scapania paludicola</v>
          </cell>
          <cell r="C193" t="str">
            <v>Loeske &amp; Müll. Frib.</v>
          </cell>
          <cell r="E193">
            <v>0</v>
          </cell>
          <cell r="F193" t="str">
            <v>nc</v>
          </cell>
          <cell r="G193" t="str">
            <v>nc</v>
          </cell>
          <cell r="H193">
            <v>19674</v>
          </cell>
          <cell r="I193" t="str">
            <v>BRh</v>
          </cell>
          <cell r="J193">
            <v>4</v>
          </cell>
          <cell r="K193">
            <v>3</v>
          </cell>
        </row>
        <row r="194">
          <cell r="A194" t="str">
            <v>SCAPAL</v>
          </cell>
          <cell r="B194" t="str">
            <v>Scapania paludosa</v>
          </cell>
          <cell r="C194" t="str">
            <v>(Müll. Frib.) Müll. Frib.</v>
          </cell>
          <cell r="D194" t="str">
            <v>IBMR</v>
          </cell>
          <cell r="E194">
            <v>0</v>
          </cell>
          <cell r="F194">
            <v>20</v>
          </cell>
          <cell r="G194">
            <v>3</v>
          </cell>
          <cell r="H194">
            <v>10208</v>
          </cell>
          <cell r="I194" t="str">
            <v>BRh</v>
          </cell>
          <cell r="J194">
            <v>4</v>
          </cell>
          <cell r="K194">
            <v>1</v>
          </cell>
        </row>
        <row r="195">
          <cell r="A195" t="str">
            <v>SCASPX</v>
          </cell>
          <cell r="B195" t="str">
            <v>Scapania sp.</v>
          </cell>
          <cell r="C195" t="str">
            <v>(Dumort.) Dumort.</v>
          </cell>
          <cell r="E195">
            <v>0</v>
          </cell>
          <cell r="F195" t="str">
            <v>nc</v>
          </cell>
          <cell r="G195" t="str">
            <v>nc</v>
          </cell>
          <cell r="H195">
            <v>1212</v>
          </cell>
          <cell r="I195" t="str">
            <v>BRh</v>
          </cell>
          <cell r="J195">
            <v>4</v>
          </cell>
          <cell r="K195">
            <v>2</v>
          </cell>
        </row>
        <row r="196">
          <cell r="A196" t="str">
            <v>SCASUB</v>
          </cell>
          <cell r="B196" t="str">
            <v>Scapania subalpina</v>
          </cell>
          <cell r="C196" t="str">
            <v>(Nees ex Lindenb.) Dumort.</v>
          </cell>
          <cell r="E196">
            <v>0</v>
          </cell>
          <cell r="F196" t="str">
            <v>nc</v>
          </cell>
          <cell r="G196" t="str">
            <v>nc</v>
          </cell>
          <cell r="H196">
            <v>19675</v>
          </cell>
          <cell r="I196" t="str">
            <v>BRh</v>
          </cell>
          <cell r="J196">
            <v>4</v>
          </cell>
          <cell r="K196">
            <v>3</v>
          </cell>
        </row>
        <row r="197">
          <cell r="A197" t="str">
            <v>SCAULI</v>
          </cell>
          <cell r="B197" t="str">
            <v>Scapania uliginosa</v>
          </cell>
          <cell r="C197" t="str">
            <v>(Sw. ex Lindenb.) Dumort.</v>
          </cell>
          <cell r="E197">
            <v>0</v>
          </cell>
          <cell r="F197" t="str">
            <v>nc</v>
          </cell>
          <cell r="G197" t="str">
            <v>nc</v>
          </cell>
          <cell r="H197">
            <v>19676</v>
          </cell>
          <cell r="I197" t="str">
            <v>BRh</v>
          </cell>
          <cell r="J197">
            <v>4</v>
          </cell>
          <cell r="K197">
            <v>3</v>
          </cell>
        </row>
        <row r="198">
          <cell r="A198" t="str">
            <v>SCAUND</v>
          </cell>
          <cell r="B198" t="str">
            <v>Scapania undulata</v>
          </cell>
          <cell r="C198" t="str">
            <v>(L.) Dumort.</v>
          </cell>
          <cell r="D198" t="str">
            <v>IBMR</v>
          </cell>
          <cell r="E198">
            <v>0</v>
          </cell>
          <cell r="F198">
            <v>17</v>
          </cell>
          <cell r="G198">
            <v>3</v>
          </cell>
          <cell r="H198">
            <v>1213</v>
          </cell>
          <cell r="I198" t="str">
            <v>BRh</v>
          </cell>
          <cell r="J198">
            <v>4</v>
          </cell>
          <cell r="K198">
            <v>1</v>
          </cell>
        </row>
        <row r="199">
          <cell r="A199" t="str">
            <v>TRCTOM</v>
          </cell>
          <cell r="B199" t="str">
            <v>Trichocolea tomentella</v>
          </cell>
          <cell r="C199" t="str">
            <v>(Ehrh.) Dumort.</v>
          </cell>
          <cell r="E199">
            <v>0</v>
          </cell>
          <cell r="F199" t="str">
            <v>nc</v>
          </cell>
          <cell r="G199" t="str">
            <v>nc</v>
          </cell>
          <cell r="H199">
            <v>1216</v>
          </cell>
          <cell r="I199" t="str">
            <v>BRh</v>
          </cell>
          <cell r="J199">
            <v>4</v>
          </cell>
          <cell r="K199">
            <v>3</v>
          </cell>
        </row>
        <row r="200">
          <cell r="B200" t="str">
            <v>- Mousses</v>
          </cell>
          <cell r="D200" t="str">
            <v>IBMR</v>
          </cell>
          <cell r="E200">
            <v>1</v>
          </cell>
          <cell r="I200" t="str">
            <v>BR</v>
          </cell>
          <cell r="J200">
            <v>5</v>
          </cell>
        </row>
        <row r="201">
          <cell r="A201" t="str">
            <v>AMBSER</v>
          </cell>
          <cell r="B201" t="str">
            <v>Amblystegium serpens</v>
          </cell>
          <cell r="C201" t="str">
            <v>(Hedw.) Schimp.</v>
          </cell>
          <cell r="E201">
            <v>0</v>
          </cell>
          <cell r="F201" t="str">
            <v>nc</v>
          </cell>
          <cell r="G201" t="str">
            <v>nc</v>
          </cell>
          <cell r="H201">
            <v>19760</v>
          </cell>
          <cell r="I201" t="str">
            <v>BRm</v>
          </cell>
          <cell r="J201">
            <v>5</v>
          </cell>
          <cell r="K201">
            <v>3</v>
          </cell>
        </row>
        <row r="202">
          <cell r="A202" t="str">
            <v>AMBSPX</v>
          </cell>
          <cell r="B202" t="str">
            <v>Amblystegium sp.</v>
          </cell>
          <cell r="C202" t="str">
            <v>B., S. &amp; G.</v>
          </cell>
          <cell r="E202">
            <v>0</v>
          </cell>
          <cell r="F202" t="str">
            <v>nc</v>
          </cell>
          <cell r="G202" t="str">
            <v>nc</v>
          </cell>
          <cell r="H202">
            <v>1222</v>
          </cell>
          <cell r="I202" t="str">
            <v>BRm</v>
          </cell>
          <cell r="J202">
            <v>5</v>
          </cell>
          <cell r="K202">
            <v>3</v>
          </cell>
        </row>
        <row r="203">
          <cell r="A203" t="str">
            <v>ANOATT</v>
          </cell>
          <cell r="B203" t="str">
            <v>Anomodon attenuatus</v>
          </cell>
          <cell r="C203" t="str">
            <v>(Hedw.) Huebener</v>
          </cell>
          <cell r="E203">
            <v>0</v>
          </cell>
          <cell r="F203" t="str">
            <v>nc</v>
          </cell>
          <cell r="G203" t="str">
            <v>nc</v>
          </cell>
          <cell r="H203">
            <v>29913</v>
          </cell>
          <cell r="I203" t="str">
            <v>BRm</v>
          </cell>
          <cell r="J203">
            <v>5</v>
          </cell>
          <cell r="K203">
            <v>3</v>
          </cell>
        </row>
        <row r="204">
          <cell r="A204" t="str">
            <v>ANOSPX</v>
          </cell>
          <cell r="B204" t="str">
            <v>Anomodon sp.</v>
          </cell>
          <cell r="C204" t="str">
            <v>Hook. &amp; Tayl.</v>
          </cell>
          <cell r="E204">
            <v>0</v>
          </cell>
          <cell r="F204" t="str">
            <v>nc</v>
          </cell>
          <cell r="G204" t="str">
            <v>nc</v>
          </cell>
          <cell r="H204">
            <v>29912</v>
          </cell>
          <cell r="I204" t="str">
            <v>BRm</v>
          </cell>
          <cell r="J204">
            <v>5</v>
          </cell>
          <cell r="K204">
            <v>3</v>
          </cell>
        </row>
        <row r="205">
          <cell r="A205" t="str">
            <v>ATRUND</v>
          </cell>
          <cell r="B205" t="str">
            <v>Atrichum undulatum</v>
          </cell>
          <cell r="C205" t="str">
            <v>(Hedw.) P.Beauv.</v>
          </cell>
          <cell r="E205">
            <v>0</v>
          </cell>
          <cell r="F205" t="str">
            <v>nc</v>
          </cell>
          <cell r="G205" t="str">
            <v>nc</v>
          </cell>
          <cell r="H205">
            <v>1358</v>
          </cell>
          <cell r="I205" t="str">
            <v>BRm</v>
          </cell>
          <cell r="J205">
            <v>5</v>
          </cell>
          <cell r="K205">
            <v>3</v>
          </cell>
        </row>
        <row r="206">
          <cell r="A206" t="str">
            <v>AULPAL</v>
          </cell>
          <cell r="B206" t="str">
            <v>Aulacomnium palustre</v>
          </cell>
          <cell r="C206" t="str">
            <v>(Hedw.) Schwaegr.</v>
          </cell>
          <cell r="E206">
            <v>0</v>
          </cell>
          <cell r="F206" t="str">
            <v>nc</v>
          </cell>
          <cell r="G206" t="str">
            <v>nc</v>
          </cell>
          <cell r="H206">
            <v>19521</v>
          </cell>
          <cell r="I206" t="str">
            <v>BRm</v>
          </cell>
          <cell r="J206">
            <v>5</v>
          </cell>
          <cell r="K206">
            <v>3</v>
          </cell>
        </row>
        <row r="207">
          <cell r="A207" t="str">
            <v>BLIACU</v>
          </cell>
          <cell r="B207" t="str">
            <v>Blindia acuta</v>
          </cell>
          <cell r="C207" t="str">
            <v>(Hedw.) Bruch &amp; Schimp.</v>
          </cell>
          <cell r="E207">
            <v>0</v>
          </cell>
          <cell r="F207" t="str">
            <v>nc</v>
          </cell>
          <cell r="G207" t="str">
            <v>nc</v>
          </cell>
          <cell r="H207">
            <v>1271</v>
          </cell>
          <cell r="I207" t="str">
            <v>BRm</v>
          </cell>
          <cell r="J207">
            <v>5</v>
          </cell>
          <cell r="K207">
            <v>3</v>
          </cell>
        </row>
        <row r="208">
          <cell r="A208" t="str">
            <v>BRARIV</v>
          </cell>
          <cell r="B208" t="str">
            <v>Brachythecium rivulare</v>
          </cell>
          <cell r="C208" t="str">
            <v>Schimp.</v>
          </cell>
          <cell r="D208" t="str">
            <v>IBMR</v>
          </cell>
          <cell r="E208">
            <v>0</v>
          </cell>
          <cell r="F208">
            <v>15</v>
          </cell>
          <cell r="G208">
            <v>2</v>
          </cell>
          <cell r="H208">
            <v>1260</v>
          </cell>
          <cell r="I208" t="str">
            <v>BRm</v>
          </cell>
          <cell r="J208">
            <v>5</v>
          </cell>
          <cell r="K208">
            <v>2</v>
          </cell>
        </row>
        <row r="209">
          <cell r="A209" t="str">
            <v>BRARUT</v>
          </cell>
          <cell r="B209" t="str">
            <v>Brachythecium rutabulum</v>
          </cell>
          <cell r="C209" t="str">
            <v>(Hedw.) Schimp.</v>
          </cell>
          <cell r="E209">
            <v>0</v>
          </cell>
          <cell r="F209" t="str">
            <v>nc</v>
          </cell>
          <cell r="G209" t="str">
            <v>nc</v>
          </cell>
          <cell r="H209">
            <v>1261</v>
          </cell>
          <cell r="I209" t="str">
            <v>BRm</v>
          </cell>
          <cell r="J209">
            <v>5</v>
          </cell>
          <cell r="K209">
            <v>3</v>
          </cell>
        </row>
        <row r="210">
          <cell r="A210" t="str">
            <v>BRASPX</v>
          </cell>
          <cell r="B210" t="str">
            <v>Brachythecium sp.</v>
          </cell>
          <cell r="C210" t="str">
            <v>B., S. &amp; G.</v>
          </cell>
          <cell r="E210">
            <v>0</v>
          </cell>
          <cell r="F210" t="str">
            <v>nc</v>
          </cell>
          <cell r="G210" t="str">
            <v>nc</v>
          </cell>
          <cell r="H210">
            <v>1258</v>
          </cell>
          <cell r="I210" t="str">
            <v>BRm</v>
          </cell>
          <cell r="J210">
            <v>5</v>
          </cell>
          <cell r="K210">
            <v>3</v>
          </cell>
        </row>
        <row r="211">
          <cell r="A211" t="str">
            <v>BRYALP</v>
          </cell>
          <cell r="B211" t="str">
            <v>Bryum alpinum</v>
          </cell>
          <cell r="C211" t="str">
            <v>Huds. ex With.</v>
          </cell>
          <cell r="E211">
            <v>0</v>
          </cell>
          <cell r="F211" t="str">
            <v>nc</v>
          </cell>
          <cell r="G211" t="str">
            <v>nc</v>
          </cell>
          <cell r="H211">
            <v>19536</v>
          </cell>
          <cell r="I211" t="str">
            <v>BRm</v>
          </cell>
          <cell r="J211">
            <v>5</v>
          </cell>
          <cell r="K211">
            <v>3</v>
          </cell>
        </row>
        <row r="212">
          <cell r="A212" t="str">
            <v>BRYARG</v>
          </cell>
          <cell r="B212" t="str">
            <v>Bryum argenteum</v>
          </cell>
          <cell r="C212" t="str">
            <v>Hedw.</v>
          </cell>
          <cell r="E212">
            <v>0</v>
          </cell>
          <cell r="F212" t="str">
            <v>nc</v>
          </cell>
          <cell r="G212" t="str">
            <v>nc</v>
          </cell>
          <cell r="H212">
            <v>19537</v>
          </cell>
          <cell r="I212" t="str">
            <v>BRm</v>
          </cell>
          <cell r="J212">
            <v>5</v>
          </cell>
          <cell r="K212">
            <v>3</v>
          </cell>
        </row>
        <row r="213">
          <cell r="A213" t="str">
            <v>BRYDIC</v>
          </cell>
          <cell r="B213" t="str">
            <v>Bryum dichotomum</v>
          </cell>
          <cell r="C213" t="str">
            <v>Hedw.</v>
          </cell>
          <cell r="E213">
            <v>0</v>
          </cell>
          <cell r="F213" t="str">
            <v>nc</v>
          </cell>
          <cell r="G213" t="str">
            <v>nc</v>
          </cell>
          <cell r="H213">
            <v>31522</v>
          </cell>
          <cell r="I213" t="str">
            <v>BRm</v>
          </cell>
          <cell r="J213">
            <v>5</v>
          </cell>
          <cell r="K213">
            <v>3</v>
          </cell>
          <cell r="L213" t="str">
            <v>BRYBIC</v>
          </cell>
          <cell r="M213" t="str">
            <v>Bryum bicolor Dicks.</v>
          </cell>
        </row>
        <row r="214">
          <cell r="A214" t="str">
            <v>BRYPAL</v>
          </cell>
          <cell r="B214" t="str">
            <v>Bryum pallens</v>
          </cell>
          <cell r="C214" t="str">
            <v>Sw. ex anon.     </v>
          </cell>
          <cell r="E214">
            <v>0</v>
          </cell>
          <cell r="F214" t="str">
            <v>nc</v>
          </cell>
          <cell r="G214" t="str">
            <v>nc</v>
          </cell>
          <cell r="H214">
            <v>19539</v>
          </cell>
          <cell r="I214" t="str">
            <v>BRm</v>
          </cell>
          <cell r="J214">
            <v>5</v>
          </cell>
          <cell r="K214">
            <v>3</v>
          </cell>
        </row>
        <row r="215">
          <cell r="A215" t="str">
            <v>BRYPAS</v>
          </cell>
          <cell r="B215" t="str">
            <v>Bryum pallescens</v>
          </cell>
          <cell r="C215" t="str">
            <v>Schleich. ex Schwaegr. </v>
          </cell>
          <cell r="E215">
            <v>0</v>
          </cell>
          <cell r="F215" t="str">
            <v>nc</v>
          </cell>
          <cell r="G215" t="str">
            <v>nc</v>
          </cell>
          <cell r="H215">
            <v>19540</v>
          </cell>
          <cell r="I215" t="str">
            <v>BRm</v>
          </cell>
          <cell r="J215">
            <v>5</v>
          </cell>
          <cell r="K215">
            <v>3</v>
          </cell>
        </row>
        <row r="216">
          <cell r="A216" t="str">
            <v>BRYPSE</v>
          </cell>
          <cell r="B216" t="str">
            <v>Bryum pseudotriquetrum</v>
          </cell>
          <cell r="C216" t="str">
            <v>(Hedw.) P.Gaertn. et al.</v>
          </cell>
          <cell r="E216">
            <v>0</v>
          </cell>
          <cell r="F216" t="str">
            <v>nc</v>
          </cell>
          <cell r="G216" t="str">
            <v>nc</v>
          </cell>
          <cell r="H216">
            <v>1274</v>
          </cell>
          <cell r="I216" t="str">
            <v>BRm</v>
          </cell>
          <cell r="J216">
            <v>5</v>
          </cell>
          <cell r="K216">
            <v>2</v>
          </cell>
        </row>
        <row r="217">
          <cell r="A217" t="str">
            <v>BRYSCH</v>
          </cell>
          <cell r="B217" t="str">
            <v>Bryum schleicheri</v>
          </cell>
          <cell r="C217" t="str">
            <v>DC.</v>
          </cell>
          <cell r="E217">
            <v>0</v>
          </cell>
          <cell r="F217" t="str">
            <v>nc</v>
          </cell>
          <cell r="G217" t="str">
            <v>nc</v>
          </cell>
          <cell r="H217">
            <v>19541</v>
          </cell>
          <cell r="I217" t="str">
            <v>BRm</v>
          </cell>
          <cell r="J217">
            <v>5</v>
          </cell>
          <cell r="K217">
            <v>3</v>
          </cell>
        </row>
        <row r="218">
          <cell r="A218" t="str">
            <v>BRYSPX</v>
          </cell>
          <cell r="B218" t="str">
            <v>Bryum sp.</v>
          </cell>
          <cell r="C218" t="str">
            <v>Hedw.</v>
          </cell>
          <cell r="E218">
            <v>0</v>
          </cell>
          <cell r="F218" t="str">
            <v>nc</v>
          </cell>
          <cell r="G218" t="str">
            <v>nc</v>
          </cell>
          <cell r="H218">
            <v>1272</v>
          </cell>
          <cell r="I218" t="str">
            <v>BRm</v>
          </cell>
          <cell r="J218">
            <v>5</v>
          </cell>
          <cell r="K218">
            <v>3</v>
          </cell>
        </row>
        <row r="219">
          <cell r="A219" t="str">
            <v>BRYTUR</v>
          </cell>
          <cell r="B219" t="str">
            <v>Bryum turbinatum</v>
          </cell>
          <cell r="C219" t="str">
            <v>(Hedw.) Turner</v>
          </cell>
          <cell r="E219">
            <v>0</v>
          </cell>
          <cell r="F219" t="str">
            <v>nc</v>
          </cell>
          <cell r="G219" t="str">
            <v>nc</v>
          </cell>
          <cell r="H219">
            <v>19542</v>
          </cell>
          <cell r="I219" t="str">
            <v>BRm</v>
          </cell>
          <cell r="J219">
            <v>5</v>
          </cell>
          <cell r="K219">
            <v>3</v>
          </cell>
        </row>
        <row r="220">
          <cell r="A220" t="str">
            <v>BRYWEI</v>
          </cell>
          <cell r="B220" t="str">
            <v>Bryum weigelii</v>
          </cell>
          <cell r="C220" t="str">
            <v>Spreng.      </v>
          </cell>
          <cell r="E220">
            <v>0</v>
          </cell>
          <cell r="F220" t="str">
            <v>nc</v>
          </cell>
          <cell r="G220" t="str">
            <v>nc</v>
          </cell>
          <cell r="H220">
            <v>19543</v>
          </cell>
          <cell r="I220" t="str">
            <v>BRm</v>
          </cell>
          <cell r="J220">
            <v>5</v>
          </cell>
          <cell r="K220">
            <v>3</v>
          </cell>
          <cell r="L220" t="str">
            <v>BRYDUV</v>
          </cell>
          <cell r="M220" t="str">
            <v>Bryum duvalii Voit</v>
          </cell>
        </row>
        <row r="221">
          <cell r="A221" t="str">
            <v>CAICOR</v>
          </cell>
          <cell r="B221" t="str">
            <v>Calliergon cordifolium</v>
          </cell>
          <cell r="C221" t="str">
            <v>(Hedw.) Kindb.</v>
          </cell>
          <cell r="E221">
            <v>0</v>
          </cell>
          <cell r="F221" t="str">
            <v>nc</v>
          </cell>
          <cell r="G221" t="str">
            <v>nc</v>
          </cell>
          <cell r="H221">
            <v>1225</v>
          </cell>
          <cell r="I221" t="str">
            <v>BRm</v>
          </cell>
          <cell r="J221">
            <v>5</v>
          </cell>
          <cell r="K221">
            <v>3</v>
          </cell>
          <cell r="L221" t="str">
            <v>ACRCOR</v>
          </cell>
          <cell r="M221" t="str">
            <v>Acrocladium cordifolium (Hedw.) P.Rich. &amp; Wallace</v>
          </cell>
        </row>
        <row r="222">
          <cell r="A222" t="str">
            <v>CAIGIG</v>
          </cell>
          <cell r="B222" t="str">
            <v>Calliergon giganteum</v>
          </cell>
          <cell r="C222" t="str">
            <v>(Schimp.) Kindb.</v>
          </cell>
          <cell r="E222">
            <v>0</v>
          </cell>
          <cell r="F222" t="str">
            <v>nc</v>
          </cell>
          <cell r="G222" t="str">
            <v>nc</v>
          </cell>
          <cell r="H222">
            <v>1226</v>
          </cell>
          <cell r="I222" t="str">
            <v>BRm</v>
          </cell>
          <cell r="J222">
            <v>5</v>
          </cell>
          <cell r="K222">
            <v>3</v>
          </cell>
        </row>
        <row r="223">
          <cell r="A223" t="str">
            <v>CAISPX</v>
          </cell>
          <cell r="B223" t="str">
            <v>Calliergon sp.</v>
          </cell>
          <cell r="C223" t="str">
            <v>(Sull.) Kindb.</v>
          </cell>
          <cell r="E223">
            <v>0</v>
          </cell>
          <cell r="F223" t="str">
            <v>nc</v>
          </cell>
          <cell r="G223" t="str">
            <v>nc</v>
          </cell>
          <cell r="H223">
            <v>1224</v>
          </cell>
          <cell r="I223" t="str">
            <v>BRm</v>
          </cell>
          <cell r="J223">
            <v>5</v>
          </cell>
          <cell r="K223">
            <v>3</v>
          </cell>
        </row>
        <row r="224">
          <cell r="A224" t="str">
            <v>CAECUS</v>
          </cell>
          <cell r="B224" t="str">
            <v>Calliergonella cuspidata</v>
          </cell>
          <cell r="C224" t="str">
            <v>(Hedw.) Loeske</v>
          </cell>
          <cell r="E224">
            <v>0</v>
          </cell>
          <cell r="F224" t="str">
            <v>nc</v>
          </cell>
          <cell r="G224" t="str">
            <v>nc</v>
          </cell>
          <cell r="H224">
            <v>1228</v>
          </cell>
          <cell r="I224" t="str">
            <v>BRm</v>
          </cell>
          <cell r="J224">
            <v>5</v>
          </cell>
          <cell r="K224">
            <v>3</v>
          </cell>
          <cell r="L224" t="str">
            <v>ACRCUS</v>
          </cell>
          <cell r="M224" t="str">
            <v>Acrocladium cuspidatum  (Hedw.) Lindb.</v>
          </cell>
          <cell r="N224" t="str">
            <v>CAICUP</v>
          </cell>
          <cell r="O224" t="str">
            <v>Calliergon cuspidatum (Hedw.) Kindb.</v>
          </cell>
        </row>
        <row r="225">
          <cell r="A225" t="str">
            <v>CAPSTE</v>
          </cell>
          <cell r="B225" t="str">
            <v>Campylium stellatum</v>
          </cell>
          <cell r="C225" t="str">
            <v>(Hedw.) Lange &amp; C.E.O.Jensen</v>
          </cell>
          <cell r="E225">
            <v>0</v>
          </cell>
          <cell r="F225" t="str">
            <v>nc</v>
          </cell>
          <cell r="G225" t="str">
            <v>nc</v>
          </cell>
          <cell r="H225">
            <v>1230</v>
          </cell>
          <cell r="I225" t="str">
            <v>BRm</v>
          </cell>
          <cell r="J225">
            <v>5</v>
          </cell>
          <cell r="K225">
            <v>3</v>
          </cell>
        </row>
        <row r="226">
          <cell r="A226" t="str">
            <v>CINAQU</v>
          </cell>
          <cell r="B226" t="str">
            <v>Cinclidotus aquaticus</v>
          </cell>
          <cell r="C226" t="str">
            <v>(Hedw.) B., S. &amp; G.</v>
          </cell>
          <cell r="D226" t="str">
            <v>IBMR</v>
          </cell>
          <cell r="E226">
            <v>0</v>
          </cell>
          <cell r="F226">
            <v>15</v>
          </cell>
          <cell r="G226">
            <v>2</v>
          </cell>
          <cell r="H226">
            <v>1318</v>
          </cell>
          <cell r="I226" t="str">
            <v>BRm</v>
          </cell>
          <cell r="J226">
            <v>5</v>
          </cell>
          <cell r="K226">
            <v>1</v>
          </cell>
        </row>
        <row r="227">
          <cell r="A227" t="str">
            <v>CINDAN</v>
          </cell>
          <cell r="B227" t="str">
            <v>Cinclidotus danubicus</v>
          </cell>
          <cell r="C227" t="str">
            <v>Schiffn. &amp; Baumg.</v>
          </cell>
          <cell r="D227" t="str">
            <v>IBMR</v>
          </cell>
          <cell r="E227">
            <v>0</v>
          </cell>
          <cell r="F227">
            <v>13</v>
          </cell>
          <cell r="G227">
            <v>3</v>
          </cell>
          <cell r="H227">
            <v>1319</v>
          </cell>
          <cell r="I227" t="str">
            <v>BRm</v>
          </cell>
          <cell r="J227">
            <v>5</v>
          </cell>
          <cell r="K227">
            <v>1</v>
          </cell>
        </row>
        <row r="228">
          <cell r="A228" t="str">
            <v>CINFON</v>
          </cell>
          <cell r="B228" t="str">
            <v>Cinclidotus fontinaloides</v>
          </cell>
          <cell r="C228" t="str">
            <v>(Hedw.) P.Beauv.</v>
          </cell>
          <cell r="D228" t="str">
            <v>IBMR</v>
          </cell>
          <cell r="E228">
            <v>0</v>
          </cell>
          <cell r="F228">
            <v>12</v>
          </cell>
          <cell r="G228">
            <v>2</v>
          </cell>
          <cell r="H228">
            <v>1320</v>
          </cell>
          <cell r="I228" t="str">
            <v>BRm</v>
          </cell>
          <cell r="J228">
            <v>5</v>
          </cell>
          <cell r="K228">
            <v>1</v>
          </cell>
        </row>
        <row r="229">
          <cell r="A229" t="str">
            <v>CINRIP</v>
          </cell>
          <cell r="B229" t="str">
            <v>Cinclidotus riparius</v>
          </cell>
          <cell r="C229" t="str">
            <v>(Brid.) Arnott</v>
          </cell>
          <cell r="D229" t="str">
            <v>IBMR</v>
          </cell>
          <cell r="E229">
            <v>0</v>
          </cell>
          <cell r="F229">
            <v>13</v>
          </cell>
          <cell r="G229">
            <v>2</v>
          </cell>
          <cell r="H229">
            <v>1321</v>
          </cell>
          <cell r="I229" t="str">
            <v>BRm</v>
          </cell>
          <cell r="J229">
            <v>5</v>
          </cell>
          <cell r="K229">
            <v>1</v>
          </cell>
          <cell r="L229" t="str">
            <v>CINNIG</v>
          </cell>
          <cell r="M229" t="str">
            <v>Cinclidotus nigricans  (Brid.) Wijk &amp; Marg.</v>
          </cell>
        </row>
        <row r="230">
          <cell r="A230" t="str">
            <v>CINSPX</v>
          </cell>
          <cell r="B230" t="str">
            <v>Cinclidotus sp.</v>
          </cell>
          <cell r="C230" t="str">
            <v>P. Beauv.</v>
          </cell>
          <cell r="E230">
            <v>0</v>
          </cell>
          <cell r="F230" t="str">
            <v>nc</v>
          </cell>
          <cell r="G230" t="str">
            <v>nc</v>
          </cell>
          <cell r="H230">
            <v>1317</v>
          </cell>
          <cell r="I230" t="str">
            <v>BRm</v>
          </cell>
          <cell r="J230">
            <v>5</v>
          </cell>
          <cell r="K230">
            <v>1</v>
          </cell>
        </row>
        <row r="231">
          <cell r="A231" t="str">
            <v>CLIDEN</v>
          </cell>
          <cell r="B231" t="str">
            <v>Climacium dendroides</v>
          </cell>
          <cell r="C231" t="str">
            <v>(Hedw.) Web. &amp; Mohr</v>
          </cell>
          <cell r="E231">
            <v>0</v>
          </cell>
          <cell r="F231" t="str">
            <v>nc</v>
          </cell>
          <cell r="G231" t="str">
            <v>nc</v>
          </cell>
          <cell r="H231">
            <v>19597</v>
          </cell>
          <cell r="I231" t="str">
            <v>BRm</v>
          </cell>
          <cell r="J231">
            <v>5</v>
          </cell>
          <cell r="K231">
            <v>2</v>
          </cell>
        </row>
        <row r="232">
          <cell r="A232" t="str">
            <v>CRAFIL</v>
          </cell>
          <cell r="B232" t="str">
            <v>Cratoneuron filicinum</v>
          </cell>
          <cell r="C232" t="str">
            <v>(Hedw.) Spruce</v>
          </cell>
          <cell r="D232" t="str">
            <v>IBMR</v>
          </cell>
          <cell r="E232">
            <v>0</v>
          </cell>
          <cell r="F232">
            <v>18</v>
          </cell>
          <cell r="G232">
            <v>3</v>
          </cell>
          <cell r="H232">
            <v>1233</v>
          </cell>
          <cell r="I232" t="str">
            <v>BRm</v>
          </cell>
          <cell r="J232">
            <v>5</v>
          </cell>
          <cell r="K232">
            <v>1</v>
          </cell>
        </row>
        <row r="233">
          <cell r="A233" t="str">
            <v>CRASPX</v>
          </cell>
          <cell r="B233" t="str">
            <v>Cratoneuron sp.</v>
          </cell>
          <cell r="C233" t="str">
            <v>(Sull.) Spruce</v>
          </cell>
          <cell r="E233">
            <v>0</v>
          </cell>
          <cell r="F233" t="str">
            <v>nc</v>
          </cell>
          <cell r="G233" t="str">
            <v>nc</v>
          </cell>
          <cell r="H233">
            <v>1231</v>
          </cell>
          <cell r="I233" t="str">
            <v>BRm</v>
          </cell>
          <cell r="J233">
            <v>5</v>
          </cell>
          <cell r="K233">
            <v>1</v>
          </cell>
        </row>
        <row r="234">
          <cell r="A234" t="str">
            <v>CTEMOL</v>
          </cell>
          <cell r="B234" t="str">
            <v>Ctenidium molluscum</v>
          </cell>
          <cell r="C234" t="str">
            <v>(Hedw.) Mitt.</v>
          </cell>
          <cell r="E234">
            <v>0</v>
          </cell>
          <cell r="F234" t="str">
            <v>nc</v>
          </cell>
          <cell r="G234" t="str">
            <v>nc</v>
          </cell>
          <cell r="H234">
            <v>19610</v>
          </cell>
          <cell r="I234" t="str">
            <v>BRm</v>
          </cell>
          <cell r="J234">
            <v>5</v>
          </cell>
          <cell r="K234">
            <v>3</v>
          </cell>
        </row>
        <row r="235">
          <cell r="A235" t="str">
            <v>DENLAM</v>
          </cell>
          <cell r="B235" t="str">
            <v>Dendrocryphaea lamyana</v>
          </cell>
          <cell r="C235" t="str">
            <v>(Mont.) P.Rao</v>
          </cell>
          <cell r="E235">
            <v>0</v>
          </cell>
          <cell r="F235" t="str">
            <v>nc</v>
          </cell>
          <cell r="G235" t="str">
            <v>nc</v>
          </cell>
          <cell r="H235">
            <v>31546</v>
          </cell>
          <cell r="I235" t="str">
            <v>BRm</v>
          </cell>
          <cell r="J235">
            <v>5</v>
          </cell>
          <cell r="K235">
            <v>2</v>
          </cell>
          <cell r="L235" t="str">
            <v>CRYLAM</v>
          </cell>
          <cell r="M235" t="str">
            <v>Cryphaea lamyana (Mont.) Müll.Hal.</v>
          </cell>
        </row>
        <row r="236">
          <cell r="A236" t="str">
            <v>DILMUC</v>
          </cell>
          <cell r="B236" t="str">
            <v>Dialytrichia mucronata </v>
          </cell>
          <cell r="C236" t="str">
            <v>(Brid.) Broth.</v>
          </cell>
          <cell r="E236">
            <v>0</v>
          </cell>
          <cell r="F236" t="str">
            <v>nc</v>
          </cell>
          <cell r="G236" t="str">
            <v>nc</v>
          </cell>
          <cell r="H236">
            <v>31531</v>
          </cell>
          <cell r="I236" t="str">
            <v>BRm</v>
          </cell>
          <cell r="J236">
            <v>5</v>
          </cell>
          <cell r="K236">
            <v>2</v>
          </cell>
          <cell r="L236" t="str">
            <v>CINMUC</v>
          </cell>
          <cell r="M236" t="str">
            <v>Cinclidotus mucronatus (Brid.) Mach.</v>
          </cell>
        </row>
        <row r="237">
          <cell r="A237" t="str">
            <v>DIHFLA</v>
          </cell>
          <cell r="B237" t="str">
            <v>Dichodontium flavescens</v>
          </cell>
          <cell r="C237" t="str">
            <v>(Dicks.) Lindb.  </v>
          </cell>
          <cell r="E237">
            <v>0</v>
          </cell>
          <cell r="F237" t="str">
            <v>nc</v>
          </cell>
          <cell r="G237" t="str">
            <v>nc</v>
          </cell>
          <cell r="H237">
            <v>1277</v>
          </cell>
          <cell r="I237" t="str">
            <v>BRm</v>
          </cell>
          <cell r="J237">
            <v>5</v>
          </cell>
          <cell r="K237">
            <v>3</v>
          </cell>
          <cell r="L237" t="str">
            <v>DIHPEF</v>
          </cell>
          <cell r="M237" t="str">
            <v>Dichodontium pellucidum var. flavescens  (Hedw.) Schimp.</v>
          </cell>
        </row>
        <row r="238">
          <cell r="A238" t="str">
            <v>DIHPAL</v>
          </cell>
          <cell r="B238" t="str">
            <v>Dichodontium palustre </v>
          </cell>
          <cell r="C238" t="str">
            <v>(Dicks.) M.Stech</v>
          </cell>
          <cell r="E238">
            <v>0</v>
          </cell>
          <cell r="F238" t="str">
            <v>nc</v>
          </cell>
          <cell r="G238" t="str">
            <v>nc</v>
          </cell>
          <cell r="H238">
            <v>31543</v>
          </cell>
          <cell r="I238" t="str">
            <v>BRm</v>
          </cell>
          <cell r="J238">
            <v>5</v>
          </cell>
          <cell r="K238">
            <v>3</v>
          </cell>
          <cell r="L238" t="str">
            <v>ANIPAL</v>
          </cell>
          <cell r="M238" t="str">
            <v>Anisothecium palustre  (Dicks.) I.Hag.</v>
          </cell>
          <cell r="N238" t="str">
            <v>DICPAL</v>
          </cell>
          <cell r="O238" t="str">
            <v>Dicranella palustris (Dicks.) Crundw. ex Warb.      </v>
          </cell>
        </row>
        <row r="239">
          <cell r="A239" t="str">
            <v>DIHPEL</v>
          </cell>
          <cell r="B239" t="str">
            <v>Dichodontium pellucidum</v>
          </cell>
          <cell r="C239" t="str">
            <v>(Hedw.) Schimp.</v>
          </cell>
          <cell r="E239">
            <v>0</v>
          </cell>
          <cell r="F239" t="str">
            <v>nc</v>
          </cell>
          <cell r="G239" t="str">
            <v>nc</v>
          </cell>
          <cell r="H239">
            <v>1278</v>
          </cell>
          <cell r="I239" t="str">
            <v>BRm</v>
          </cell>
          <cell r="J239">
            <v>5</v>
          </cell>
          <cell r="K239">
            <v>3</v>
          </cell>
        </row>
        <row r="240">
          <cell r="A240" t="str">
            <v>DIHSPX</v>
          </cell>
          <cell r="B240" t="str">
            <v>Dichodontium sp.</v>
          </cell>
          <cell r="C240" t="str">
            <v>Schimp.</v>
          </cell>
          <cell r="E240">
            <v>0</v>
          </cell>
          <cell r="F240" t="str">
            <v>nc</v>
          </cell>
          <cell r="G240" t="str">
            <v>nc</v>
          </cell>
          <cell r="H240">
            <v>1276</v>
          </cell>
          <cell r="I240" t="str">
            <v>BRm</v>
          </cell>
          <cell r="J240">
            <v>5</v>
          </cell>
          <cell r="K240">
            <v>3</v>
          </cell>
        </row>
        <row r="241">
          <cell r="A241" t="str">
            <v>DICSPX</v>
          </cell>
          <cell r="B241" t="str">
            <v>Dicranella sp.</v>
          </cell>
          <cell r="C241" t="str">
            <v>(C. Müll.) Schimp.</v>
          </cell>
          <cell r="E241">
            <v>0</v>
          </cell>
          <cell r="F241" t="str">
            <v>nc</v>
          </cell>
          <cell r="G241" t="str">
            <v>nc</v>
          </cell>
          <cell r="H241">
            <v>1279</v>
          </cell>
          <cell r="I241" t="str">
            <v>BRm</v>
          </cell>
          <cell r="J241">
            <v>5</v>
          </cell>
          <cell r="K241">
            <v>3</v>
          </cell>
        </row>
        <row r="242">
          <cell r="A242" t="str">
            <v>DIRSCO</v>
          </cell>
          <cell r="B242" t="str">
            <v>Dicranum scottianum</v>
          </cell>
          <cell r="C242" t="str">
            <v>Turn.</v>
          </cell>
          <cell r="E242">
            <v>0</v>
          </cell>
          <cell r="F242" t="str">
            <v>nc</v>
          </cell>
          <cell r="G242" t="str">
            <v>nc</v>
          </cell>
          <cell r="H242">
            <v>19616</v>
          </cell>
          <cell r="I242" t="str">
            <v>BRm</v>
          </cell>
          <cell r="J242">
            <v>5</v>
          </cell>
          <cell r="K242">
            <v>3</v>
          </cell>
          <cell r="L242" t="str">
            <v>ORHSCO</v>
          </cell>
          <cell r="M242" t="str">
            <v>Orthodicranum scottianum (Turner ex R.Scott) G.Roth ex Casares-Gil </v>
          </cell>
        </row>
        <row r="243">
          <cell r="A243" t="str">
            <v>DIDFER</v>
          </cell>
          <cell r="B243" t="str">
            <v>Didymodon ferrugineus</v>
          </cell>
          <cell r="C243" t="str">
            <v>(Schimp. ex Besch.) M.O.Hill</v>
          </cell>
          <cell r="E243">
            <v>0</v>
          </cell>
          <cell r="F243" t="str">
            <v>nc</v>
          </cell>
          <cell r="G243" t="str">
            <v>nc</v>
          </cell>
          <cell r="H243">
            <v>34544</v>
          </cell>
          <cell r="I243" t="str">
            <v>BRm</v>
          </cell>
          <cell r="J243">
            <v>5</v>
          </cell>
          <cell r="K243">
            <v>3</v>
          </cell>
          <cell r="L243" t="str">
            <v>BABREF</v>
          </cell>
          <cell r="M243" t="str">
            <v>Barbula reflexa (Brid.) Brid.</v>
          </cell>
        </row>
        <row r="244">
          <cell r="A244" t="str">
            <v>DIDINS</v>
          </cell>
          <cell r="B244" t="str">
            <v>Didymodon insulanus</v>
          </cell>
          <cell r="C244" t="str">
            <v>(De not.) M.M. Hill</v>
          </cell>
          <cell r="E244">
            <v>0</v>
          </cell>
          <cell r="F244" t="str">
            <v>nc</v>
          </cell>
          <cell r="G244" t="str">
            <v>nc</v>
          </cell>
          <cell r="H244">
            <v>34420</v>
          </cell>
          <cell r="I244" t="str">
            <v>BRm</v>
          </cell>
          <cell r="J244">
            <v>5</v>
          </cell>
          <cell r="K244">
            <v>3</v>
          </cell>
          <cell r="L244" t="str">
            <v>BABCYL</v>
          </cell>
          <cell r="M244" t="str">
            <v>Barbula cylindrica (Taylor) Schimp.</v>
          </cell>
        </row>
        <row r="245">
          <cell r="A245" t="str">
            <v>DIDSIN</v>
          </cell>
          <cell r="B245" t="str">
            <v>Didymodon sinuosus</v>
          </cell>
          <cell r="C245" t="str">
            <v>(Mitt.) Delogne</v>
          </cell>
          <cell r="E245">
            <v>0</v>
          </cell>
          <cell r="F245" t="str">
            <v>nc</v>
          </cell>
          <cell r="G245" t="str">
            <v>nc</v>
          </cell>
          <cell r="H245">
            <v>19617</v>
          </cell>
          <cell r="I245" t="str">
            <v>BRm</v>
          </cell>
          <cell r="J245">
            <v>5</v>
          </cell>
          <cell r="K245">
            <v>3</v>
          </cell>
        </row>
        <row r="246">
          <cell r="A246" t="str">
            <v>DIDSPX</v>
          </cell>
          <cell r="B246" t="str">
            <v>Didymodon sp.</v>
          </cell>
          <cell r="C246" t="str">
            <v>Hedw.</v>
          </cell>
          <cell r="E246">
            <v>0</v>
          </cell>
          <cell r="F246" t="str">
            <v>nc</v>
          </cell>
          <cell r="G246" t="str">
            <v>nc</v>
          </cell>
          <cell r="H246">
            <v>29981</v>
          </cell>
          <cell r="I246" t="str">
            <v>BRm</v>
          </cell>
          <cell r="J246">
            <v>5</v>
          </cell>
          <cell r="K246">
            <v>3</v>
          </cell>
        </row>
        <row r="247">
          <cell r="A247" t="str">
            <v>DIDSPA</v>
          </cell>
          <cell r="B247" t="str">
            <v>Didymodon spadiceus</v>
          </cell>
          <cell r="C247" t="str">
            <v>(Mitt.) Limpr.</v>
          </cell>
          <cell r="E247">
            <v>0</v>
          </cell>
          <cell r="F247" t="str">
            <v>nc</v>
          </cell>
          <cell r="G247" t="str">
            <v>nc</v>
          </cell>
          <cell r="H247">
            <v>19618</v>
          </cell>
          <cell r="I247" t="str">
            <v>BRm</v>
          </cell>
          <cell r="J247">
            <v>5</v>
          </cell>
          <cell r="K247">
            <v>3</v>
          </cell>
        </row>
        <row r="248">
          <cell r="A248" t="str">
            <v>DIDTOP</v>
          </cell>
          <cell r="B248" t="str">
            <v>Didymodon tophaceus</v>
          </cell>
          <cell r="C248" t="str">
            <v>(Brid.) Lisa</v>
          </cell>
          <cell r="E248">
            <v>0</v>
          </cell>
          <cell r="F248" t="str">
            <v>nc</v>
          </cell>
          <cell r="G248" t="str">
            <v>nc</v>
          </cell>
          <cell r="H248">
            <v>19619</v>
          </cell>
          <cell r="I248" t="str">
            <v>BRm</v>
          </cell>
          <cell r="J248">
            <v>5</v>
          </cell>
          <cell r="K248">
            <v>3</v>
          </cell>
          <cell r="L248" t="str">
            <v>BABTOP</v>
          </cell>
          <cell r="M248" t="str">
            <v>Barbula tophacea (Brid.) Mitt.</v>
          </cell>
        </row>
        <row r="249">
          <cell r="A249" t="str">
            <v>DIDVIN</v>
          </cell>
          <cell r="B249" t="str">
            <v>Didymodon vinealis</v>
          </cell>
          <cell r="C249" t="str">
            <v>(Brid.) R.H.Zander</v>
          </cell>
          <cell r="E249">
            <v>0</v>
          </cell>
          <cell r="F249" t="str">
            <v>nc</v>
          </cell>
          <cell r="G249" t="str">
            <v>nc</v>
          </cell>
          <cell r="H249">
            <v>34546</v>
          </cell>
          <cell r="I249" t="str">
            <v>BRm</v>
          </cell>
          <cell r="J249">
            <v>5</v>
          </cell>
          <cell r="K249">
            <v>3</v>
          </cell>
          <cell r="L249" t="str">
            <v>BABVIN</v>
          </cell>
          <cell r="M249" t="str">
            <v>Barbula vinealis Brid.</v>
          </cell>
        </row>
        <row r="250">
          <cell r="A250" t="str">
            <v>DREADU</v>
          </cell>
          <cell r="B250" t="str">
            <v>Drepanocladus aduncus</v>
          </cell>
          <cell r="C250" t="str">
            <v>(Hedw.) Warnst.</v>
          </cell>
          <cell r="D250" t="str">
            <v>IBMR</v>
          </cell>
          <cell r="E250">
            <v>0</v>
          </cell>
          <cell r="F250">
            <v>15</v>
          </cell>
          <cell r="G250">
            <v>3</v>
          </cell>
          <cell r="H250">
            <v>10211</v>
          </cell>
          <cell r="I250" t="str">
            <v>BRm</v>
          </cell>
          <cell r="J250">
            <v>5</v>
          </cell>
          <cell r="K250">
            <v>2</v>
          </cell>
          <cell r="L250" t="str">
            <v>DREKNE</v>
          </cell>
          <cell r="M250" t="str">
            <v>Drepanocladus kneiffii  (B., S. &amp; G.) Warnst.</v>
          </cell>
          <cell r="N250" t="str">
            <v>DREPOL</v>
          </cell>
          <cell r="O250" t="str">
            <v>Drepanocladus polycarpos  (Voit) Warnst.</v>
          </cell>
          <cell r="P250" t="str">
            <v>DRESIM</v>
          </cell>
          <cell r="Q250" t="str">
            <v>Drepanocladus simplicissimus  Warnst.</v>
          </cell>
        </row>
        <row r="251">
          <cell r="A251" t="str">
            <v>DRESEN</v>
          </cell>
          <cell r="B251" t="str">
            <v>Drepanocladus sendtneri</v>
          </cell>
          <cell r="C251" t="str">
            <v>(Schimp. ex H.Müll.) Warnst.</v>
          </cell>
          <cell r="E251">
            <v>0</v>
          </cell>
          <cell r="F251" t="str">
            <v>nc</v>
          </cell>
          <cell r="G251" t="str">
            <v>nc</v>
          </cell>
          <cell r="H251">
            <v>19622</v>
          </cell>
          <cell r="I251" t="str">
            <v>BRm</v>
          </cell>
          <cell r="J251">
            <v>5</v>
          </cell>
          <cell r="K251">
            <v>3</v>
          </cell>
        </row>
        <row r="252">
          <cell r="A252" t="str">
            <v>DRESPX</v>
          </cell>
          <cell r="B252" t="str">
            <v>Drepanocladus sp.</v>
          </cell>
          <cell r="C252" t="str">
            <v>(C. Müll.) G. Roth</v>
          </cell>
          <cell r="E252">
            <v>0</v>
          </cell>
          <cell r="F252" t="str">
            <v>nc</v>
          </cell>
          <cell r="G252" t="str">
            <v>nc</v>
          </cell>
          <cell r="H252">
            <v>1234</v>
          </cell>
          <cell r="I252" t="str">
            <v>BRm</v>
          </cell>
          <cell r="J252">
            <v>5</v>
          </cell>
          <cell r="K252">
            <v>3</v>
          </cell>
        </row>
        <row r="253">
          <cell r="A253" t="str">
            <v>ENOMUL</v>
          </cell>
          <cell r="B253" t="str">
            <v>Entosthodon muhlenbergii</v>
          </cell>
          <cell r="C253" t="str">
            <v>(Turner) Fife</v>
          </cell>
          <cell r="E253">
            <v>0</v>
          </cell>
          <cell r="F253" t="str">
            <v>nc</v>
          </cell>
          <cell r="G253" t="str">
            <v>nc</v>
          </cell>
          <cell r="H253">
            <v>34432</v>
          </cell>
          <cell r="I253" t="str">
            <v>BRm</v>
          </cell>
          <cell r="J253">
            <v>5</v>
          </cell>
          <cell r="K253">
            <v>3</v>
          </cell>
          <cell r="L253" t="str">
            <v>FUNDEN</v>
          </cell>
          <cell r="M253" t="str">
            <v>Funaria dentata Crome</v>
          </cell>
        </row>
        <row r="254">
          <cell r="A254" t="str">
            <v>EUCVER</v>
          </cell>
          <cell r="B254" t="str">
            <v>Eucladium verticillatum</v>
          </cell>
          <cell r="C254" t="str">
            <v>(Brid.) B., S. &amp; G.</v>
          </cell>
          <cell r="E254">
            <v>0</v>
          </cell>
          <cell r="F254" t="str">
            <v>nc</v>
          </cell>
          <cell r="G254" t="str">
            <v>nc</v>
          </cell>
          <cell r="H254">
            <v>19654</v>
          </cell>
          <cell r="I254" t="str">
            <v>BRm</v>
          </cell>
          <cell r="J254">
            <v>5</v>
          </cell>
          <cell r="K254">
            <v>3</v>
          </cell>
        </row>
        <row r="255">
          <cell r="A255" t="str">
            <v>EURSPX</v>
          </cell>
          <cell r="B255" t="str">
            <v>Eurhynchium sp.</v>
          </cell>
          <cell r="C255" t="str">
            <v>B., S. &amp; G.</v>
          </cell>
          <cell r="E255">
            <v>0</v>
          </cell>
          <cell r="F255" t="str">
            <v>nc</v>
          </cell>
          <cell r="G255" t="str">
            <v>nc</v>
          </cell>
          <cell r="H255">
            <v>1262</v>
          </cell>
          <cell r="I255" t="str">
            <v>BRm</v>
          </cell>
          <cell r="J255">
            <v>5</v>
          </cell>
          <cell r="K255">
            <v>3</v>
          </cell>
        </row>
        <row r="256">
          <cell r="A256" t="str">
            <v>FISADI</v>
          </cell>
          <cell r="B256" t="str">
            <v>Fissidens adianthoides</v>
          </cell>
          <cell r="C256" t="str">
            <v>Hedw.</v>
          </cell>
          <cell r="E256">
            <v>0</v>
          </cell>
          <cell r="F256" t="str">
            <v>nc</v>
          </cell>
          <cell r="G256" t="str">
            <v>nc</v>
          </cell>
          <cell r="H256">
            <v>19663</v>
          </cell>
          <cell r="I256" t="str">
            <v>BRm</v>
          </cell>
          <cell r="J256">
            <v>5</v>
          </cell>
          <cell r="K256">
            <v>3</v>
          </cell>
        </row>
        <row r="257">
          <cell r="A257" t="str">
            <v>FISARN</v>
          </cell>
          <cell r="B257" t="str">
            <v>Fissidens arnoldii</v>
          </cell>
          <cell r="C257" t="str">
            <v>R.Ruthe</v>
          </cell>
          <cell r="E257">
            <v>0</v>
          </cell>
          <cell r="F257" t="str">
            <v>nc</v>
          </cell>
          <cell r="G257" t="str">
            <v>nc</v>
          </cell>
          <cell r="H257">
            <v>19664</v>
          </cell>
          <cell r="I257" t="str">
            <v>BRm</v>
          </cell>
          <cell r="J257">
            <v>5</v>
          </cell>
          <cell r="K257">
            <v>3</v>
          </cell>
        </row>
        <row r="258">
          <cell r="A258" t="str">
            <v>FISBRY</v>
          </cell>
          <cell r="B258" t="str">
            <v>Fissidens bryoides</v>
          </cell>
          <cell r="C258" t="str">
            <v>Hedw.</v>
          </cell>
          <cell r="E258">
            <v>0</v>
          </cell>
          <cell r="F258" t="str">
            <v>nc</v>
          </cell>
          <cell r="G258" t="str">
            <v>nc</v>
          </cell>
          <cell r="H258">
            <v>1293</v>
          </cell>
          <cell r="I258" t="str">
            <v>BRm</v>
          </cell>
          <cell r="J258">
            <v>5</v>
          </cell>
          <cell r="K258">
            <v>3</v>
          </cell>
        </row>
        <row r="259">
          <cell r="A259" t="str">
            <v>FISBRC</v>
          </cell>
          <cell r="B259" t="str">
            <v>Fissidens bryoides var. caespitans </v>
          </cell>
          <cell r="C259" t="str">
            <v>Schimp.</v>
          </cell>
          <cell r="E259">
            <v>0</v>
          </cell>
          <cell r="F259" t="str">
            <v>nc</v>
          </cell>
          <cell r="G259" t="str">
            <v>nc</v>
          </cell>
          <cell r="H259">
            <v>31590</v>
          </cell>
          <cell r="I259" t="str">
            <v>BRm</v>
          </cell>
          <cell r="J259">
            <v>5</v>
          </cell>
          <cell r="K259">
            <v>3</v>
          </cell>
          <cell r="L259" t="str">
            <v>FISCUR</v>
          </cell>
          <cell r="M259" t="str">
            <v>Fissidens curnovii Mitt.</v>
          </cell>
        </row>
        <row r="260">
          <cell r="A260" t="str">
            <v>FISCRA</v>
          </cell>
          <cell r="B260" t="str">
            <v>Fissidens crassipes</v>
          </cell>
          <cell r="C260" t="str">
            <v>Wilson ex Bruch &amp; Schimp.</v>
          </cell>
          <cell r="D260" t="str">
            <v>IBMR</v>
          </cell>
          <cell r="E260">
            <v>0</v>
          </cell>
          <cell r="F260">
            <v>12</v>
          </cell>
          <cell r="G260">
            <v>2</v>
          </cell>
          <cell r="H260">
            <v>1294</v>
          </cell>
          <cell r="I260" t="str">
            <v>BRm</v>
          </cell>
          <cell r="J260">
            <v>5</v>
          </cell>
          <cell r="K260">
            <v>1</v>
          </cell>
          <cell r="L260" t="str">
            <v>FISMIL</v>
          </cell>
          <cell r="M260" t="str">
            <v>Fissidens mildeanus  Schimp.</v>
          </cell>
        </row>
        <row r="261">
          <cell r="A261" t="str">
            <v>FISCRI</v>
          </cell>
          <cell r="B261" t="str">
            <v>Fissidens crispus</v>
          </cell>
          <cell r="C261" t="str">
            <v>Mont.</v>
          </cell>
          <cell r="D261" t="str">
            <v>IBMR</v>
          </cell>
          <cell r="E261">
            <v>0</v>
          </cell>
          <cell r="F261">
            <v>14</v>
          </cell>
          <cell r="G261">
            <v>3</v>
          </cell>
          <cell r="H261">
            <v>32432</v>
          </cell>
          <cell r="I261" t="str">
            <v>BRm</v>
          </cell>
          <cell r="J261">
            <v>5</v>
          </cell>
          <cell r="K261">
            <v>2</v>
          </cell>
          <cell r="L261" t="str">
            <v>FISMIN</v>
          </cell>
          <cell r="M261" t="str">
            <v>Fissidens minutulus Sull.</v>
          </cell>
        </row>
        <row r="262">
          <cell r="A262" t="str">
            <v>FISDUB</v>
          </cell>
          <cell r="B262" t="str">
            <v>Fissidens dubius</v>
          </cell>
          <cell r="C262" t="str">
            <v>P.Beauv.</v>
          </cell>
          <cell r="E262">
            <v>0</v>
          </cell>
          <cell r="F262" t="str">
            <v>nc</v>
          </cell>
          <cell r="G262" t="str">
            <v>nc</v>
          </cell>
          <cell r="H262">
            <v>31744</v>
          </cell>
          <cell r="I262" t="str">
            <v>BRm</v>
          </cell>
          <cell r="J262">
            <v>5</v>
          </cell>
          <cell r="K262">
            <v>3</v>
          </cell>
        </row>
        <row r="263">
          <cell r="A263" t="str">
            <v>FISEXI</v>
          </cell>
          <cell r="B263" t="str">
            <v>Fissidens exilis</v>
          </cell>
          <cell r="C263" t="str">
            <v>Hedw.</v>
          </cell>
          <cell r="E263">
            <v>0</v>
          </cell>
          <cell r="F263" t="str">
            <v>nc</v>
          </cell>
          <cell r="G263" t="str">
            <v>nc</v>
          </cell>
          <cell r="H263">
            <v>32029</v>
          </cell>
          <cell r="I263" t="str">
            <v>BRm</v>
          </cell>
          <cell r="J263">
            <v>5</v>
          </cell>
          <cell r="K263">
            <v>3</v>
          </cell>
        </row>
        <row r="264">
          <cell r="A264" t="str">
            <v>FISFON</v>
          </cell>
          <cell r="B264" t="str">
            <v>Fissidens fontanus</v>
          </cell>
          <cell r="C264" t="str">
            <v>(Bach. Pyl.) Steud.</v>
          </cell>
          <cell r="D264" t="str">
            <v>IBMR</v>
          </cell>
          <cell r="E264">
            <v>0</v>
          </cell>
          <cell r="F264">
            <v>7</v>
          </cell>
          <cell r="G264">
            <v>3</v>
          </cell>
          <cell r="H264">
            <v>31545</v>
          </cell>
          <cell r="I264" t="str">
            <v>BRm</v>
          </cell>
          <cell r="J264">
            <v>5</v>
          </cell>
          <cell r="K264">
            <v>2</v>
          </cell>
          <cell r="L264" t="str">
            <v>OCTFON</v>
          </cell>
          <cell r="M264" t="str">
            <v>Octodiceras fontanum (B.Pyl.) Lindb.</v>
          </cell>
          <cell r="O264" t="str">
            <v>Fissidens julianus (Savi ex DC.) Schimp.</v>
          </cell>
        </row>
        <row r="265">
          <cell r="A265" t="str">
            <v>FISGRA</v>
          </cell>
          <cell r="B265" t="str">
            <v>Fissidens gracilifolius</v>
          </cell>
          <cell r="C265" t="str">
            <v>Brugg. Nann. &amp; Nyh.</v>
          </cell>
          <cell r="E265">
            <v>0</v>
          </cell>
          <cell r="F265" t="str">
            <v>nc</v>
          </cell>
          <cell r="G265" t="str">
            <v>nc</v>
          </cell>
          <cell r="H265">
            <v>19665</v>
          </cell>
          <cell r="I265" t="str">
            <v>BRm</v>
          </cell>
          <cell r="J265">
            <v>5</v>
          </cell>
          <cell r="K265">
            <v>2</v>
          </cell>
          <cell r="M265" t="str">
            <v>Fissidens viridulus var. tenuifolius (Boulay) A.J.E.Sm.</v>
          </cell>
        </row>
        <row r="266">
          <cell r="A266" t="str">
            <v>FISGRN</v>
          </cell>
          <cell r="B266" t="str">
            <v>Fissidens grandifrons</v>
          </cell>
          <cell r="C266" t="str">
            <v>Brid.</v>
          </cell>
          <cell r="D266" t="str">
            <v>IBMR</v>
          </cell>
          <cell r="E266">
            <v>0</v>
          </cell>
          <cell r="F266">
            <v>15</v>
          </cell>
          <cell r="G266">
            <v>3</v>
          </cell>
          <cell r="H266">
            <v>19666</v>
          </cell>
          <cell r="I266" t="str">
            <v>BRm</v>
          </cell>
          <cell r="J266">
            <v>5</v>
          </cell>
          <cell r="K266">
            <v>2</v>
          </cell>
          <cell r="M266" t="str">
            <v>Pachyfissidens grandifrons (Brid.) Limpr.</v>
          </cell>
        </row>
        <row r="267">
          <cell r="A267" t="str">
            <v>FISGYM</v>
          </cell>
          <cell r="B267" t="str">
            <v>Fissidens gymnandrus</v>
          </cell>
          <cell r="C267" t="str">
            <v>Büse</v>
          </cell>
          <cell r="E267">
            <v>0</v>
          </cell>
          <cell r="F267" t="str">
            <v>nc</v>
          </cell>
          <cell r="G267" t="str">
            <v>nc</v>
          </cell>
          <cell r="H267">
            <v>19667</v>
          </cell>
          <cell r="I267" t="str">
            <v>BRm</v>
          </cell>
          <cell r="J267">
            <v>5</v>
          </cell>
          <cell r="K267">
            <v>3</v>
          </cell>
        </row>
        <row r="268">
          <cell r="A268" t="str">
            <v>FISMON</v>
          </cell>
          <cell r="B268" t="str">
            <v>Fissidens monguillonii</v>
          </cell>
          <cell r="C268" t="str">
            <v>Thér.</v>
          </cell>
          <cell r="E268">
            <v>0</v>
          </cell>
          <cell r="F268" t="str">
            <v>nc</v>
          </cell>
          <cell r="G268" t="str">
            <v>nc</v>
          </cell>
          <cell r="H268">
            <v>1297</v>
          </cell>
          <cell r="I268" t="str">
            <v>BRm</v>
          </cell>
          <cell r="J268">
            <v>5</v>
          </cell>
          <cell r="K268">
            <v>3</v>
          </cell>
        </row>
        <row r="269">
          <cell r="A269" t="str">
            <v>FISOSM</v>
          </cell>
          <cell r="B269" t="str">
            <v>Fissidens osmundoides</v>
          </cell>
          <cell r="C269" t="str">
            <v>Hedw.</v>
          </cell>
          <cell r="E269">
            <v>0</v>
          </cell>
          <cell r="F269" t="str">
            <v>nc</v>
          </cell>
          <cell r="G269" t="str">
            <v>nc</v>
          </cell>
          <cell r="H269">
            <v>19668</v>
          </cell>
          <cell r="I269" t="str">
            <v>BRm</v>
          </cell>
          <cell r="J269">
            <v>5</v>
          </cell>
          <cell r="K269">
            <v>2</v>
          </cell>
        </row>
        <row r="270">
          <cell r="A270" t="str">
            <v>FISPOL</v>
          </cell>
          <cell r="B270" t="str">
            <v>Fissidens polyphyllus</v>
          </cell>
          <cell r="C270" t="str">
            <v>Wils. ex B., S. &amp; G.</v>
          </cell>
          <cell r="D270" t="str">
            <v>IBMR</v>
          </cell>
          <cell r="E270">
            <v>0</v>
          </cell>
          <cell r="F270">
            <v>20</v>
          </cell>
          <cell r="G270">
            <v>3</v>
          </cell>
          <cell r="H270">
            <v>10213</v>
          </cell>
          <cell r="I270" t="str">
            <v>BRm</v>
          </cell>
          <cell r="J270">
            <v>5</v>
          </cell>
          <cell r="K270">
            <v>2</v>
          </cell>
        </row>
        <row r="271">
          <cell r="A271" t="str">
            <v>FISPUS</v>
          </cell>
          <cell r="B271" t="str">
            <v>Fissidens pusillus</v>
          </cell>
          <cell r="C271" t="str">
            <v>(Wils.) Milde</v>
          </cell>
          <cell r="D271" t="str">
            <v>IBMR</v>
          </cell>
          <cell r="E271">
            <v>0</v>
          </cell>
          <cell r="F271">
            <v>14</v>
          </cell>
          <cell r="G271">
            <v>2</v>
          </cell>
          <cell r="H271">
            <v>1298</v>
          </cell>
          <cell r="I271" t="str">
            <v>BRm</v>
          </cell>
          <cell r="J271">
            <v>5</v>
          </cell>
          <cell r="K271">
            <v>2</v>
          </cell>
        </row>
        <row r="272">
          <cell r="A272" t="str">
            <v>FISRIV</v>
          </cell>
          <cell r="B272" t="str">
            <v>Fissidens rivularis</v>
          </cell>
          <cell r="C272" t="str">
            <v>(Spruce) B., S. &amp; G.</v>
          </cell>
          <cell r="E272">
            <v>0</v>
          </cell>
          <cell r="F272" t="str">
            <v>nc</v>
          </cell>
          <cell r="G272" t="str">
            <v>nc</v>
          </cell>
          <cell r="H272">
            <v>19669</v>
          </cell>
          <cell r="I272" t="str">
            <v>BRm</v>
          </cell>
          <cell r="J272">
            <v>5</v>
          </cell>
          <cell r="K272">
            <v>2</v>
          </cell>
        </row>
        <row r="273">
          <cell r="A273" t="str">
            <v>FISRUF</v>
          </cell>
          <cell r="B273" t="str">
            <v>Fissidens rufulus</v>
          </cell>
          <cell r="C273" t="str">
            <v>Bruch. &amp; Schimp.</v>
          </cell>
          <cell r="D273" t="str">
            <v>IBMR</v>
          </cell>
          <cell r="E273">
            <v>0</v>
          </cell>
          <cell r="F273">
            <v>14</v>
          </cell>
          <cell r="G273">
            <v>3</v>
          </cell>
          <cell r="H273">
            <v>19670</v>
          </cell>
          <cell r="I273" t="str">
            <v>BRm</v>
          </cell>
          <cell r="J273">
            <v>5</v>
          </cell>
          <cell r="K273">
            <v>2</v>
          </cell>
        </row>
        <row r="274">
          <cell r="A274" t="str">
            <v>FISSER</v>
          </cell>
          <cell r="B274" t="str">
            <v>Fissidens serrulatus</v>
          </cell>
          <cell r="C274" t="str">
            <v>Brid.</v>
          </cell>
          <cell r="E274">
            <v>0</v>
          </cell>
          <cell r="F274" t="str">
            <v>nc</v>
          </cell>
          <cell r="G274" t="str">
            <v>nc</v>
          </cell>
          <cell r="H274">
            <v>19671</v>
          </cell>
          <cell r="I274" t="str">
            <v>BRm</v>
          </cell>
          <cell r="J274">
            <v>5</v>
          </cell>
          <cell r="K274">
            <v>3</v>
          </cell>
        </row>
        <row r="275">
          <cell r="A275" t="str">
            <v>FISSPX</v>
          </cell>
          <cell r="B275" t="str">
            <v>Fissidens sp.</v>
          </cell>
          <cell r="C275" t="str">
            <v>Hedw.</v>
          </cell>
          <cell r="E275">
            <v>0</v>
          </cell>
          <cell r="F275" t="str">
            <v>nc</v>
          </cell>
          <cell r="G275" t="str">
            <v>nc</v>
          </cell>
          <cell r="H275">
            <v>1292</v>
          </cell>
          <cell r="I275" t="str">
            <v>BRm</v>
          </cell>
          <cell r="J275">
            <v>5</v>
          </cell>
          <cell r="K275">
            <v>3</v>
          </cell>
        </row>
        <row r="276">
          <cell r="A276" t="str">
            <v>FISTAX</v>
          </cell>
          <cell r="B276" t="str">
            <v>Fissidens taxifolius</v>
          </cell>
          <cell r="C276" t="str">
            <v>Hedw.</v>
          </cell>
          <cell r="E276">
            <v>0</v>
          </cell>
          <cell r="F276" t="str">
            <v>nc</v>
          </cell>
          <cell r="G276" t="str">
            <v>nc</v>
          </cell>
          <cell r="H276">
            <v>1300</v>
          </cell>
          <cell r="I276" t="str">
            <v>BRm</v>
          </cell>
          <cell r="J276">
            <v>5</v>
          </cell>
          <cell r="K276">
            <v>3</v>
          </cell>
        </row>
        <row r="277">
          <cell r="A277" t="str">
            <v>FISVIR</v>
          </cell>
          <cell r="B277" t="str">
            <v>Fissidens viridulus</v>
          </cell>
          <cell r="C277" t="str">
            <v>(Sw. ex anon.) Wahlenb.</v>
          </cell>
          <cell r="D277" t="str">
            <v>IBMR</v>
          </cell>
          <cell r="E277">
            <v>0</v>
          </cell>
          <cell r="F277">
            <v>11</v>
          </cell>
          <cell r="G277">
            <v>2</v>
          </cell>
          <cell r="H277">
            <v>1301</v>
          </cell>
          <cell r="I277" t="str">
            <v>BRm</v>
          </cell>
          <cell r="J277">
            <v>5</v>
          </cell>
          <cell r="K277">
            <v>2</v>
          </cell>
          <cell r="L277" t="str">
            <v>FISIMP</v>
          </cell>
          <cell r="M277" t="str">
            <v>Fissidens impar  Mitt.</v>
          </cell>
        </row>
        <row r="278">
          <cell r="A278" t="str">
            <v>FONANT</v>
          </cell>
          <cell r="B278" t="str">
            <v>Fontinalis antipyretica</v>
          </cell>
          <cell r="C278" t="str">
            <v>Hedw.</v>
          </cell>
          <cell r="D278" t="str">
            <v>IBMR</v>
          </cell>
          <cell r="E278">
            <v>0</v>
          </cell>
          <cell r="F278">
            <v>10</v>
          </cell>
          <cell r="G278">
            <v>1</v>
          </cell>
          <cell r="H278">
            <v>1310</v>
          </cell>
          <cell r="I278" t="str">
            <v>BRm</v>
          </cell>
          <cell r="J278">
            <v>5</v>
          </cell>
          <cell r="K278">
            <v>1</v>
          </cell>
        </row>
        <row r="279">
          <cell r="A279" t="str">
            <v>FONHYP</v>
          </cell>
          <cell r="B279" t="str">
            <v>Fontinalis hypnoides</v>
          </cell>
          <cell r="C279" t="str">
            <v>C.Hartm.</v>
          </cell>
          <cell r="E279">
            <v>0</v>
          </cell>
          <cell r="F279" t="str">
            <v>nc</v>
          </cell>
          <cell r="G279" t="str">
            <v>nc</v>
          </cell>
          <cell r="H279">
            <v>10238</v>
          </cell>
          <cell r="I279" t="str">
            <v>BRm</v>
          </cell>
          <cell r="J279">
            <v>5</v>
          </cell>
          <cell r="K279">
            <v>1</v>
          </cell>
        </row>
        <row r="280">
          <cell r="A280" t="str">
            <v>FONHYD</v>
          </cell>
          <cell r="B280" t="str">
            <v>Fontinalis hypnoides var. duriaei</v>
          </cell>
          <cell r="C280" t="str">
            <v>Schimp.</v>
          </cell>
          <cell r="D280" t="str">
            <v>IBMR</v>
          </cell>
          <cell r="E280">
            <v>0</v>
          </cell>
          <cell r="F280">
            <v>14</v>
          </cell>
          <cell r="G280">
            <v>3</v>
          </cell>
          <cell r="H280">
            <v>10215</v>
          </cell>
          <cell r="I280" t="str">
            <v>BRm</v>
          </cell>
          <cell r="J280">
            <v>5</v>
          </cell>
          <cell r="K280">
            <v>1</v>
          </cell>
          <cell r="M280" t="str">
            <v>Fontinalis duriaei Schimp.</v>
          </cell>
        </row>
        <row r="281">
          <cell r="A281" t="str">
            <v>FONSPX</v>
          </cell>
          <cell r="B281" t="str">
            <v>Fontinalis sp.</v>
          </cell>
          <cell r="C281" t="str">
            <v>Hedw.</v>
          </cell>
          <cell r="E281">
            <v>0</v>
          </cell>
          <cell r="F281" t="str">
            <v>nc</v>
          </cell>
          <cell r="G281" t="str">
            <v>nc</v>
          </cell>
          <cell r="H281">
            <v>1309</v>
          </cell>
          <cell r="I281" t="str">
            <v>BRm</v>
          </cell>
          <cell r="J281">
            <v>5</v>
          </cell>
          <cell r="K281">
            <v>1</v>
          </cell>
        </row>
        <row r="282">
          <cell r="A282" t="str">
            <v>FONSQU</v>
          </cell>
          <cell r="B282" t="str">
            <v>Fontinalis squamosa</v>
          </cell>
          <cell r="C282" t="str">
            <v>Hedw.</v>
          </cell>
          <cell r="D282" t="str">
            <v>IBMR</v>
          </cell>
          <cell r="E282">
            <v>0</v>
          </cell>
          <cell r="F282">
            <v>16</v>
          </cell>
          <cell r="G282">
            <v>3</v>
          </cell>
          <cell r="H282">
            <v>1312</v>
          </cell>
          <cell r="I282" t="str">
            <v>BRm</v>
          </cell>
          <cell r="J282">
            <v>5</v>
          </cell>
          <cell r="K282">
            <v>1</v>
          </cell>
        </row>
        <row r="283">
          <cell r="A283" t="str">
            <v>HETHET</v>
          </cell>
          <cell r="B283" t="str">
            <v>Heterocladium heteropterum</v>
          </cell>
          <cell r="C283" t="str">
            <v>(Brid.) Schimp.</v>
          </cell>
          <cell r="E283">
            <v>0</v>
          </cell>
          <cell r="F283" t="str">
            <v>nc</v>
          </cell>
          <cell r="G283" t="str">
            <v>nc</v>
          </cell>
          <cell r="H283">
            <v>19779</v>
          </cell>
          <cell r="I283" t="str">
            <v>BRm</v>
          </cell>
          <cell r="J283">
            <v>5</v>
          </cell>
          <cell r="K283">
            <v>3</v>
          </cell>
        </row>
        <row r="284">
          <cell r="A284" t="str">
            <v>HOATRI</v>
          </cell>
          <cell r="B284" t="str">
            <v>Homalia trichomanoides</v>
          </cell>
          <cell r="C284" t="str">
            <v>(Hedw.) Schimp.</v>
          </cell>
          <cell r="E284">
            <v>0</v>
          </cell>
          <cell r="F284" t="str">
            <v>nc</v>
          </cell>
          <cell r="G284" t="str">
            <v>nc</v>
          </cell>
          <cell r="H284">
            <v>1347</v>
          </cell>
          <cell r="I284" t="str">
            <v>BRm</v>
          </cell>
          <cell r="J284">
            <v>5</v>
          </cell>
          <cell r="K284">
            <v>3</v>
          </cell>
        </row>
        <row r="285">
          <cell r="A285" t="str">
            <v>HOOLUC</v>
          </cell>
          <cell r="B285" t="str">
            <v>Hookeria lucens</v>
          </cell>
          <cell r="C285" t="str">
            <v>(Hedw.) Sm.</v>
          </cell>
          <cell r="E285">
            <v>0</v>
          </cell>
          <cell r="F285" t="str">
            <v>nc</v>
          </cell>
          <cell r="G285" t="str">
            <v>nc</v>
          </cell>
          <cell r="H285">
            <v>1330</v>
          </cell>
          <cell r="I285" t="str">
            <v>BRm</v>
          </cell>
          <cell r="J285">
            <v>5</v>
          </cell>
          <cell r="K285">
            <v>3</v>
          </cell>
        </row>
        <row r="286">
          <cell r="A286" t="str">
            <v>HYAFLU</v>
          </cell>
          <cell r="B286" t="str">
            <v>Hygroamblystegium fluviatile </v>
          </cell>
          <cell r="C286" t="str">
            <v>(Hedw.) Loeske</v>
          </cell>
          <cell r="D286" t="str">
            <v>IBMR</v>
          </cell>
          <cell r="E286">
            <v>0</v>
          </cell>
          <cell r="F286">
            <v>11</v>
          </cell>
          <cell r="G286">
            <v>2</v>
          </cell>
          <cell r="H286">
            <v>1237</v>
          </cell>
          <cell r="I286" t="str">
            <v>BRm</v>
          </cell>
          <cell r="J286">
            <v>5</v>
          </cell>
          <cell r="K286">
            <v>1</v>
          </cell>
          <cell r="L286" t="str">
            <v>AMBFLU</v>
          </cell>
          <cell r="M286" t="str">
            <v>Amblystegium fluviatile (Hedw.) Schimp.</v>
          </cell>
        </row>
        <row r="287">
          <cell r="A287" t="str">
            <v>HYAHUM</v>
          </cell>
          <cell r="B287" t="str">
            <v>Hygroamblystegium humile</v>
          </cell>
          <cell r="C287" t="str">
            <v>(P.Beauv.) Vanderp., Goffinet &amp; Hedenäs</v>
          </cell>
          <cell r="E287">
            <v>0</v>
          </cell>
          <cell r="F287" t="str">
            <v>nc</v>
          </cell>
          <cell r="G287" t="str">
            <v>nc</v>
          </cell>
          <cell r="H287">
            <v>31551</v>
          </cell>
          <cell r="I287" t="str">
            <v>BRm</v>
          </cell>
          <cell r="J287">
            <v>5</v>
          </cell>
          <cell r="K287">
            <v>3</v>
          </cell>
          <cell r="L287" t="str">
            <v>AMBHUM</v>
          </cell>
          <cell r="M287" t="str">
            <v>Amblystegium humile (P.Beauv.) Crundw.</v>
          </cell>
        </row>
        <row r="288">
          <cell r="A288" t="str">
            <v>HYATEN</v>
          </cell>
          <cell r="B288" t="str">
            <v>Hygroamblystegium tenax</v>
          </cell>
          <cell r="C288" t="str">
            <v>(Hedw.) Jenn.</v>
          </cell>
          <cell r="D288" t="str">
            <v>IBMR</v>
          </cell>
          <cell r="E288">
            <v>0</v>
          </cell>
          <cell r="F288">
            <v>15</v>
          </cell>
          <cell r="G288">
            <v>2</v>
          </cell>
          <cell r="H288">
            <v>31552</v>
          </cell>
          <cell r="I288" t="str">
            <v>BRm</v>
          </cell>
          <cell r="J288">
            <v>5</v>
          </cell>
          <cell r="K288">
            <v>1</v>
          </cell>
          <cell r="L288" t="str">
            <v>AMBTEN</v>
          </cell>
          <cell r="M288" t="str">
            <v>Amblystegium tenax (Hedw.) C.E.O. Jensen</v>
          </cell>
        </row>
        <row r="289">
          <cell r="A289" t="str">
            <v>HYAVAR</v>
          </cell>
          <cell r="B289" t="str">
            <v>Hygroamblystegium varium</v>
          </cell>
          <cell r="C289" t="str">
            <v>(Hedw.) Mönk.</v>
          </cell>
          <cell r="E289">
            <v>0</v>
          </cell>
          <cell r="F289" t="str">
            <v>nc</v>
          </cell>
          <cell r="G289" t="str">
            <v>nc</v>
          </cell>
          <cell r="H289">
            <v>31550</v>
          </cell>
          <cell r="I289" t="str">
            <v>BRm</v>
          </cell>
          <cell r="J289">
            <v>5</v>
          </cell>
          <cell r="K289">
            <v>3</v>
          </cell>
          <cell r="L289" t="str">
            <v>AMBVAR</v>
          </cell>
          <cell r="M289" t="str">
            <v>Amblystegium varium (Hedw.) Lindb.</v>
          </cell>
        </row>
        <row r="290">
          <cell r="A290" t="str">
            <v>HYGDUR</v>
          </cell>
          <cell r="B290" t="str">
            <v>Hygrohypnum duriusculum</v>
          </cell>
          <cell r="C290" t="str">
            <v>(De Not.) D.W.Jamieson</v>
          </cell>
          <cell r="D290" t="str">
            <v>IBMR</v>
          </cell>
          <cell r="E290">
            <v>0</v>
          </cell>
          <cell r="F290">
            <v>19</v>
          </cell>
          <cell r="G290">
            <v>3</v>
          </cell>
          <cell r="H290">
            <v>9821</v>
          </cell>
          <cell r="I290" t="str">
            <v>BRm</v>
          </cell>
          <cell r="J290">
            <v>5</v>
          </cell>
          <cell r="K290">
            <v>2</v>
          </cell>
          <cell r="L290" t="str">
            <v>HYGDIL</v>
          </cell>
          <cell r="M290" t="str">
            <v>Hygrohypnum dilatatum  (Wils. ex Schimp.) Loeske</v>
          </cell>
        </row>
        <row r="291">
          <cell r="A291" t="str">
            <v>HYGEUG</v>
          </cell>
          <cell r="B291" t="str">
            <v>Hygrohypnum eugyrium</v>
          </cell>
          <cell r="C291" t="str">
            <v>(Schimp.) Broth.</v>
          </cell>
          <cell r="E291">
            <v>0</v>
          </cell>
          <cell r="F291" t="str">
            <v>nc</v>
          </cell>
          <cell r="G291" t="str">
            <v>nc</v>
          </cell>
          <cell r="H291">
            <v>19787</v>
          </cell>
          <cell r="I291" t="str">
            <v>BRm</v>
          </cell>
          <cell r="J291">
            <v>5</v>
          </cell>
          <cell r="K291">
            <v>2</v>
          </cell>
        </row>
        <row r="292">
          <cell r="A292" t="str">
            <v>HYGLUR</v>
          </cell>
          <cell r="B292" t="str">
            <v>Hygrohypnum luridum</v>
          </cell>
          <cell r="C292" t="str">
            <v>(Hedw.) Jenn.</v>
          </cell>
          <cell r="D292" t="str">
            <v>IBMR</v>
          </cell>
          <cell r="E292">
            <v>0</v>
          </cell>
          <cell r="F292">
            <v>19</v>
          </cell>
          <cell r="G292">
            <v>3</v>
          </cell>
          <cell r="H292">
            <v>1240</v>
          </cell>
          <cell r="I292" t="str">
            <v>BRm</v>
          </cell>
          <cell r="J292">
            <v>5</v>
          </cell>
          <cell r="K292">
            <v>2</v>
          </cell>
        </row>
        <row r="293">
          <cell r="A293" t="str">
            <v>HYGMOL</v>
          </cell>
          <cell r="B293" t="str">
            <v>Hygrohypnum molle</v>
          </cell>
          <cell r="C293" t="str">
            <v>(Hedw.) Loeske</v>
          </cell>
          <cell r="E293">
            <v>0</v>
          </cell>
          <cell r="F293" t="str">
            <v>nc</v>
          </cell>
          <cell r="G293" t="str">
            <v>nc</v>
          </cell>
          <cell r="H293">
            <v>19788</v>
          </cell>
          <cell r="I293" t="str">
            <v>BRm</v>
          </cell>
          <cell r="J293">
            <v>5</v>
          </cell>
          <cell r="K293">
            <v>1</v>
          </cell>
        </row>
        <row r="294">
          <cell r="A294" t="str">
            <v>HYGOCH</v>
          </cell>
          <cell r="B294" t="str">
            <v>Hygrohypnum ochraceum</v>
          </cell>
          <cell r="C294" t="str">
            <v>(Turn. ex Wils.) Loeske</v>
          </cell>
          <cell r="D294" t="str">
            <v>IBMR</v>
          </cell>
          <cell r="E294">
            <v>0</v>
          </cell>
          <cell r="F294">
            <v>19</v>
          </cell>
          <cell r="G294">
            <v>3</v>
          </cell>
          <cell r="H294">
            <v>1241</v>
          </cell>
          <cell r="I294" t="str">
            <v>BRm</v>
          </cell>
          <cell r="J294">
            <v>5</v>
          </cell>
          <cell r="K294">
            <v>1</v>
          </cell>
        </row>
        <row r="295">
          <cell r="A295" t="str">
            <v>HYGPOL</v>
          </cell>
          <cell r="B295" t="str">
            <v>Hygrohypnum polare</v>
          </cell>
          <cell r="C295" t="str">
            <v>(Lindb.) Loeske</v>
          </cell>
          <cell r="E295">
            <v>0</v>
          </cell>
          <cell r="F295" t="str">
            <v>nc</v>
          </cell>
          <cell r="G295" t="str">
            <v>nc</v>
          </cell>
          <cell r="H295">
            <v>19789</v>
          </cell>
          <cell r="I295" t="str">
            <v>BRm</v>
          </cell>
          <cell r="J295">
            <v>5</v>
          </cell>
          <cell r="K295">
            <v>2</v>
          </cell>
        </row>
        <row r="296">
          <cell r="A296" t="str">
            <v>HYGSMI</v>
          </cell>
          <cell r="B296" t="str">
            <v>Hygrohypnum smithii</v>
          </cell>
          <cell r="C296" t="str">
            <v>(Sw.) Broth.</v>
          </cell>
          <cell r="E296">
            <v>0</v>
          </cell>
          <cell r="F296" t="str">
            <v>nc</v>
          </cell>
          <cell r="G296" t="str">
            <v>nc</v>
          </cell>
          <cell r="H296">
            <v>19790</v>
          </cell>
          <cell r="I296" t="str">
            <v>BRm</v>
          </cell>
          <cell r="J296">
            <v>5</v>
          </cell>
          <cell r="K296">
            <v>3</v>
          </cell>
        </row>
        <row r="297">
          <cell r="A297" t="str">
            <v>HYGSPX</v>
          </cell>
          <cell r="B297" t="str">
            <v>Hygrohypnum sp.</v>
          </cell>
          <cell r="C297" t="str">
            <v>Lindb.</v>
          </cell>
          <cell r="E297">
            <v>0</v>
          </cell>
          <cell r="F297" t="str">
            <v>nc</v>
          </cell>
          <cell r="G297" t="str">
            <v>nc</v>
          </cell>
          <cell r="H297">
            <v>1239</v>
          </cell>
          <cell r="I297" t="str">
            <v>BRm</v>
          </cell>
          <cell r="J297">
            <v>5</v>
          </cell>
          <cell r="K297">
            <v>3</v>
          </cell>
        </row>
        <row r="298">
          <cell r="A298" t="str">
            <v>HYMREC</v>
          </cell>
          <cell r="B298" t="str">
            <v>Hymenostylium recurvirostrum</v>
          </cell>
          <cell r="C298" t="str">
            <v>(Hedw.) Dix.</v>
          </cell>
          <cell r="E298">
            <v>0</v>
          </cell>
          <cell r="F298" t="str">
            <v>nc</v>
          </cell>
          <cell r="G298" t="str">
            <v>nc</v>
          </cell>
          <cell r="H298">
            <v>19791</v>
          </cell>
          <cell r="I298" t="str">
            <v>BRm</v>
          </cell>
          <cell r="J298">
            <v>5</v>
          </cell>
          <cell r="K298">
            <v>3</v>
          </cell>
          <cell r="L298" t="str">
            <v>GYMREC</v>
          </cell>
          <cell r="M298" t="str">
            <v>Gymnostomum recurvirostrum Hedw.</v>
          </cell>
        </row>
        <row r="299">
          <cell r="A299" t="str">
            <v>HYOARM</v>
          </cell>
          <cell r="B299" t="str">
            <v>Hyocomium armoricum</v>
          </cell>
          <cell r="C299" t="str">
            <v>(Brid.) Wijk &amp; Marg.</v>
          </cell>
          <cell r="D299" t="str">
            <v>IBMR</v>
          </cell>
          <cell r="E299">
            <v>0</v>
          </cell>
          <cell r="F299">
            <v>20</v>
          </cell>
          <cell r="G299">
            <v>3</v>
          </cell>
          <cell r="H299">
            <v>19792</v>
          </cell>
          <cell r="I299" t="str">
            <v>BRm</v>
          </cell>
          <cell r="J299">
            <v>5</v>
          </cell>
          <cell r="K299">
            <v>2</v>
          </cell>
        </row>
        <row r="300">
          <cell r="A300" t="str">
            <v>HPNCUP</v>
          </cell>
          <cell r="B300" t="str">
            <v>Hypnum cupressiforme</v>
          </cell>
          <cell r="C300" t="str">
            <v>Hedw.</v>
          </cell>
          <cell r="E300">
            <v>0</v>
          </cell>
          <cell r="F300" t="str">
            <v>nc</v>
          </cell>
          <cell r="G300" t="str">
            <v>nc</v>
          </cell>
          <cell r="H300">
            <v>1335</v>
          </cell>
          <cell r="I300" t="str">
            <v>BRm</v>
          </cell>
          <cell r="J300">
            <v>5</v>
          </cell>
          <cell r="K300">
            <v>3</v>
          </cell>
        </row>
        <row r="301">
          <cell r="A301" t="str">
            <v>ISTHOL</v>
          </cell>
          <cell r="B301" t="str">
            <v>Isothecium holtii</v>
          </cell>
          <cell r="C301" t="str">
            <v>Kindb.</v>
          </cell>
          <cell r="E301">
            <v>0</v>
          </cell>
          <cell r="F301" t="str">
            <v>nc</v>
          </cell>
          <cell r="G301" t="str">
            <v>nc</v>
          </cell>
          <cell r="H301">
            <v>19814</v>
          </cell>
          <cell r="I301" t="str">
            <v>BRm</v>
          </cell>
          <cell r="J301">
            <v>5</v>
          </cell>
          <cell r="K301">
            <v>3</v>
          </cell>
        </row>
        <row r="302">
          <cell r="A302" t="str">
            <v>KINPRA</v>
          </cell>
          <cell r="B302" t="str">
            <v>Kindbergia praelonga</v>
          </cell>
          <cell r="C302" t="str">
            <v>(Hedw.) Ochyra</v>
          </cell>
          <cell r="E302">
            <v>0</v>
          </cell>
          <cell r="F302" t="str">
            <v>nc</v>
          </cell>
          <cell r="G302" t="str">
            <v>nc</v>
          </cell>
          <cell r="H302">
            <v>30014</v>
          </cell>
          <cell r="I302" t="str">
            <v>BRm</v>
          </cell>
          <cell r="J302">
            <v>5</v>
          </cell>
          <cell r="K302">
            <v>3</v>
          </cell>
          <cell r="L302" t="str">
            <v>EURPRA</v>
          </cell>
          <cell r="M302" t="str">
            <v>Eurhynchium praelongum (Hedw.) Schimp.</v>
          </cell>
          <cell r="N302" t="str">
            <v>EURPRS</v>
          </cell>
          <cell r="O302" t="str">
            <v>Eurhynchium praelongum var. stokesii (Turner) Dixon</v>
          </cell>
          <cell r="P302" t="str">
            <v>EURSTO</v>
          </cell>
          <cell r="Q302" t="str">
            <v>Eurhynchium stokesii (Turner) Schimp.</v>
          </cell>
        </row>
        <row r="303">
          <cell r="A303" t="str">
            <v>LEORIP</v>
          </cell>
          <cell r="B303" t="str">
            <v>Leptodictyum riparium </v>
          </cell>
          <cell r="C303" t="str">
            <v>(Hedw.) Warnst.</v>
          </cell>
          <cell r="D303" t="str">
            <v>IBMR</v>
          </cell>
          <cell r="E303">
            <v>0</v>
          </cell>
          <cell r="F303">
            <v>5</v>
          </cell>
          <cell r="G303">
            <v>2</v>
          </cell>
          <cell r="H303">
            <v>1244</v>
          </cell>
          <cell r="I303" t="str">
            <v>BRm</v>
          </cell>
          <cell r="J303">
            <v>5</v>
          </cell>
          <cell r="K303">
            <v>2</v>
          </cell>
          <cell r="L303" t="str">
            <v>AMBRIP</v>
          </cell>
          <cell r="M303" t="str">
            <v>Amblystegium riparium (Hedw.) Schimp.</v>
          </cell>
        </row>
        <row r="304">
          <cell r="A304" t="str">
            <v>LESPOL</v>
          </cell>
          <cell r="B304" t="str">
            <v>Leskea polycarpa</v>
          </cell>
          <cell r="C304" t="str">
            <v>Hedw.</v>
          </cell>
          <cell r="E304">
            <v>0</v>
          </cell>
          <cell r="F304" t="str">
            <v>nc</v>
          </cell>
          <cell r="G304" t="str">
            <v>nc</v>
          </cell>
          <cell r="H304">
            <v>19835</v>
          </cell>
          <cell r="I304" t="str">
            <v>BRm</v>
          </cell>
          <cell r="J304">
            <v>5</v>
          </cell>
          <cell r="K304">
            <v>3</v>
          </cell>
        </row>
        <row r="305">
          <cell r="A305" t="str">
            <v>MNIHOR</v>
          </cell>
          <cell r="B305" t="str">
            <v>Mnium hornum</v>
          </cell>
          <cell r="C305" t="str">
            <v>Hedw.</v>
          </cell>
          <cell r="E305">
            <v>0</v>
          </cell>
          <cell r="F305" t="str">
            <v>nc</v>
          </cell>
          <cell r="G305" t="str">
            <v>nc</v>
          </cell>
          <cell r="H305">
            <v>1340</v>
          </cell>
          <cell r="I305" t="str">
            <v>BRm</v>
          </cell>
          <cell r="J305">
            <v>5</v>
          </cell>
          <cell r="K305">
            <v>3</v>
          </cell>
        </row>
        <row r="306">
          <cell r="A306" t="str">
            <v>MNISPX</v>
          </cell>
          <cell r="B306" t="str">
            <v>Mnium sp.</v>
          </cell>
          <cell r="C306" t="str">
            <v>Hedw.</v>
          </cell>
          <cell r="E306">
            <v>0</v>
          </cell>
          <cell r="F306" t="str">
            <v>nc</v>
          </cell>
          <cell r="G306" t="str">
            <v>nc</v>
          </cell>
          <cell r="H306">
            <v>1338</v>
          </cell>
          <cell r="I306" t="str">
            <v>BRm</v>
          </cell>
          <cell r="J306">
            <v>5</v>
          </cell>
          <cell r="K306">
            <v>3</v>
          </cell>
        </row>
        <row r="307">
          <cell r="A307" t="str">
            <v>NECCRI</v>
          </cell>
          <cell r="B307" t="str">
            <v>Neckera crispa</v>
          </cell>
          <cell r="C307" t="str">
            <v>Hedw.</v>
          </cell>
          <cell r="E307">
            <v>0</v>
          </cell>
          <cell r="F307" t="str">
            <v>nc</v>
          </cell>
          <cell r="G307" t="str">
            <v>nc</v>
          </cell>
          <cell r="H307">
            <v>19884</v>
          </cell>
          <cell r="I307" t="str">
            <v>BRm</v>
          </cell>
          <cell r="J307">
            <v>5</v>
          </cell>
          <cell r="K307">
            <v>3</v>
          </cell>
        </row>
        <row r="308">
          <cell r="A308" t="str">
            <v>NECSPX</v>
          </cell>
          <cell r="B308" t="str">
            <v>Neckera sp.</v>
          </cell>
          <cell r="C308" t="str">
            <v>NULL</v>
          </cell>
          <cell r="E308">
            <v>0</v>
          </cell>
          <cell r="F308" t="str">
            <v>nc</v>
          </cell>
          <cell r="G308" t="str">
            <v>nc</v>
          </cell>
          <cell r="H308">
            <v>30097</v>
          </cell>
          <cell r="I308" t="str">
            <v>BRm</v>
          </cell>
          <cell r="J308">
            <v>5</v>
          </cell>
          <cell r="K308">
            <v>3</v>
          </cell>
        </row>
        <row r="309">
          <cell r="A309" t="str">
            <v>ORTAFF</v>
          </cell>
          <cell r="B309" t="str">
            <v>Orthotrichum affine</v>
          </cell>
          <cell r="C309" t="str">
            <v>Schrad. ex Brid.</v>
          </cell>
          <cell r="E309">
            <v>0</v>
          </cell>
          <cell r="F309" t="str">
            <v>nc</v>
          </cell>
          <cell r="G309" t="str">
            <v>nc</v>
          </cell>
          <cell r="H309">
            <v>19899</v>
          </cell>
          <cell r="I309" t="str">
            <v>BRm</v>
          </cell>
          <cell r="J309">
            <v>5</v>
          </cell>
          <cell r="K309">
            <v>3</v>
          </cell>
        </row>
        <row r="310">
          <cell r="A310" t="str">
            <v>ORTRIV</v>
          </cell>
          <cell r="B310" t="str">
            <v>Orthotrichum rivulare</v>
          </cell>
          <cell r="C310" t="str">
            <v>Turn.</v>
          </cell>
          <cell r="D310" t="str">
            <v>IBMR</v>
          </cell>
          <cell r="E310">
            <v>0</v>
          </cell>
          <cell r="F310">
            <v>15</v>
          </cell>
          <cell r="G310">
            <v>3</v>
          </cell>
          <cell r="H310">
            <v>1352</v>
          </cell>
          <cell r="I310" t="str">
            <v>BRm</v>
          </cell>
          <cell r="J310">
            <v>5</v>
          </cell>
          <cell r="K310">
            <v>2</v>
          </cell>
        </row>
        <row r="311">
          <cell r="A311" t="str">
            <v>ORTSPX</v>
          </cell>
          <cell r="B311" t="str">
            <v>Orthotrichum sp.</v>
          </cell>
          <cell r="C311" t="str">
            <v>Hedw.</v>
          </cell>
          <cell r="E311">
            <v>0</v>
          </cell>
          <cell r="F311" t="str">
            <v>nc</v>
          </cell>
          <cell r="G311" t="str">
            <v>nc</v>
          </cell>
          <cell r="H311">
            <v>1351</v>
          </cell>
          <cell r="I311" t="str">
            <v>BRm</v>
          </cell>
          <cell r="J311">
            <v>5</v>
          </cell>
          <cell r="K311">
            <v>3</v>
          </cell>
        </row>
        <row r="312">
          <cell r="A312" t="str">
            <v>OXYHIA</v>
          </cell>
          <cell r="B312" t="str">
            <v>Oxyrrhynchium hians</v>
          </cell>
          <cell r="C312" t="str">
            <v>(Hedw.) Loeske</v>
          </cell>
          <cell r="E312">
            <v>0</v>
          </cell>
          <cell r="F312" t="str">
            <v>nc</v>
          </cell>
          <cell r="G312" t="str">
            <v>nc</v>
          </cell>
          <cell r="H312">
            <v>31547</v>
          </cell>
          <cell r="I312" t="str">
            <v>BRm</v>
          </cell>
          <cell r="J312">
            <v>5</v>
          </cell>
          <cell r="K312">
            <v>3</v>
          </cell>
          <cell r="L312" t="str">
            <v>EURHIA</v>
          </cell>
          <cell r="M312" t="str">
            <v>Eurhynchium hians (Hedw.) Sande Lac.</v>
          </cell>
          <cell r="N312" t="str">
            <v>EURSWA</v>
          </cell>
          <cell r="O312" t="str">
            <v>Eurhynchium swartzii      (Turn.) Curn.</v>
          </cell>
          <cell r="P312" t="str">
            <v>OXYSWA</v>
          </cell>
          <cell r="Q312" t="str">
            <v>Oxyrrhynchium swartzii  (Turn.) Warnst.</v>
          </cell>
        </row>
        <row r="313">
          <cell r="A313" t="str">
            <v>OXYSPE</v>
          </cell>
          <cell r="B313" t="str">
            <v>Oxyrrhynchium speciosum </v>
          </cell>
          <cell r="C313" t="str">
            <v>(Brid.) Warnst.</v>
          </cell>
          <cell r="E313">
            <v>0</v>
          </cell>
          <cell r="F313" t="str">
            <v>nc</v>
          </cell>
          <cell r="G313" t="str">
            <v>nc</v>
          </cell>
          <cell r="H313">
            <v>30099</v>
          </cell>
          <cell r="I313" t="str">
            <v>BRm</v>
          </cell>
          <cell r="J313">
            <v>5</v>
          </cell>
          <cell r="K313">
            <v>3</v>
          </cell>
          <cell r="L313" t="str">
            <v>EURSPE</v>
          </cell>
          <cell r="M313" t="str">
            <v>Eurhynchium speciosum (Brid.) Jur.</v>
          </cell>
        </row>
        <row r="314">
          <cell r="A314" t="str">
            <v>PALCOM</v>
          </cell>
          <cell r="B314" t="str">
            <v>Palustriella commutata</v>
          </cell>
          <cell r="C314" t="str">
            <v>(Hedw.) Ochyra</v>
          </cell>
          <cell r="D314" t="str">
            <v>IBMR</v>
          </cell>
          <cell r="E314">
            <v>0</v>
          </cell>
          <cell r="F314">
            <v>15</v>
          </cell>
          <cell r="G314">
            <v>2</v>
          </cell>
          <cell r="H314">
            <v>19903</v>
          </cell>
          <cell r="I314" t="str">
            <v>BRm</v>
          </cell>
          <cell r="J314">
            <v>5</v>
          </cell>
          <cell r="K314">
            <v>1</v>
          </cell>
          <cell r="L314" t="str">
            <v>CRACOM</v>
          </cell>
          <cell r="M314" t="str">
            <v>Cratoneuron commutatum (Hedw.) G.Roth</v>
          </cell>
          <cell r="N314" t="str">
            <v>CRACOL</v>
          </cell>
          <cell r="O314" t="str">
            <v>Cratoneuron commutatum var. fluctuans (Schimp.) Wijk &amp; Margad.</v>
          </cell>
        </row>
        <row r="315">
          <cell r="A315" t="str">
            <v>PALDEC</v>
          </cell>
          <cell r="B315" t="str">
            <v>Palustriella decipiens</v>
          </cell>
          <cell r="C315" t="str">
            <v>(De Not.) Ochyra</v>
          </cell>
          <cell r="E315">
            <v>0</v>
          </cell>
          <cell r="F315" t="str">
            <v>nc</v>
          </cell>
          <cell r="G315" t="str">
            <v>nc</v>
          </cell>
          <cell r="H315">
            <v>19904</v>
          </cell>
          <cell r="I315" t="str">
            <v>BRm</v>
          </cell>
          <cell r="J315">
            <v>5</v>
          </cell>
          <cell r="K315">
            <v>3</v>
          </cell>
        </row>
        <row r="316">
          <cell r="A316" t="str">
            <v>PALFAL</v>
          </cell>
          <cell r="B316" t="str">
            <v>Palustriella falcata</v>
          </cell>
          <cell r="C316" t="str">
            <v>(Brid.) Hedenäs</v>
          </cell>
          <cell r="E316">
            <v>0</v>
          </cell>
          <cell r="F316" t="str">
            <v>nc</v>
          </cell>
          <cell r="G316" t="str">
            <v>nc</v>
          </cell>
          <cell r="H316">
            <v>30059</v>
          </cell>
          <cell r="I316" t="str">
            <v>BRm</v>
          </cell>
          <cell r="J316">
            <v>5</v>
          </cell>
          <cell r="K316">
            <v>2</v>
          </cell>
          <cell r="L316" t="str">
            <v>CRACOF</v>
          </cell>
          <cell r="M316" t="str">
            <v>Cratoneuron commutatum var. falcatum NULL</v>
          </cell>
        </row>
        <row r="317">
          <cell r="A317" t="str">
            <v>PHICAE</v>
          </cell>
          <cell r="B317" t="str">
            <v>Philonotis caespitosa</v>
          </cell>
          <cell r="C317" t="str">
            <v>Jur.</v>
          </cell>
          <cell r="E317">
            <v>0</v>
          </cell>
          <cell r="F317" t="str">
            <v>nc</v>
          </cell>
          <cell r="G317" t="str">
            <v>nc</v>
          </cell>
          <cell r="H317">
            <v>1254</v>
          </cell>
          <cell r="I317" t="str">
            <v>BRm</v>
          </cell>
          <cell r="J317">
            <v>5</v>
          </cell>
          <cell r="K317">
            <v>2</v>
          </cell>
        </row>
        <row r="318">
          <cell r="A318" t="str">
            <v>PHICAL</v>
          </cell>
          <cell r="B318" t="str">
            <v>Philonotis calcarea</v>
          </cell>
          <cell r="C318" t="str">
            <v>(B. &amp; S.) Schimp.</v>
          </cell>
          <cell r="D318" t="str">
            <v>IBMR</v>
          </cell>
          <cell r="E318">
            <v>0</v>
          </cell>
          <cell r="F318">
            <v>18</v>
          </cell>
          <cell r="G318">
            <v>2</v>
          </cell>
          <cell r="H318">
            <v>9790</v>
          </cell>
          <cell r="I318" t="str">
            <v>BRm</v>
          </cell>
          <cell r="J318">
            <v>5</v>
          </cell>
          <cell r="K318">
            <v>1</v>
          </cell>
        </row>
        <row r="319">
          <cell r="A319" t="str">
            <v>PHIFOG</v>
          </cell>
          <cell r="B319" t="str">
            <v>Philonotis gr. fontana</v>
          </cell>
          <cell r="C319" t="str">
            <v>(Hewd.) Brid.</v>
          </cell>
          <cell r="D319" t="str">
            <v>IBMR</v>
          </cell>
          <cell r="E319">
            <v>0</v>
          </cell>
          <cell r="F319">
            <v>18</v>
          </cell>
          <cell r="G319">
            <v>3</v>
          </cell>
          <cell r="H319">
            <v>19909</v>
          </cell>
          <cell r="I319" t="str">
            <v>BRm</v>
          </cell>
          <cell r="J319">
            <v>5</v>
          </cell>
          <cell r="K319">
            <v>2</v>
          </cell>
        </row>
        <row r="320">
          <cell r="A320" t="str">
            <v>PHISER</v>
          </cell>
          <cell r="B320" t="str">
            <v>Philonotis seriata</v>
          </cell>
          <cell r="C320" t="str">
            <v>Mitt.</v>
          </cell>
          <cell r="E320">
            <v>0</v>
          </cell>
          <cell r="F320" t="str">
            <v>nc</v>
          </cell>
          <cell r="G320" t="str">
            <v>nc</v>
          </cell>
          <cell r="H320">
            <v>19910</v>
          </cell>
          <cell r="I320" t="str">
            <v>BRm</v>
          </cell>
          <cell r="J320">
            <v>5</v>
          </cell>
          <cell r="K320">
            <v>2</v>
          </cell>
        </row>
        <row r="321">
          <cell r="A321" t="str">
            <v>PHISPX</v>
          </cell>
          <cell r="B321" t="str">
            <v>Philonotis sp.</v>
          </cell>
          <cell r="C321" t="str">
            <v>Brid.</v>
          </cell>
          <cell r="E321">
            <v>0</v>
          </cell>
          <cell r="F321" t="str">
            <v>nc</v>
          </cell>
          <cell r="G321" t="str">
            <v>nc</v>
          </cell>
          <cell r="H321">
            <v>1253</v>
          </cell>
          <cell r="I321" t="str">
            <v>BRm</v>
          </cell>
          <cell r="J321">
            <v>5</v>
          </cell>
          <cell r="K321">
            <v>3</v>
          </cell>
        </row>
        <row r="322">
          <cell r="A322" t="str">
            <v>PHITOM</v>
          </cell>
          <cell r="B322" t="str">
            <v>Philonotis tomentella</v>
          </cell>
          <cell r="C322" t="str">
            <v>Molendo</v>
          </cell>
          <cell r="E322">
            <v>0</v>
          </cell>
          <cell r="F322" t="str">
            <v>nc</v>
          </cell>
          <cell r="G322" t="str">
            <v>nc</v>
          </cell>
          <cell r="H322">
            <v>19911</v>
          </cell>
          <cell r="I322" t="str">
            <v>BRm</v>
          </cell>
          <cell r="J322">
            <v>5</v>
          </cell>
          <cell r="K322">
            <v>2</v>
          </cell>
        </row>
        <row r="323">
          <cell r="A323" t="str">
            <v>PLIAFF</v>
          </cell>
          <cell r="B323" t="str">
            <v>Plagiomnium affine</v>
          </cell>
          <cell r="C323" t="str">
            <v>(Bland.) T.Kop.</v>
          </cell>
          <cell r="E323">
            <v>0</v>
          </cell>
          <cell r="F323" t="str">
            <v>nc</v>
          </cell>
          <cell r="G323" t="str">
            <v>nc</v>
          </cell>
          <cell r="H323">
            <v>19916</v>
          </cell>
          <cell r="I323" t="str">
            <v>BRm</v>
          </cell>
          <cell r="J323">
            <v>5</v>
          </cell>
          <cell r="K323">
            <v>3</v>
          </cell>
          <cell r="L323" t="str">
            <v>MNIAFF</v>
          </cell>
          <cell r="M323" t="str">
            <v>Mnium affine Bland.</v>
          </cell>
        </row>
        <row r="324">
          <cell r="A324" t="str">
            <v>PLIELA</v>
          </cell>
          <cell r="B324" t="str">
            <v>Plagiomnium elatum</v>
          </cell>
          <cell r="C324" t="str">
            <v>(Bruch &amp; Schimp.) T.J.Kop.</v>
          </cell>
          <cell r="E324">
            <v>0</v>
          </cell>
          <cell r="F324" t="str">
            <v>nc</v>
          </cell>
          <cell r="G324" t="str">
            <v>nc</v>
          </cell>
          <cell r="H324">
            <v>19917</v>
          </cell>
          <cell r="I324" t="str">
            <v>BRm</v>
          </cell>
          <cell r="J324">
            <v>5</v>
          </cell>
          <cell r="K324">
            <v>3</v>
          </cell>
        </row>
        <row r="325">
          <cell r="A325" t="str">
            <v>PLIELL</v>
          </cell>
          <cell r="B325" t="str">
            <v>Plagiomnium ellipticum</v>
          </cell>
          <cell r="C325" t="str">
            <v>(Brid.) T.J.Kop.</v>
          </cell>
          <cell r="E325">
            <v>0</v>
          </cell>
          <cell r="F325" t="str">
            <v>nc</v>
          </cell>
          <cell r="G325" t="str">
            <v>nc</v>
          </cell>
          <cell r="H325">
            <v>34550</v>
          </cell>
          <cell r="I325" t="str">
            <v>BRm</v>
          </cell>
          <cell r="J325">
            <v>5</v>
          </cell>
          <cell r="K325">
            <v>2</v>
          </cell>
        </row>
        <row r="326">
          <cell r="A326" t="str">
            <v>PLIMED</v>
          </cell>
          <cell r="B326" t="str">
            <v>Plagiomnium medium</v>
          </cell>
          <cell r="C326" t="str">
            <v>(Bruch &amp; Schimp.) T.J.Kop.</v>
          </cell>
          <cell r="E326">
            <v>0</v>
          </cell>
          <cell r="F326" t="str">
            <v>nc</v>
          </cell>
          <cell r="G326" t="str">
            <v>nc</v>
          </cell>
          <cell r="H326">
            <v>19918</v>
          </cell>
          <cell r="I326" t="str">
            <v>BRm</v>
          </cell>
          <cell r="J326">
            <v>5</v>
          </cell>
          <cell r="K326">
            <v>3</v>
          </cell>
        </row>
        <row r="327">
          <cell r="A327" t="str">
            <v>PLIROS</v>
          </cell>
          <cell r="B327" t="str">
            <v>Plagiomnium rostratum</v>
          </cell>
          <cell r="C327" t="str">
            <v>(Schrad.) T.Kop.</v>
          </cell>
          <cell r="E327">
            <v>0</v>
          </cell>
          <cell r="F327" t="str">
            <v>nc</v>
          </cell>
          <cell r="G327" t="str">
            <v>nc</v>
          </cell>
          <cell r="H327">
            <v>19919</v>
          </cell>
          <cell r="I327" t="str">
            <v>BRm</v>
          </cell>
          <cell r="J327">
            <v>5</v>
          </cell>
          <cell r="K327">
            <v>2</v>
          </cell>
        </row>
        <row r="328">
          <cell r="A328" t="str">
            <v>PLISPX</v>
          </cell>
          <cell r="B328" t="str">
            <v>Plagiomnium sp.</v>
          </cell>
          <cell r="C328" t="str">
            <v>T.Kop.</v>
          </cell>
          <cell r="E328">
            <v>0</v>
          </cell>
          <cell r="F328" t="str">
            <v>nc</v>
          </cell>
          <cell r="G328" t="str">
            <v>nc</v>
          </cell>
          <cell r="H328">
            <v>19920</v>
          </cell>
          <cell r="I328" t="str">
            <v>BRm</v>
          </cell>
          <cell r="J328">
            <v>5</v>
          </cell>
          <cell r="K328">
            <v>3</v>
          </cell>
        </row>
        <row r="329">
          <cell r="A329" t="str">
            <v>PLIUND</v>
          </cell>
          <cell r="B329" t="str">
            <v>Plagiomnium undulatum</v>
          </cell>
          <cell r="C329" t="str">
            <v>(Hedw.) T.Kop.</v>
          </cell>
          <cell r="E329">
            <v>0</v>
          </cell>
          <cell r="F329" t="str">
            <v>nc</v>
          </cell>
          <cell r="G329" t="str">
            <v>nc</v>
          </cell>
          <cell r="H329">
            <v>19921</v>
          </cell>
          <cell r="I329" t="str">
            <v>BRm</v>
          </cell>
          <cell r="J329">
            <v>5</v>
          </cell>
          <cell r="K329">
            <v>3</v>
          </cell>
        </row>
        <row r="330">
          <cell r="A330" t="str">
            <v>PLADEN</v>
          </cell>
          <cell r="B330" t="str">
            <v>Plagiothecium denticulatum</v>
          </cell>
          <cell r="C330" t="str">
            <v>(Hedw.) B., S. &amp; G.</v>
          </cell>
          <cell r="E330">
            <v>0</v>
          </cell>
          <cell r="F330" t="str">
            <v>nc</v>
          </cell>
          <cell r="G330" t="str">
            <v>nc</v>
          </cell>
          <cell r="H330">
            <v>19922</v>
          </cell>
          <cell r="I330" t="str">
            <v>BRm</v>
          </cell>
          <cell r="J330">
            <v>5</v>
          </cell>
          <cell r="K330">
            <v>3</v>
          </cell>
        </row>
        <row r="331">
          <cell r="A331" t="str">
            <v>PLANEM</v>
          </cell>
          <cell r="B331" t="str">
            <v>Plagiothecium nemorale</v>
          </cell>
          <cell r="C331" t="str">
            <v>(Mitt.) Jaeg.</v>
          </cell>
          <cell r="E331">
            <v>0</v>
          </cell>
          <cell r="F331" t="str">
            <v>nc</v>
          </cell>
          <cell r="G331" t="str">
            <v>nc</v>
          </cell>
          <cell r="H331">
            <v>1355</v>
          </cell>
          <cell r="I331" t="str">
            <v>BRm</v>
          </cell>
          <cell r="J331">
            <v>5</v>
          </cell>
          <cell r="K331">
            <v>3</v>
          </cell>
        </row>
        <row r="332">
          <cell r="A332" t="str">
            <v>PLAPLA</v>
          </cell>
          <cell r="B332" t="str">
            <v>Plagiothecium platyphyllum</v>
          </cell>
          <cell r="C332" t="str">
            <v>Mönk.</v>
          </cell>
          <cell r="E332">
            <v>0</v>
          </cell>
          <cell r="F332" t="str">
            <v>nc</v>
          </cell>
          <cell r="G332" t="str">
            <v>nc</v>
          </cell>
          <cell r="H332">
            <v>19923</v>
          </cell>
          <cell r="I332" t="str">
            <v>BRm</v>
          </cell>
          <cell r="J332">
            <v>5</v>
          </cell>
          <cell r="K332">
            <v>3</v>
          </cell>
        </row>
        <row r="333">
          <cell r="A333" t="str">
            <v>PLASPX</v>
          </cell>
          <cell r="B333" t="str">
            <v>Plagiothecium sp.</v>
          </cell>
          <cell r="C333" t="str">
            <v>B., S. &amp; G.</v>
          </cell>
          <cell r="E333">
            <v>0</v>
          </cell>
          <cell r="F333" t="str">
            <v>nc</v>
          </cell>
          <cell r="G333" t="str">
            <v>nc</v>
          </cell>
          <cell r="H333">
            <v>1354</v>
          </cell>
          <cell r="I333" t="str">
            <v>BRm</v>
          </cell>
          <cell r="J333">
            <v>5</v>
          </cell>
          <cell r="K333">
            <v>3</v>
          </cell>
        </row>
        <row r="334">
          <cell r="A334" t="str">
            <v>PLASUC</v>
          </cell>
          <cell r="B334" t="str">
            <v>Plagiothecium succulentum</v>
          </cell>
          <cell r="C334" t="str">
            <v>(Wilson) Lindb.</v>
          </cell>
          <cell r="E334">
            <v>0</v>
          </cell>
          <cell r="F334" t="str">
            <v>nc</v>
          </cell>
          <cell r="G334" t="str">
            <v>nc</v>
          </cell>
          <cell r="H334">
            <v>19924</v>
          </cell>
          <cell r="I334" t="str">
            <v>BRm</v>
          </cell>
          <cell r="J334">
            <v>5</v>
          </cell>
          <cell r="K334">
            <v>3</v>
          </cell>
        </row>
        <row r="335">
          <cell r="A335" t="str">
            <v>PLAUND</v>
          </cell>
          <cell r="B335" t="str">
            <v>Plagiothecium undulatum</v>
          </cell>
          <cell r="C335" t="str">
            <v>(Hedw.) B., S. &amp; G.</v>
          </cell>
          <cell r="E335">
            <v>0</v>
          </cell>
          <cell r="F335" t="str">
            <v>nc</v>
          </cell>
          <cell r="G335" t="str">
            <v>nc</v>
          </cell>
          <cell r="H335">
            <v>19925</v>
          </cell>
          <cell r="I335" t="str">
            <v>BRm</v>
          </cell>
          <cell r="J335">
            <v>5</v>
          </cell>
          <cell r="K335">
            <v>3</v>
          </cell>
        </row>
        <row r="336">
          <cell r="A336" t="str">
            <v>PLTLUS</v>
          </cell>
          <cell r="B336" t="str">
            <v>Platyhypnidium lusitanicum</v>
          </cell>
          <cell r="C336" t="str">
            <v>(Schimp.) Ochyra &amp; Bednarek-Ochrya</v>
          </cell>
          <cell r="E336">
            <v>0</v>
          </cell>
          <cell r="F336" t="str">
            <v>nc</v>
          </cell>
          <cell r="G336" t="str">
            <v>nc</v>
          </cell>
          <cell r="H336">
            <v>31562</v>
          </cell>
          <cell r="I336" t="str">
            <v>BRm</v>
          </cell>
          <cell r="J336">
            <v>5</v>
          </cell>
          <cell r="K336">
            <v>2</v>
          </cell>
          <cell r="L336" t="str">
            <v>RHYALO</v>
          </cell>
          <cell r="M336" t="str">
            <v>Rhynchostegium alopecuroides (Brid.) A.J.E.Sm. </v>
          </cell>
        </row>
        <row r="337">
          <cell r="A337" t="str">
            <v>POHWAL</v>
          </cell>
          <cell r="B337" t="str">
            <v>Pohlia wahlenbergii</v>
          </cell>
          <cell r="C337" t="str">
            <v>(F.Weber &amp; D.Mohr) A. L. Andrews</v>
          </cell>
          <cell r="E337">
            <v>0</v>
          </cell>
          <cell r="F337" t="str">
            <v>nc</v>
          </cell>
          <cell r="G337" t="str">
            <v>nc</v>
          </cell>
          <cell r="H337">
            <v>19929</v>
          </cell>
          <cell r="I337" t="str">
            <v>BRm</v>
          </cell>
          <cell r="J337">
            <v>5</v>
          </cell>
          <cell r="K337">
            <v>3</v>
          </cell>
        </row>
        <row r="338">
          <cell r="A338" t="str">
            <v>PSOHOR</v>
          </cell>
          <cell r="B338" t="str">
            <v>Pseudocrossidium hornschuchianum</v>
          </cell>
          <cell r="C338" t="str">
            <v>(Schultz) R.H.Zander</v>
          </cell>
          <cell r="E338">
            <v>0</v>
          </cell>
          <cell r="F338" t="str">
            <v>nc</v>
          </cell>
          <cell r="G338" t="str">
            <v>nc</v>
          </cell>
          <cell r="H338">
            <v>35494</v>
          </cell>
          <cell r="I338" t="str">
            <v>BRm</v>
          </cell>
          <cell r="J338">
            <v>5</v>
          </cell>
          <cell r="K338">
            <v>3</v>
          </cell>
          <cell r="L338" t="str">
            <v>BABHOR</v>
          </cell>
          <cell r="M338" t="str">
            <v>Barbula hornschuchiana Schultz</v>
          </cell>
        </row>
        <row r="339">
          <cell r="A339" t="str">
            <v>PSDCAT</v>
          </cell>
          <cell r="B339" t="str">
            <v>Pseudoleskeella catenulata</v>
          </cell>
          <cell r="C339" t="str">
            <v>(Brid. Ex Schrad.) Kindb.</v>
          </cell>
          <cell r="E339">
            <v>0</v>
          </cell>
          <cell r="F339" t="str">
            <v>nc</v>
          </cell>
          <cell r="G339" t="str">
            <v>nc</v>
          </cell>
          <cell r="H339">
            <v>32261</v>
          </cell>
          <cell r="I339" t="str">
            <v>BRm</v>
          </cell>
          <cell r="J339">
            <v>5</v>
          </cell>
          <cell r="K339">
            <v>3</v>
          </cell>
        </row>
        <row r="340">
          <cell r="A340" t="str">
            <v>PYLPOL</v>
          </cell>
          <cell r="B340" t="str">
            <v>Pylaisia polyantha</v>
          </cell>
          <cell r="C340" t="str">
            <v>(Hedw.) Schimp.</v>
          </cell>
          <cell r="E340">
            <v>0</v>
          </cell>
          <cell r="F340" t="str">
            <v>nc</v>
          </cell>
          <cell r="G340" t="str">
            <v>nc</v>
          </cell>
          <cell r="H340">
            <v>34443</v>
          </cell>
          <cell r="I340" t="str">
            <v>BRm</v>
          </cell>
          <cell r="J340">
            <v>5</v>
          </cell>
          <cell r="K340">
            <v>3</v>
          </cell>
        </row>
        <row r="341">
          <cell r="A341" t="str">
            <v>RACACI</v>
          </cell>
          <cell r="B341" t="str">
            <v>Racomitrium aciculare</v>
          </cell>
          <cell r="C341" t="str">
            <v>(Hedw.) Brid.</v>
          </cell>
          <cell r="D341" t="str">
            <v>IBMR</v>
          </cell>
          <cell r="E341">
            <v>0</v>
          </cell>
          <cell r="F341">
            <v>18</v>
          </cell>
          <cell r="G341">
            <v>3</v>
          </cell>
          <cell r="H341">
            <v>1323</v>
          </cell>
          <cell r="I341" t="str">
            <v>BRm</v>
          </cell>
          <cell r="J341">
            <v>5</v>
          </cell>
          <cell r="K341">
            <v>2</v>
          </cell>
          <cell r="M341" t="str">
            <v>Rhacomitrium aciculare (Hedw.) Brid.</v>
          </cell>
        </row>
        <row r="342">
          <cell r="A342" t="str">
            <v>RACAQU</v>
          </cell>
          <cell r="B342" t="str">
            <v>Racomitrium aquaticum</v>
          </cell>
          <cell r="C342" t="str">
            <v>(Brid. ex Schrad.) Brid.</v>
          </cell>
          <cell r="E342">
            <v>0</v>
          </cell>
          <cell r="F342" t="str">
            <v>nc</v>
          </cell>
          <cell r="G342" t="str">
            <v>nc</v>
          </cell>
          <cell r="H342">
            <v>19963</v>
          </cell>
          <cell r="I342" t="str">
            <v>BRm</v>
          </cell>
          <cell r="J342">
            <v>5</v>
          </cell>
          <cell r="K342">
            <v>3</v>
          </cell>
        </row>
        <row r="343">
          <cell r="A343" t="str">
            <v>RACSPX</v>
          </cell>
          <cell r="B343" t="str">
            <v>Racomitrium sp.</v>
          </cell>
          <cell r="C343" t="str">
            <v>Brid.</v>
          </cell>
          <cell r="E343">
            <v>0</v>
          </cell>
          <cell r="F343" t="str">
            <v>nc</v>
          </cell>
          <cell r="G343" t="str">
            <v>nc</v>
          </cell>
          <cell r="H343">
            <v>1322</v>
          </cell>
          <cell r="I343" t="str">
            <v>BRm</v>
          </cell>
          <cell r="J343">
            <v>5</v>
          </cell>
          <cell r="K343">
            <v>3</v>
          </cell>
        </row>
        <row r="344">
          <cell r="A344" t="str">
            <v>RHZMAG</v>
          </cell>
          <cell r="B344" t="str">
            <v>Rhizomnium magnifolium</v>
          </cell>
          <cell r="C344" t="str">
            <v>(Horica) T.Kop.</v>
          </cell>
          <cell r="E344">
            <v>0</v>
          </cell>
          <cell r="F344" t="str">
            <v>nc</v>
          </cell>
          <cell r="G344" t="str">
            <v>nc</v>
          </cell>
          <cell r="H344">
            <v>19989</v>
          </cell>
          <cell r="I344" t="str">
            <v>BRm</v>
          </cell>
          <cell r="J344">
            <v>5</v>
          </cell>
          <cell r="K344">
            <v>2</v>
          </cell>
        </row>
        <row r="345">
          <cell r="A345" t="str">
            <v>RHZPSE</v>
          </cell>
          <cell r="B345" t="str">
            <v>Rhizomnium pseudopunctatum</v>
          </cell>
          <cell r="C345" t="str">
            <v>(B. &amp; S.) T.Kop.</v>
          </cell>
          <cell r="E345">
            <v>0</v>
          </cell>
          <cell r="F345" t="str">
            <v>nc</v>
          </cell>
          <cell r="G345" t="str">
            <v>nc</v>
          </cell>
          <cell r="H345">
            <v>19990</v>
          </cell>
          <cell r="I345" t="str">
            <v>BRm</v>
          </cell>
          <cell r="J345">
            <v>5</v>
          </cell>
          <cell r="K345">
            <v>2</v>
          </cell>
        </row>
        <row r="346">
          <cell r="A346" t="str">
            <v>RHZPUN</v>
          </cell>
          <cell r="B346" t="str">
            <v>Rhizomnium punctatum</v>
          </cell>
          <cell r="C346" t="str">
            <v>(Hedw.) T.Kop.</v>
          </cell>
          <cell r="E346">
            <v>0</v>
          </cell>
          <cell r="F346" t="str">
            <v>nc</v>
          </cell>
          <cell r="G346" t="str">
            <v>nc</v>
          </cell>
          <cell r="H346">
            <v>19991</v>
          </cell>
          <cell r="I346" t="str">
            <v>BRm</v>
          </cell>
          <cell r="J346">
            <v>5</v>
          </cell>
          <cell r="K346">
            <v>2</v>
          </cell>
        </row>
        <row r="347">
          <cell r="A347" t="str">
            <v>RHZSPX</v>
          </cell>
          <cell r="B347" t="str">
            <v>Rhizomnium sp.</v>
          </cell>
          <cell r="C347" t="str">
            <v>T.Kop.</v>
          </cell>
          <cell r="E347">
            <v>0</v>
          </cell>
          <cell r="F347" t="str">
            <v>nc</v>
          </cell>
          <cell r="G347" t="str">
            <v>nc</v>
          </cell>
          <cell r="H347">
            <v>19992</v>
          </cell>
          <cell r="I347" t="str">
            <v>BRm</v>
          </cell>
          <cell r="J347">
            <v>5</v>
          </cell>
          <cell r="K347">
            <v>3</v>
          </cell>
        </row>
        <row r="348">
          <cell r="A348" t="str">
            <v>RHOROS</v>
          </cell>
          <cell r="B348" t="str">
            <v>Rhodobryum roseum</v>
          </cell>
          <cell r="C348" t="str">
            <v>(Hedw.) Limpr.</v>
          </cell>
          <cell r="E348">
            <v>0</v>
          </cell>
          <cell r="F348" t="str">
            <v>nc</v>
          </cell>
          <cell r="G348" t="str">
            <v>nc</v>
          </cell>
          <cell r="H348">
            <v>19993</v>
          </cell>
          <cell r="I348" t="str">
            <v>BRm</v>
          </cell>
          <cell r="J348">
            <v>5</v>
          </cell>
          <cell r="K348">
            <v>3</v>
          </cell>
        </row>
        <row r="349">
          <cell r="A349" t="str">
            <v>RHCTEN</v>
          </cell>
          <cell r="B349" t="str">
            <v>Rhynchostegiella teneriffae</v>
          </cell>
          <cell r="C349" t="str">
            <v>(Mont.) Dirkse &amp; Bouman</v>
          </cell>
          <cell r="E349">
            <v>0</v>
          </cell>
          <cell r="F349" t="str">
            <v>nc</v>
          </cell>
          <cell r="G349" t="str">
            <v>nc</v>
          </cell>
          <cell r="H349">
            <v>29987</v>
          </cell>
          <cell r="I349" t="str">
            <v>BRm</v>
          </cell>
          <cell r="J349">
            <v>5</v>
          </cell>
          <cell r="K349">
            <v>3</v>
          </cell>
          <cell r="L349" t="str">
            <v>RHCTEE</v>
          </cell>
          <cell r="M349" t="str">
            <v>Rhynchostegiella teesdalei (Schimp.) Limpr.</v>
          </cell>
        </row>
        <row r="350">
          <cell r="A350" t="str">
            <v>RHYRIP</v>
          </cell>
          <cell r="B350" t="str">
            <v>Rhynchostegium riparioides</v>
          </cell>
          <cell r="C350" t="str">
            <v>(Hedw.) Card.</v>
          </cell>
          <cell r="D350" t="str">
            <v>IBMR</v>
          </cell>
          <cell r="E350">
            <v>0</v>
          </cell>
          <cell r="F350">
            <v>12</v>
          </cell>
          <cell r="G350">
            <v>1</v>
          </cell>
          <cell r="H350">
            <v>31691</v>
          </cell>
          <cell r="I350" t="str">
            <v>BRm</v>
          </cell>
          <cell r="J350">
            <v>5</v>
          </cell>
          <cell r="K350">
            <v>1</v>
          </cell>
          <cell r="L350" t="str">
            <v>PLTRIP</v>
          </cell>
          <cell r="M350" t="str">
            <v>Platyhypnidium riparioides (Hedw.) Dix.</v>
          </cell>
          <cell r="O350" t="str">
            <v>Oxyrrhynchium rusciforme Warnst.</v>
          </cell>
          <cell r="P350" t="str">
            <v>PLARUS</v>
          </cell>
          <cell r="Q350" t="str">
            <v>Platyhypnidium rusciforme (Br.Eur.) Fleisch</v>
          </cell>
        </row>
        <row r="351">
          <cell r="A351" t="str">
            <v>RHYSPX</v>
          </cell>
          <cell r="B351" t="str">
            <v>Rhynchostegium sp.</v>
          </cell>
          <cell r="C351" t="str">
            <v>B., S. &amp; G.</v>
          </cell>
          <cell r="E351">
            <v>0</v>
          </cell>
          <cell r="F351" t="str">
            <v>nc</v>
          </cell>
          <cell r="G351" t="str">
            <v>nc</v>
          </cell>
          <cell r="H351">
            <v>1266</v>
          </cell>
          <cell r="I351" t="str">
            <v>BRm</v>
          </cell>
          <cell r="J351">
            <v>5</v>
          </cell>
          <cell r="K351">
            <v>3</v>
          </cell>
        </row>
        <row r="352">
          <cell r="A352" t="str">
            <v>SCSAGA</v>
          </cell>
          <cell r="B352" t="str">
            <v>Schistidium agassizii</v>
          </cell>
          <cell r="C352" t="str">
            <v>Sull. &amp; Lesq.</v>
          </cell>
          <cell r="E352">
            <v>0</v>
          </cell>
          <cell r="F352" t="str">
            <v>nc</v>
          </cell>
          <cell r="G352" t="str">
            <v>nc</v>
          </cell>
          <cell r="H352">
            <v>1325</v>
          </cell>
          <cell r="I352" t="str">
            <v>BRm</v>
          </cell>
          <cell r="J352">
            <v>5</v>
          </cell>
          <cell r="K352">
            <v>2</v>
          </cell>
        </row>
        <row r="353">
          <cell r="A353" t="str">
            <v>SCSAPO</v>
          </cell>
          <cell r="B353" t="str">
            <v>Schistidium apocarpum</v>
          </cell>
          <cell r="C353" t="str">
            <v>(Hedw.) Bruch &amp; Schimp.</v>
          </cell>
          <cell r="E353">
            <v>0</v>
          </cell>
          <cell r="F353" t="str">
            <v>nc</v>
          </cell>
          <cell r="G353" t="str">
            <v>nc</v>
          </cell>
          <cell r="H353">
            <v>19678</v>
          </cell>
          <cell r="I353" t="str">
            <v>BRm</v>
          </cell>
          <cell r="J353">
            <v>5</v>
          </cell>
          <cell r="K353">
            <v>3</v>
          </cell>
        </row>
        <row r="354">
          <cell r="A354" t="str">
            <v>SCSPLA</v>
          </cell>
          <cell r="B354" t="str">
            <v>Schistidium platyphyllum </v>
          </cell>
          <cell r="C354" t="str">
            <v>(Mitt.) H.Perss.</v>
          </cell>
          <cell r="E354">
            <v>0</v>
          </cell>
          <cell r="F354" t="str">
            <v>nc</v>
          </cell>
          <cell r="G354" t="str">
            <v>nc</v>
          </cell>
          <cell r="H354">
            <v>31570</v>
          </cell>
          <cell r="I354" t="str">
            <v>BRm</v>
          </cell>
          <cell r="J354">
            <v>5</v>
          </cell>
          <cell r="K354">
            <v>3</v>
          </cell>
          <cell r="L354" t="str">
            <v>SCSALP</v>
          </cell>
          <cell r="M354" t="str">
            <v>Schistidium alpicola Hedw.</v>
          </cell>
        </row>
        <row r="355">
          <cell r="A355" t="str">
            <v>SCSRIV</v>
          </cell>
          <cell r="B355" t="str">
            <v>Schistidium rivulare</v>
          </cell>
          <cell r="C355" t="str">
            <v>(Brid.) Podp.</v>
          </cell>
          <cell r="D355" t="str">
            <v>IBMR</v>
          </cell>
          <cell r="E355">
            <v>0</v>
          </cell>
          <cell r="F355">
            <v>15</v>
          </cell>
          <cell r="G355">
            <v>3</v>
          </cell>
          <cell r="H355">
            <v>1327</v>
          </cell>
          <cell r="I355" t="str">
            <v>BRm</v>
          </cell>
          <cell r="J355">
            <v>5</v>
          </cell>
          <cell r="K355">
            <v>2</v>
          </cell>
        </row>
        <row r="356">
          <cell r="A356" t="str">
            <v>SCSSPX</v>
          </cell>
          <cell r="B356" t="str">
            <v>Schistidium sp.</v>
          </cell>
          <cell r="C356" t="str">
            <v>Brid.</v>
          </cell>
          <cell r="E356">
            <v>0</v>
          </cell>
          <cell r="F356" t="str">
            <v>nc</v>
          </cell>
          <cell r="G356" t="str">
            <v>nc</v>
          </cell>
          <cell r="H356">
            <v>1324</v>
          </cell>
          <cell r="I356" t="str">
            <v>BRm</v>
          </cell>
          <cell r="J356">
            <v>5</v>
          </cell>
          <cell r="K356">
            <v>3</v>
          </cell>
        </row>
        <row r="357">
          <cell r="A357" t="str">
            <v>SCMPLU</v>
          </cell>
          <cell r="B357" t="str">
            <v>Sciuro-hypnum plumosum </v>
          </cell>
          <cell r="C357" t="str">
            <v>(Hedw.) Ignatov &amp; Huttunen</v>
          </cell>
          <cell r="D357" t="str">
            <v>IBMR</v>
          </cell>
          <cell r="E357">
            <v>0</v>
          </cell>
          <cell r="F357">
            <v>18</v>
          </cell>
          <cell r="G357">
            <v>2</v>
          </cell>
          <cell r="H357">
            <v>31572</v>
          </cell>
          <cell r="I357" t="str">
            <v>BRm</v>
          </cell>
          <cell r="J357">
            <v>5</v>
          </cell>
          <cell r="K357">
            <v>2</v>
          </cell>
          <cell r="L357" t="str">
            <v>BRAPLU</v>
          </cell>
          <cell r="M357" t="str">
            <v>Brachythecium plumosum (Hedw.) Schimp.</v>
          </cell>
        </row>
        <row r="358">
          <cell r="A358" t="str">
            <v>SORREV</v>
          </cell>
          <cell r="B358" t="str">
            <v>Scorpidium revolvens</v>
          </cell>
          <cell r="C358" t="str">
            <v>(Sw. ex. anon.) Rubers</v>
          </cell>
          <cell r="E358">
            <v>0</v>
          </cell>
          <cell r="F358" t="str">
            <v>nc</v>
          </cell>
          <cell r="G358" t="str">
            <v>nc</v>
          </cell>
          <cell r="H358">
            <v>30058</v>
          </cell>
          <cell r="I358" t="str">
            <v>BRm</v>
          </cell>
          <cell r="J358">
            <v>5</v>
          </cell>
          <cell r="K358">
            <v>2</v>
          </cell>
          <cell r="L358" t="str">
            <v>DREREV</v>
          </cell>
          <cell r="M358" t="str">
            <v>Drepanocladus revolvens (Sw.ex anon.) Warnst.</v>
          </cell>
        </row>
        <row r="359">
          <cell r="A359" t="str">
            <v>SPHANG</v>
          </cell>
          <cell r="B359" t="str">
            <v>Sphagnum angustifolium</v>
          </cell>
          <cell r="C359" t="str">
            <v>(C.EO.Jensen ex Russow) C.EO.Jensen</v>
          </cell>
          <cell r="E359">
            <v>0</v>
          </cell>
          <cell r="F359" t="str">
            <v>nc</v>
          </cell>
          <cell r="G359" t="str">
            <v>nc</v>
          </cell>
          <cell r="H359">
            <v>19705</v>
          </cell>
          <cell r="I359" t="str">
            <v>BRm</v>
          </cell>
          <cell r="J359">
            <v>5</v>
          </cell>
          <cell r="K359">
            <v>2</v>
          </cell>
        </row>
        <row r="360">
          <cell r="A360" t="str">
            <v>SPHAUR</v>
          </cell>
          <cell r="B360" t="str">
            <v>Sphagnum auriculatum</v>
          </cell>
          <cell r="C360" t="str">
            <v>Schimp.</v>
          </cell>
          <cell r="D360" t="str">
            <v>IBMR</v>
          </cell>
          <cell r="E360">
            <v>0</v>
          </cell>
          <cell r="F360">
            <v>20</v>
          </cell>
          <cell r="G360">
            <v>3</v>
          </cell>
          <cell r="H360">
            <v>1375</v>
          </cell>
          <cell r="I360" t="str">
            <v>BRm</v>
          </cell>
          <cell r="J360">
            <v>5</v>
          </cell>
          <cell r="K360">
            <v>2</v>
          </cell>
          <cell r="L360" t="str">
            <v>SPHDEN</v>
          </cell>
          <cell r="M360" t="str">
            <v>Sphagnum gr. denticulatum Brid.</v>
          </cell>
        </row>
        <row r="361">
          <cell r="A361" t="str">
            <v>SPHCAP</v>
          </cell>
          <cell r="B361" t="str">
            <v>Sphagnum capillifolium</v>
          </cell>
          <cell r="C361" t="str">
            <v>(Ehrh.) Hedw.</v>
          </cell>
          <cell r="E361">
            <v>0</v>
          </cell>
          <cell r="F361" t="str">
            <v>nc</v>
          </cell>
          <cell r="G361" t="str">
            <v>nc</v>
          </cell>
          <cell r="H361">
            <v>19706</v>
          </cell>
          <cell r="I361" t="str">
            <v>BRm</v>
          </cell>
          <cell r="J361">
            <v>5</v>
          </cell>
          <cell r="K361">
            <v>2</v>
          </cell>
        </row>
        <row r="362">
          <cell r="A362" t="str">
            <v>SPHFAL</v>
          </cell>
          <cell r="B362" t="str">
            <v>Sphagnum fallax</v>
          </cell>
          <cell r="C362" t="str">
            <v>(Klinggr.) Klinggr.</v>
          </cell>
          <cell r="E362">
            <v>0</v>
          </cell>
          <cell r="F362" t="str">
            <v>nc</v>
          </cell>
          <cell r="G362" t="str">
            <v>nc</v>
          </cell>
          <cell r="H362">
            <v>19707</v>
          </cell>
          <cell r="I362" t="str">
            <v>BRm</v>
          </cell>
          <cell r="J362">
            <v>5</v>
          </cell>
          <cell r="K362">
            <v>2</v>
          </cell>
        </row>
        <row r="363">
          <cell r="A363" t="str">
            <v>SPHFIM</v>
          </cell>
          <cell r="B363" t="str">
            <v>Sphagnum fimbriatum</v>
          </cell>
          <cell r="C363" t="str">
            <v>Wils.</v>
          </cell>
          <cell r="E363">
            <v>0</v>
          </cell>
          <cell r="F363" t="str">
            <v>nc</v>
          </cell>
          <cell r="G363" t="str">
            <v>nc</v>
          </cell>
          <cell r="H363">
            <v>19708</v>
          </cell>
          <cell r="I363" t="str">
            <v>BRm</v>
          </cell>
          <cell r="J363">
            <v>5</v>
          </cell>
          <cell r="K363">
            <v>2</v>
          </cell>
        </row>
        <row r="364">
          <cell r="A364" t="str">
            <v>SPHFLE</v>
          </cell>
          <cell r="B364" t="str">
            <v>Sphagnum flexuosum</v>
          </cell>
          <cell r="C364" t="str">
            <v>Dozy &amp; Molk.</v>
          </cell>
          <cell r="E364">
            <v>0</v>
          </cell>
          <cell r="F364" t="str">
            <v>nc</v>
          </cell>
          <cell r="G364" t="str">
            <v>nc</v>
          </cell>
          <cell r="H364">
            <v>19709</v>
          </cell>
          <cell r="I364" t="str">
            <v>BRm</v>
          </cell>
          <cell r="J364">
            <v>5</v>
          </cell>
          <cell r="K364">
            <v>2</v>
          </cell>
        </row>
        <row r="365">
          <cell r="A365" t="str">
            <v>SPHPAL</v>
          </cell>
          <cell r="B365" t="str">
            <v>Sphagnum palustre</v>
          </cell>
          <cell r="C365" t="str">
            <v>L.</v>
          </cell>
          <cell r="D365" t="str">
            <v>IBMR</v>
          </cell>
          <cell r="E365">
            <v>0</v>
          </cell>
          <cell r="F365">
            <v>20</v>
          </cell>
          <cell r="G365">
            <v>3</v>
          </cell>
          <cell r="H365">
            <v>1377</v>
          </cell>
          <cell r="I365" t="str">
            <v>BRm</v>
          </cell>
          <cell r="J365">
            <v>5</v>
          </cell>
          <cell r="K365">
            <v>2</v>
          </cell>
        </row>
        <row r="366">
          <cell r="A366" t="str">
            <v>SPHPAI</v>
          </cell>
          <cell r="B366" t="str">
            <v>Sphagnum papillosum </v>
          </cell>
          <cell r="C366" t="str">
            <v>Lindb.</v>
          </cell>
          <cell r="E366">
            <v>0</v>
          </cell>
          <cell r="F366" t="str">
            <v>nc</v>
          </cell>
          <cell r="G366" t="str">
            <v>nc</v>
          </cell>
          <cell r="H366">
            <v>31576</v>
          </cell>
          <cell r="I366" t="str">
            <v>BRm</v>
          </cell>
          <cell r="J366">
            <v>5</v>
          </cell>
          <cell r="K366">
            <v>2</v>
          </cell>
        </row>
        <row r="367">
          <cell r="A367" t="str">
            <v>SPHSPX</v>
          </cell>
          <cell r="B367" t="str">
            <v>Sphagnum sp.</v>
          </cell>
          <cell r="C367" t="str">
            <v>L.</v>
          </cell>
          <cell r="E367">
            <v>0</v>
          </cell>
          <cell r="F367" t="str">
            <v>nc</v>
          </cell>
          <cell r="G367" t="str">
            <v>nc</v>
          </cell>
          <cell r="H367">
            <v>1374</v>
          </cell>
          <cell r="I367" t="str">
            <v>BRm</v>
          </cell>
          <cell r="J367">
            <v>5</v>
          </cell>
          <cell r="K367">
            <v>2</v>
          </cell>
        </row>
        <row r="368">
          <cell r="A368" t="str">
            <v>SPHSQU</v>
          </cell>
          <cell r="B368" t="str">
            <v>Sphagnum squarrosum</v>
          </cell>
          <cell r="C368" t="str">
            <v>Crome</v>
          </cell>
          <cell r="E368">
            <v>0</v>
          </cell>
          <cell r="F368" t="str">
            <v>nc</v>
          </cell>
          <cell r="G368" t="str">
            <v>nc</v>
          </cell>
          <cell r="H368">
            <v>20301</v>
          </cell>
          <cell r="I368" t="str">
            <v>BRm</v>
          </cell>
          <cell r="J368">
            <v>5</v>
          </cell>
          <cell r="K368">
            <v>2</v>
          </cell>
        </row>
        <row r="369">
          <cell r="A369" t="str">
            <v>SPHSUB</v>
          </cell>
          <cell r="B369" t="str">
            <v>Sphagnum subsecundum</v>
          </cell>
          <cell r="C369" t="str">
            <v>Nees</v>
          </cell>
          <cell r="E369">
            <v>0</v>
          </cell>
          <cell r="F369" t="str">
            <v>nc</v>
          </cell>
          <cell r="G369" t="str">
            <v>nc</v>
          </cell>
          <cell r="H369">
            <v>19711</v>
          </cell>
          <cell r="I369" t="str">
            <v>BRm</v>
          </cell>
          <cell r="J369">
            <v>5</v>
          </cell>
          <cell r="K369">
            <v>2</v>
          </cell>
        </row>
        <row r="370">
          <cell r="A370" t="str">
            <v>STMSTR</v>
          </cell>
          <cell r="B370" t="str">
            <v>Straminergon stramineum </v>
          </cell>
          <cell r="C370" t="str">
            <v>(Dicks. ex Brid.) Hedenäs</v>
          </cell>
          <cell r="E370">
            <v>0</v>
          </cell>
          <cell r="F370" t="str">
            <v>nc</v>
          </cell>
          <cell r="G370" t="str">
            <v>nc</v>
          </cell>
          <cell r="H370">
            <v>31579</v>
          </cell>
          <cell r="I370" t="str">
            <v>BRm</v>
          </cell>
          <cell r="J370">
            <v>5</v>
          </cell>
          <cell r="K370">
            <v>3</v>
          </cell>
          <cell r="L370" t="str">
            <v>CAISTR</v>
          </cell>
          <cell r="M370" t="str">
            <v>Calliergon stramineum (Brid.) Kindb.</v>
          </cell>
        </row>
        <row r="371">
          <cell r="A371" t="str">
            <v>SYNLAT</v>
          </cell>
          <cell r="B371" t="str">
            <v>Syntrichia latifolia </v>
          </cell>
          <cell r="C371" t="str">
            <v>(Bruch ex Hartm.) Huebener</v>
          </cell>
          <cell r="E371">
            <v>0</v>
          </cell>
          <cell r="F371" t="str">
            <v>nc</v>
          </cell>
          <cell r="G371" t="str">
            <v>nc</v>
          </cell>
          <cell r="H371">
            <v>31581</v>
          </cell>
          <cell r="I371" t="str">
            <v>BRm</v>
          </cell>
          <cell r="J371">
            <v>5</v>
          </cell>
          <cell r="K371">
            <v>3</v>
          </cell>
          <cell r="L371" t="str">
            <v>TORLAT</v>
          </cell>
          <cell r="M371" t="str">
            <v>Tortula latifolia Bruch ex Hartm.</v>
          </cell>
        </row>
        <row r="372">
          <cell r="A372" t="str">
            <v>SYNMON</v>
          </cell>
          <cell r="B372" t="str">
            <v>Syntrichia montana</v>
          </cell>
          <cell r="C372" t="str">
            <v>Nees</v>
          </cell>
          <cell r="E372">
            <v>0</v>
          </cell>
          <cell r="F372" t="str">
            <v>nc</v>
          </cell>
          <cell r="G372" t="str">
            <v>nc</v>
          </cell>
          <cell r="H372">
            <v>35477</v>
          </cell>
          <cell r="I372" t="str">
            <v>BRm</v>
          </cell>
          <cell r="J372">
            <v>5</v>
          </cell>
          <cell r="K372">
            <v>3</v>
          </cell>
          <cell r="L372" t="str">
            <v>SYNINT</v>
          </cell>
          <cell r="M372" t="str">
            <v>Syntrichia intermedia Brid.</v>
          </cell>
        </row>
        <row r="373">
          <cell r="A373" t="str">
            <v>THAALO</v>
          </cell>
          <cell r="B373" t="str">
            <v>Thamnobryum alopecurum</v>
          </cell>
          <cell r="C373" t="str">
            <v>(Hedw.) Gang.</v>
          </cell>
          <cell r="D373" t="str">
            <v>IBMR</v>
          </cell>
          <cell r="E373">
            <v>0</v>
          </cell>
          <cell r="F373">
            <v>15</v>
          </cell>
          <cell r="G373">
            <v>2</v>
          </cell>
          <cell r="H373">
            <v>1344</v>
          </cell>
          <cell r="I373" t="str">
            <v>BRm</v>
          </cell>
          <cell r="J373">
            <v>5</v>
          </cell>
          <cell r="K373">
            <v>2</v>
          </cell>
          <cell r="L373" t="str">
            <v>THMALO</v>
          </cell>
          <cell r="M373" t="str">
            <v>Thamnium alopecurum (Hedw.) Gang.</v>
          </cell>
        </row>
        <row r="374">
          <cell r="A374" t="str">
            <v>THUSPX</v>
          </cell>
          <cell r="B374" t="str">
            <v>Thuidium sp.</v>
          </cell>
          <cell r="C374" t="str">
            <v>NULL</v>
          </cell>
          <cell r="E374">
            <v>0</v>
          </cell>
          <cell r="F374" t="str">
            <v>nc</v>
          </cell>
          <cell r="G374" t="str">
            <v>nc</v>
          </cell>
          <cell r="H374">
            <v>1379</v>
          </cell>
          <cell r="I374" t="str">
            <v>BRm</v>
          </cell>
          <cell r="J374">
            <v>5</v>
          </cell>
          <cell r="K374">
            <v>3</v>
          </cell>
        </row>
        <row r="375">
          <cell r="A375" t="str">
            <v>TORSUB</v>
          </cell>
          <cell r="B375" t="str">
            <v>Tortula subulata</v>
          </cell>
          <cell r="C375" t="str">
            <v>Hedw.</v>
          </cell>
          <cell r="E375">
            <v>0</v>
          </cell>
          <cell r="F375" t="str">
            <v>nc</v>
          </cell>
          <cell r="G375" t="str">
            <v>nc</v>
          </cell>
          <cell r="H375">
            <v>19719</v>
          </cell>
          <cell r="I375" t="str">
            <v>BRm</v>
          </cell>
          <cell r="J375">
            <v>5</v>
          </cell>
          <cell r="K375">
            <v>3</v>
          </cell>
        </row>
        <row r="376">
          <cell r="A376" t="str">
            <v>ULTCRI</v>
          </cell>
          <cell r="B376" t="str">
            <v>Ulota crispa</v>
          </cell>
          <cell r="C376" t="str">
            <v>(Hedw.) Brid.</v>
          </cell>
          <cell r="E376">
            <v>0</v>
          </cell>
          <cell r="F376" t="str">
            <v>nc</v>
          </cell>
          <cell r="G376" t="str">
            <v>nc</v>
          </cell>
          <cell r="H376">
            <v>29926</v>
          </cell>
          <cell r="I376" t="str">
            <v>BRm</v>
          </cell>
          <cell r="J376">
            <v>5</v>
          </cell>
          <cell r="K376">
            <v>3</v>
          </cell>
        </row>
        <row r="377">
          <cell r="A377" t="str">
            <v>WAREXA</v>
          </cell>
          <cell r="B377" t="str">
            <v>Warnstorfia exannulata</v>
          </cell>
          <cell r="C377" t="str">
            <v>(B., S. &amp; G.) Loeske</v>
          </cell>
          <cell r="E377">
            <v>0</v>
          </cell>
          <cell r="F377" t="str">
            <v>nc</v>
          </cell>
          <cell r="G377" t="str">
            <v>nc</v>
          </cell>
          <cell r="H377">
            <v>31585</v>
          </cell>
          <cell r="I377" t="str">
            <v>BRm</v>
          </cell>
          <cell r="J377">
            <v>5</v>
          </cell>
          <cell r="K377">
            <v>3</v>
          </cell>
          <cell r="L377" t="str">
            <v>DREEXA</v>
          </cell>
          <cell r="M377" t="str">
            <v>Drepanocladus exannulatus (Schimp.) Warnst.</v>
          </cell>
        </row>
        <row r="378">
          <cell r="A378" t="str">
            <v>WARFLU</v>
          </cell>
          <cell r="B378" t="str">
            <v>Warnstorfia fluitans </v>
          </cell>
          <cell r="C378" t="str">
            <v>(Hedw.) Loeske</v>
          </cell>
          <cell r="D378" t="str">
            <v>IBMR</v>
          </cell>
          <cell r="E378">
            <v>0</v>
          </cell>
          <cell r="F378">
            <v>14</v>
          </cell>
          <cell r="G378">
            <v>2</v>
          </cell>
          <cell r="H378">
            <v>10212</v>
          </cell>
          <cell r="I378" t="str">
            <v>BRm</v>
          </cell>
          <cell r="J378">
            <v>5</v>
          </cell>
          <cell r="K378">
            <v>2</v>
          </cell>
          <cell r="L378" t="str">
            <v>DREFLU</v>
          </cell>
          <cell r="M378" t="str">
            <v>Drepanocladus fluitans (Hedw.) Warnst.</v>
          </cell>
        </row>
        <row r="379">
          <cell r="A379" t="str">
            <v>WARSAR</v>
          </cell>
          <cell r="B379" t="str">
            <v>Warnstorfia sarmentosa </v>
          </cell>
          <cell r="C379" t="str">
            <v>(Wahlenb.) Hedenäs</v>
          </cell>
          <cell r="E379">
            <v>0</v>
          </cell>
          <cell r="F379" t="str">
            <v>nc</v>
          </cell>
          <cell r="G379" t="str">
            <v>nc</v>
          </cell>
          <cell r="H379">
            <v>31588</v>
          </cell>
          <cell r="I379" t="str">
            <v>BRm</v>
          </cell>
          <cell r="J379">
            <v>5</v>
          </cell>
          <cell r="K379">
            <v>3</v>
          </cell>
          <cell r="L379" t="str">
            <v>CAISAR</v>
          </cell>
          <cell r="M379" t="str">
            <v>Calliergon sarmentosum (Wahenl.) Kindb.</v>
          </cell>
        </row>
        <row r="380">
          <cell r="B380" t="str">
            <v>- PTERIDOPHYTES -</v>
          </cell>
          <cell r="D380" t="str">
            <v>IBMR</v>
          </cell>
          <cell r="E380">
            <v>1</v>
          </cell>
          <cell r="I380" t="str">
            <v>PT</v>
          </cell>
          <cell r="J380">
            <v>6</v>
          </cell>
        </row>
        <row r="381">
          <cell r="A381" t="str">
            <v>ADICAP</v>
          </cell>
          <cell r="B381" t="str">
            <v>Adiantum capillus-veneris</v>
          </cell>
          <cell r="C381" t="str">
            <v>L.</v>
          </cell>
          <cell r="E381">
            <v>0</v>
          </cell>
          <cell r="F381" t="str">
            <v>nc</v>
          </cell>
          <cell r="G381" t="str">
            <v>nc</v>
          </cell>
          <cell r="H381">
            <v>1406</v>
          </cell>
          <cell r="I381" t="str">
            <v>PTE</v>
          </cell>
          <cell r="J381">
            <v>6</v>
          </cell>
          <cell r="K381">
            <v>6</v>
          </cell>
        </row>
        <row r="382">
          <cell r="A382" t="str">
            <v>ATHFIL</v>
          </cell>
          <cell r="B382" t="str">
            <v>Athyrium filix-femina</v>
          </cell>
          <cell r="C382" t="str">
            <v>(L.) Roth.</v>
          </cell>
          <cell r="E382">
            <v>0</v>
          </cell>
          <cell r="F382" t="str">
            <v>nc</v>
          </cell>
          <cell r="G382" t="str">
            <v>nc</v>
          </cell>
          <cell r="H382">
            <v>1412</v>
          </cell>
          <cell r="I382" t="str">
            <v>PTE</v>
          </cell>
          <cell r="J382">
            <v>6</v>
          </cell>
          <cell r="K382">
            <v>6</v>
          </cell>
        </row>
        <row r="383">
          <cell r="A383" t="str">
            <v>AZOFIL</v>
          </cell>
          <cell r="B383" t="str">
            <v>Azolla filiculoides</v>
          </cell>
          <cell r="C383" t="str">
            <v>Lam.</v>
          </cell>
          <cell r="D383" t="str">
            <v>IBMR</v>
          </cell>
          <cell r="E383">
            <v>0</v>
          </cell>
          <cell r="F383">
            <v>6</v>
          </cell>
          <cell r="G383">
            <v>3</v>
          </cell>
          <cell r="H383">
            <v>1439</v>
          </cell>
          <cell r="I383" t="str">
            <v>PTE</v>
          </cell>
          <cell r="J383">
            <v>6</v>
          </cell>
          <cell r="K383">
            <v>1</v>
          </cell>
          <cell r="L383" t="str">
            <v>AZOCAR</v>
          </cell>
          <cell r="M383" t="str">
            <v>Azolla caroliniana Willd.</v>
          </cell>
        </row>
        <row r="384">
          <cell r="A384" t="str">
            <v>AZOSPX</v>
          </cell>
          <cell r="B384" t="str">
            <v>Azolla sp.</v>
          </cell>
          <cell r="C384" t="str">
            <v>Lam.</v>
          </cell>
          <cell r="E384">
            <v>0</v>
          </cell>
          <cell r="F384" t="str">
            <v>nc</v>
          </cell>
          <cell r="G384" t="str">
            <v>nc</v>
          </cell>
          <cell r="H384">
            <v>1437</v>
          </cell>
          <cell r="I384" t="str">
            <v>PTE</v>
          </cell>
          <cell r="J384">
            <v>6</v>
          </cell>
          <cell r="K384">
            <v>1</v>
          </cell>
        </row>
        <row r="385">
          <cell r="A385" t="str">
            <v>BLESPI</v>
          </cell>
          <cell r="B385" t="str">
            <v>Blechnum spicant</v>
          </cell>
          <cell r="C385" t="str">
            <v>(L.) Roth.</v>
          </cell>
          <cell r="E385">
            <v>0</v>
          </cell>
          <cell r="F385" t="str">
            <v>nc</v>
          </cell>
          <cell r="G385" t="str">
            <v>nc</v>
          </cell>
          <cell r="H385">
            <v>1414</v>
          </cell>
          <cell r="I385" t="str">
            <v>PTE</v>
          </cell>
          <cell r="J385">
            <v>6</v>
          </cell>
          <cell r="K385">
            <v>6</v>
          </cell>
        </row>
        <row r="386">
          <cell r="A386" t="str">
            <v>CEATHA</v>
          </cell>
          <cell r="B386" t="str">
            <v>Ceratopteris thalictroides</v>
          </cell>
          <cell r="C386" t="str">
            <v>(C. Linnaeus) A.T.Brongniart</v>
          </cell>
          <cell r="E386">
            <v>0</v>
          </cell>
          <cell r="F386" t="str">
            <v>nc</v>
          </cell>
          <cell r="G386" t="str">
            <v>nc</v>
          </cell>
          <cell r="H386">
            <v>19584</v>
          </cell>
          <cell r="I386" t="str">
            <v>PTE</v>
          </cell>
          <cell r="J386">
            <v>6</v>
          </cell>
          <cell r="K386">
            <v>1</v>
          </cell>
        </row>
        <row r="387">
          <cell r="A387" t="str">
            <v>CYSFRA</v>
          </cell>
          <cell r="B387" t="str">
            <v>Cystopteris fragilis</v>
          </cell>
          <cell r="C387" t="str">
            <v>(L.) Bernh.</v>
          </cell>
          <cell r="E387">
            <v>0</v>
          </cell>
          <cell r="F387" t="str">
            <v>nc</v>
          </cell>
          <cell r="G387" t="str">
            <v>nc</v>
          </cell>
          <cell r="H387">
            <v>1416</v>
          </cell>
          <cell r="I387" t="str">
            <v>PTE</v>
          </cell>
          <cell r="J387">
            <v>6</v>
          </cell>
          <cell r="K387">
            <v>6</v>
          </cell>
        </row>
        <row r="388">
          <cell r="A388" t="str">
            <v>DRYCAR</v>
          </cell>
          <cell r="B388" t="str">
            <v>Dryopteris carthusiana</v>
          </cell>
          <cell r="C388" t="str">
            <v>(Vill.) H.P.Fuchs</v>
          </cell>
          <cell r="E388">
            <v>0</v>
          </cell>
          <cell r="F388" t="str">
            <v>nc</v>
          </cell>
          <cell r="G388" t="str">
            <v>nc</v>
          </cell>
          <cell r="H388">
            <v>1418</v>
          </cell>
          <cell r="I388" t="str">
            <v>PTE</v>
          </cell>
          <cell r="J388">
            <v>6</v>
          </cell>
          <cell r="K388">
            <v>6</v>
          </cell>
        </row>
        <row r="389">
          <cell r="A389" t="str">
            <v>DRYSPX</v>
          </cell>
          <cell r="B389" t="str">
            <v>Dryopteris sp.</v>
          </cell>
          <cell r="C389" t="str">
            <v>Adans.</v>
          </cell>
          <cell r="E389">
            <v>0</v>
          </cell>
          <cell r="F389" t="str">
            <v>nc</v>
          </cell>
          <cell r="G389" t="str">
            <v>nc</v>
          </cell>
          <cell r="H389">
            <v>1417</v>
          </cell>
          <cell r="I389" t="str">
            <v>PTE</v>
          </cell>
          <cell r="J389">
            <v>6</v>
          </cell>
          <cell r="K389">
            <v>6</v>
          </cell>
        </row>
        <row r="390">
          <cell r="A390" t="str">
            <v>EQUARV</v>
          </cell>
          <cell r="B390" t="str">
            <v>Equisetum arvense</v>
          </cell>
          <cell r="C390" t="str">
            <v>L.</v>
          </cell>
          <cell r="E390">
            <v>0</v>
          </cell>
          <cell r="F390" t="str">
            <v>nc</v>
          </cell>
          <cell r="G390" t="str">
            <v>nc</v>
          </cell>
          <cell r="H390">
            <v>1384</v>
          </cell>
          <cell r="I390" t="str">
            <v>PTE</v>
          </cell>
          <cell r="J390">
            <v>6</v>
          </cell>
          <cell r="K390">
            <v>5</v>
          </cell>
        </row>
        <row r="391">
          <cell r="A391" t="str">
            <v>EQUFLU</v>
          </cell>
          <cell r="B391" t="str">
            <v>Equisetum fluviatile</v>
          </cell>
          <cell r="C391" t="str">
            <v>L.</v>
          </cell>
          <cell r="D391" t="str">
            <v>IBMR</v>
          </cell>
          <cell r="E391">
            <v>0</v>
          </cell>
          <cell r="F391">
            <v>12</v>
          </cell>
          <cell r="G391">
            <v>2</v>
          </cell>
          <cell r="H391">
            <v>1385</v>
          </cell>
          <cell r="I391" t="str">
            <v>PTE</v>
          </cell>
          <cell r="J391">
            <v>6</v>
          </cell>
          <cell r="K391">
            <v>2</v>
          </cell>
          <cell r="L391" t="str">
            <v>EQULIM</v>
          </cell>
          <cell r="M391" t="str">
            <v>Equisetum limosum  L.</v>
          </cell>
          <cell r="N391" t="str">
            <v>EQUMAX</v>
          </cell>
          <cell r="O391" t="str">
            <v>Equisetum maximum Lam.</v>
          </cell>
        </row>
        <row r="392">
          <cell r="A392" t="str">
            <v>EQUHYE</v>
          </cell>
          <cell r="B392" t="str">
            <v>Equisetum hyemale</v>
          </cell>
          <cell r="C392" t="str">
            <v>L.</v>
          </cell>
          <cell r="E392">
            <v>0</v>
          </cell>
          <cell r="F392" t="str">
            <v>nc</v>
          </cell>
          <cell r="G392" t="str">
            <v>nc</v>
          </cell>
          <cell r="H392">
            <v>29991</v>
          </cell>
          <cell r="I392" t="str">
            <v>PTE</v>
          </cell>
          <cell r="J392">
            <v>6</v>
          </cell>
          <cell r="K392">
            <v>5</v>
          </cell>
        </row>
        <row r="393">
          <cell r="A393" t="str">
            <v>EQUPAL</v>
          </cell>
          <cell r="B393" t="str">
            <v>Equisetum palustre</v>
          </cell>
          <cell r="C393" t="str">
            <v>L.</v>
          </cell>
          <cell r="D393" t="str">
            <v>IBMR</v>
          </cell>
          <cell r="E393">
            <v>0</v>
          </cell>
          <cell r="F393">
            <v>10</v>
          </cell>
          <cell r="G393">
            <v>1</v>
          </cell>
          <cell r="H393">
            <v>1387</v>
          </cell>
          <cell r="I393" t="str">
            <v>PTE</v>
          </cell>
          <cell r="J393">
            <v>6</v>
          </cell>
          <cell r="K393">
            <v>4</v>
          </cell>
        </row>
        <row r="394">
          <cell r="A394" t="str">
            <v>EQUPRA</v>
          </cell>
          <cell r="B394" t="str">
            <v>Equisetum pratense</v>
          </cell>
          <cell r="C394" t="str">
            <v>Ehrh.</v>
          </cell>
          <cell r="E394">
            <v>0</v>
          </cell>
          <cell r="F394" t="str">
            <v>nc</v>
          </cell>
          <cell r="G394" t="str">
            <v>nc</v>
          </cell>
          <cell r="H394">
            <v>19645</v>
          </cell>
          <cell r="I394" t="str">
            <v>PTE</v>
          </cell>
          <cell r="J394">
            <v>6</v>
          </cell>
          <cell r="K394">
            <v>6</v>
          </cell>
        </row>
        <row r="395">
          <cell r="A395" t="str">
            <v>EQURAM</v>
          </cell>
          <cell r="B395" t="str">
            <v>Equisetum ramosissimum</v>
          </cell>
          <cell r="C395" t="str">
            <v>Desf.</v>
          </cell>
          <cell r="E395">
            <v>0</v>
          </cell>
          <cell r="F395" t="str">
            <v>nc</v>
          </cell>
          <cell r="G395" t="str">
            <v>nc</v>
          </cell>
          <cell r="H395">
            <v>29992</v>
          </cell>
          <cell r="I395" t="str">
            <v>PTE</v>
          </cell>
          <cell r="J395">
            <v>6</v>
          </cell>
          <cell r="K395">
            <v>4</v>
          </cell>
        </row>
        <row r="396">
          <cell r="A396" t="str">
            <v>EQUSPX</v>
          </cell>
          <cell r="B396" t="str">
            <v>Equisetum sp.</v>
          </cell>
          <cell r="C396" t="str">
            <v>L.</v>
          </cell>
          <cell r="E396">
            <v>0</v>
          </cell>
          <cell r="F396" t="str">
            <v>nc</v>
          </cell>
          <cell r="G396" t="str">
            <v>nc</v>
          </cell>
          <cell r="H396">
            <v>1383</v>
          </cell>
          <cell r="I396" t="str">
            <v>PTE</v>
          </cell>
          <cell r="J396">
            <v>6</v>
          </cell>
          <cell r="K396">
            <v>6</v>
          </cell>
        </row>
        <row r="397">
          <cell r="A397" t="str">
            <v>EQUSYL</v>
          </cell>
          <cell r="B397" t="str">
            <v>Equisetum sylvaticum</v>
          </cell>
          <cell r="C397" t="str">
            <v>L.</v>
          </cell>
          <cell r="E397">
            <v>0</v>
          </cell>
          <cell r="F397" t="str">
            <v>nc</v>
          </cell>
          <cell r="G397" t="str">
            <v>nc</v>
          </cell>
          <cell r="H397">
            <v>19646</v>
          </cell>
          <cell r="I397" t="str">
            <v>PTE</v>
          </cell>
          <cell r="J397">
            <v>6</v>
          </cell>
          <cell r="K397">
            <v>6</v>
          </cell>
        </row>
        <row r="398">
          <cell r="A398" t="str">
            <v>EQUTEL</v>
          </cell>
          <cell r="B398" t="str">
            <v>Equisetum telmateia</v>
          </cell>
          <cell r="C398" t="str">
            <v>Ehrh.</v>
          </cell>
          <cell r="E398">
            <v>0</v>
          </cell>
          <cell r="F398" t="str">
            <v>nc</v>
          </cell>
          <cell r="G398" t="str">
            <v>nc</v>
          </cell>
          <cell r="H398">
            <v>29958</v>
          </cell>
          <cell r="I398" t="str">
            <v>PTE</v>
          </cell>
          <cell r="J398">
            <v>6</v>
          </cell>
          <cell r="K398">
            <v>5</v>
          </cell>
        </row>
        <row r="399">
          <cell r="A399" t="str">
            <v>EQUXLI</v>
          </cell>
          <cell r="B399" t="str">
            <v>Equisetum x litorale</v>
          </cell>
          <cell r="C399" t="str">
            <v>Kuhlew. ex Rupr.</v>
          </cell>
          <cell r="E399">
            <v>0</v>
          </cell>
          <cell r="F399" t="str">
            <v>nc</v>
          </cell>
          <cell r="G399" t="str">
            <v>nc</v>
          </cell>
          <cell r="H399">
            <v>19647</v>
          </cell>
          <cell r="I399" t="str">
            <v>PTE</v>
          </cell>
          <cell r="J399">
            <v>6</v>
          </cell>
          <cell r="K399">
            <v>6</v>
          </cell>
        </row>
        <row r="400">
          <cell r="A400" t="str">
            <v>ISOAZO</v>
          </cell>
          <cell r="B400" t="str">
            <v>Isoetes azorica</v>
          </cell>
          <cell r="C400" t="str">
            <v>Durieu ex Milde</v>
          </cell>
          <cell r="E400">
            <v>0</v>
          </cell>
          <cell r="F400" t="str">
            <v>nc</v>
          </cell>
          <cell r="G400" t="str">
            <v>nc</v>
          </cell>
          <cell r="H400">
            <v>19799</v>
          </cell>
          <cell r="I400" t="str">
            <v>PTE</v>
          </cell>
          <cell r="J400">
            <v>6</v>
          </cell>
          <cell r="K400">
            <v>1</v>
          </cell>
        </row>
        <row r="401">
          <cell r="A401" t="str">
            <v>ISOBOR</v>
          </cell>
          <cell r="B401" t="str">
            <v>Isoetes boryana</v>
          </cell>
          <cell r="C401" t="str">
            <v>Durieu</v>
          </cell>
          <cell r="E401">
            <v>0</v>
          </cell>
          <cell r="F401" t="str">
            <v>nc</v>
          </cell>
          <cell r="G401" t="str">
            <v>nc</v>
          </cell>
          <cell r="H401">
            <v>19800</v>
          </cell>
          <cell r="I401" t="str">
            <v>PTE</v>
          </cell>
          <cell r="J401">
            <v>6</v>
          </cell>
          <cell r="K401">
            <v>1</v>
          </cell>
        </row>
        <row r="402">
          <cell r="A402" t="str">
            <v>ISOECH</v>
          </cell>
          <cell r="B402" t="str">
            <v>Isoetes echinospora</v>
          </cell>
          <cell r="C402" t="str">
            <v>Durieu</v>
          </cell>
          <cell r="E402">
            <v>0</v>
          </cell>
          <cell r="F402" t="str">
            <v>nc</v>
          </cell>
          <cell r="G402" t="str">
            <v>nc</v>
          </cell>
          <cell r="H402">
            <v>19802</v>
          </cell>
          <cell r="I402" t="str">
            <v>PTE</v>
          </cell>
          <cell r="J402">
            <v>6</v>
          </cell>
          <cell r="K402">
            <v>1</v>
          </cell>
        </row>
        <row r="403">
          <cell r="A403" t="str">
            <v>ISOLAC</v>
          </cell>
          <cell r="B403" t="str">
            <v>Isoetes lacustris</v>
          </cell>
          <cell r="C403" t="str">
            <v>L.</v>
          </cell>
          <cell r="E403">
            <v>0</v>
          </cell>
          <cell r="F403" t="str">
            <v>nc</v>
          </cell>
          <cell r="G403" t="str">
            <v>nc</v>
          </cell>
          <cell r="H403">
            <v>19803</v>
          </cell>
          <cell r="I403" t="str">
            <v>PTE</v>
          </cell>
          <cell r="J403">
            <v>6</v>
          </cell>
          <cell r="K403">
            <v>1</v>
          </cell>
          <cell r="L403" t="str">
            <v>ISOBRO</v>
          </cell>
          <cell r="M403" t="str">
            <v>Isoetes brochonii Motelay</v>
          </cell>
        </row>
        <row r="404">
          <cell r="A404" t="str">
            <v>ISOLON</v>
          </cell>
          <cell r="B404" t="str">
            <v>Isoetes longissima</v>
          </cell>
          <cell r="C404" t="str">
            <v>Bory</v>
          </cell>
          <cell r="E404">
            <v>0</v>
          </cell>
          <cell r="F404" t="str">
            <v>nc</v>
          </cell>
          <cell r="G404" t="str">
            <v>nc</v>
          </cell>
          <cell r="H404">
            <v>19804</v>
          </cell>
          <cell r="I404" t="str">
            <v>PTE</v>
          </cell>
          <cell r="J404">
            <v>6</v>
          </cell>
          <cell r="K404">
            <v>1</v>
          </cell>
        </row>
        <row r="405">
          <cell r="A405" t="str">
            <v>ISOMAL</v>
          </cell>
          <cell r="B405" t="str">
            <v>Isoetes malinverniana</v>
          </cell>
          <cell r="C405" t="str">
            <v>Ces. &amp; De Not.</v>
          </cell>
          <cell r="E405">
            <v>0</v>
          </cell>
          <cell r="F405" t="str">
            <v>nc</v>
          </cell>
          <cell r="G405" t="str">
            <v>nc</v>
          </cell>
          <cell r="H405">
            <v>19805</v>
          </cell>
          <cell r="I405" t="str">
            <v>PTE</v>
          </cell>
          <cell r="J405">
            <v>6</v>
          </cell>
          <cell r="K405">
            <v>1</v>
          </cell>
        </row>
        <row r="406">
          <cell r="A406" t="str">
            <v>ISOSPX</v>
          </cell>
          <cell r="B406" t="str">
            <v>Isoetes sp.</v>
          </cell>
          <cell r="C406" t="str">
            <v>L.</v>
          </cell>
          <cell r="E406">
            <v>0</v>
          </cell>
          <cell r="F406" t="str">
            <v>nc</v>
          </cell>
          <cell r="G406" t="str">
            <v>nc</v>
          </cell>
          <cell r="H406">
            <v>19806</v>
          </cell>
          <cell r="I406" t="str">
            <v>PTE</v>
          </cell>
          <cell r="J406">
            <v>6</v>
          </cell>
          <cell r="K406">
            <v>1</v>
          </cell>
        </row>
        <row r="407">
          <cell r="A407" t="str">
            <v>ISOVEL</v>
          </cell>
          <cell r="B407" t="str">
            <v>Isoetes velata</v>
          </cell>
          <cell r="C407" t="str">
            <v>A.Braun</v>
          </cell>
          <cell r="E407">
            <v>0</v>
          </cell>
          <cell r="F407" t="str">
            <v>nc</v>
          </cell>
          <cell r="G407" t="str">
            <v>nc</v>
          </cell>
          <cell r="H407">
            <v>19807</v>
          </cell>
          <cell r="I407" t="str">
            <v>PTE</v>
          </cell>
          <cell r="J407">
            <v>6</v>
          </cell>
          <cell r="K407">
            <v>1</v>
          </cell>
        </row>
        <row r="408">
          <cell r="A408" t="str">
            <v>MASAEG</v>
          </cell>
          <cell r="B408" t="str">
            <v>Marsilea aegyptiaca</v>
          </cell>
          <cell r="C408" t="str">
            <v>Willd.</v>
          </cell>
          <cell r="E408">
            <v>0</v>
          </cell>
          <cell r="F408" t="str">
            <v>nc</v>
          </cell>
          <cell r="G408" t="str">
            <v>nc</v>
          </cell>
          <cell r="H408">
            <v>19851</v>
          </cell>
          <cell r="I408" t="str">
            <v>PTE</v>
          </cell>
          <cell r="J408">
            <v>6</v>
          </cell>
          <cell r="K408">
            <v>2</v>
          </cell>
        </row>
        <row r="409">
          <cell r="A409" t="str">
            <v>MASAZO</v>
          </cell>
          <cell r="B409" t="str">
            <v>Marsilea azorica</v>
          </cell>
          <cell r="C409" t="str">
            <v>Launert &amp; J.Paiva</v>
          </cell>
          <cell r="E409">
            <v>0</v>
          </cell>
          <cell r="F409" t="str">
            <v>nc</v>
          </cell>
          <cell r="G409" t="str">
            <v>nc</v>
          </cell>
          <cell r="H409">
            <v>19852</v>
          </cell>
          <cell r="I409" t="str">
            <v>PTE</v>
          </cell>
          <cell r="J409">
            <v>6</v>
          </cell>
          <cell r="K409">
            <v>2</v>
          </cell>
        </row>
        <row r="410">
          <cell r="A410" t="str">
            <v>MASQUA</v>
          </cell>
          <cell r="B410" t="str">
            <v>Marsilea quadrifolia</v>
          </cell>
          <cell r="C410" t="str">
            <v>L.</v>
          </cell>
          <cell r="E410">
            <v>0</v>
          </cell>
          <cell r="F410" t="str">
            <v>nc</v>
          </cell>
          <cell r="G410" t="str">
            <v>nc</v>
          </cell>
          <cell r="H410">
            <v>1393</v>
          </cell>
          <cell r="I410" t="str">
            <v>PTE</v>
          </cell>
          <cell r="J410">
            <v>6</v>
          </cell>
          <cell r="K410">
            <v>2</v>
          </cell>
        </row>
        <row r="411">
          <cell r="A411" t="str">
            <v>MASSTR</v>
          </cell>
          <cell r="B411" t="str">
            <v>Marsilea strigosa</v>
          </cell>
          <cell r="C411" t="str">
            <v>Willd.</v>
          </cell>
          <cell r="E411">
            <v>0</v>
          </cell>
          <cell r="F411" t="str">
            <v>nc</v>
          </cell>
          <cell r="G411" t="str">
            <v>nc</v>
          </cell>
          <cell r="H411">
            <v>19853</v>
          </cell>
          <cell r="I411" t="str">
            <v>PTE</v>
          </cell>
          <cell r="J411">
            <v>6</v>
          </cell>
          <cell r="K411">
            <v>2</v>
          </cell>
        </row>
        <row r="412">
          <cell r="A412" t="str">
            <v>OSMREG</v>
          </cell>
          <cell r="B412" t="str">
            <v>Osmunda regalis</v>
          </cell>
          <cell r="C412" t="str">
            <v>L.</v>
          </cell>
          <cell r="E412">
            <v>0</v>
          </cell>
          <cell r="F412" t="str">
            <v>nc</v>
          </cell>
          <cell r="G412" t="str">
            <v>nc</v>
          </cell>
          <cell r="H412">
            <v>1403</v>
          </cell>
          <cell r="I412" t="str">
            <v>PTE</v>
          </cell>
          <cell r="J412">
            <v>6</v>
          </cell>
          <cell r="K412">
            <v>5</v>
          </cell>
        </row>
        <row r="413">
          <cell r="A413" t="str">
            <v>PILGLO</v>
          </cell>
          <cell r="B413" t="str">
            <v>Pilularia globulifera</v>
          </cell>
          <cell r="C413" t="str">
            <v>L.</v>
          </cell>
          <cell r="E413">
            <v>0</v>
          </cell>
          <cell r="F413" t="str">
            <v>nc</v>
          </cell>
          <cell r="G413" t="str">
            <v>nc</v>
          </cell>
          <cell r="H413">
            <v>1395</v>
          </cell>
          <cell r="I413" t="str">
            <v>PTE</v>
          </cell>
          <cell r="J413">
            <v>6</v>
          </cell>
          <cell r="K413">
            <v>2</v>
          </cell>
        </row>
        <row r="414">
          <cell r="A414" t="str">
            <v>PILMIN</v>
          </cell>
          <cell r="B414" t="str">
            <v>Pilularia minuta</v>
          </cell>
          <cell r="C414" t="str">
            <v>Durieu</v>
          </cell>
          <cell r="E414">
            <v>0</v>
          </cell>
          <cell r="F414" t="str">
            <v>nc</v>
          </cell>
          <cell r="G414" t="str">
            <v>nc</v>
          </cell>
          <cell r="H414">
            <v>19912</v>
          </cell>
          <cell r="I414" t="str">
            <v>PTE</v>
          </cell>
          <cell r="J414">
            <v>6</v>
          </cell>
          <cell r="K414">
            <v>2</v>
          </cell>
        </row>
        <row r="415">
          <cell r="A415" t="str">
            <v>SALNAT</v>
          </cell>
          <cell r="B415" t="str">
            <v>Salvinia natans</v>
          </cell>
          <cell r="C415" t="str">
            <v>(L.) All.</v>
          </cell>
          <cell r="E415">
            <v>0</v>
          </cell>
          <cell r="F415" t="str">
            <v>nc</v>
          </cell>
          <cell r="G415" t="str">
            <v>nc</v>
          </cell>
          <cell r="H415">
            <v>1441</v>
          </cell>
          <cell r="I415" t="str">
            <v>PTE</v>
          </cell>
          <cell r="J415">
            <v>6</v>
          </cell>
          <cell r="K415">
            <v>1</v>
          </cell>
        </row>
        <row r="416">
          <cell r="A416" t="str">
            <v>THEPAL</v>
          </cell>
          <cell r="B416" t="str">
            <v>Thelypteris palustris</v>
          </cell>
          <cell r="C416" t="str">
            <v>Schott.</v>
          </cell>
          <cell r="E416">
            <v>0</v>
          </cell>
          <cell r="F416" t="str">
            <v>nc</v>
          </cell>
          <cell r="G416" t="str">
            <v>nc</v>
          </cell>
          <cell r="H416">
            <v>1435</v>
          </cell>
          <cell r="I416" t="str">
            <v>PTE</v>
          </cell>
          <cell r="J416">
            <v>6</v>
          </cell>
          <cell r="K416">
            <v>5</v>
          </cell>
        </row>
        <row r="417">
          <cell r="B417" t="str">
            <v>- PHANEROGAMES -</v>
          </cell>
          <cell r="D417" t="str">
            <v>IBMR</v>
          </cell>
          <cell r="E417">
            <v>1</v>
          </cell>
          <cell r="I417" t="str">
            <v>PH</v>
          </cell>
          <cell r="J417">
            <v>6.8</v>
          </cell>
        </row>
        <row r="418">
          <cell r="B418" t="str">
            <v>- Hydrophytes</v>
          </cell>
          <cell r="D418" t="str">
            <v>IBMR</v>
          </cell>
          <cell r="E418">
            <v>1</v>
          </cell>
          <cell r="I418" t="str">
            <v>PH</v>
          </cell>
          <cell r="J418">
            <v>7</v>
          </cell>
        </row>
        <row r="419">
          <cell r="A419" t="str">
            <v>ALILAN</v>
          </cell>
          <cell r="B419" t="str">
            <v>Alisma lanceolatum</v>
          </cell>
          <cell r="C419" t="str">
            <v>With.</v>
          </cell>
          <cell r="D419" t="str">
            <v>IBMR</v>
          </cell>
          <cell r="E419">
            <v>0</v>
          </cell>
          <cell r="F419">
            <v>9</v>
          </cell>
          <cell r="G419">
            <v>2</v>
          </cell>
          <cell r="H419">
            <v>1446</v>
          </cell>
          <cell r="I419" t="str">
            <v>Phe</v>
          </cell>
          <cell r="J419">
            <v>7</v>
          </cell>
          <cell r="K419">
            <v>4</v>
          </cell>
          <cell r="L419" t="str">
            <v>ALISTE</v>
          </cell>
          <cell r="M419" t="str">
            <v>Alisma stenophyllum  (Asch. &amp; Graebn.) Sam.</v>
          </cell>
        </row>
        <row r="420">
          <cell r="A420" t="str">
            <v>ALIPLA</v>
          </cell>
          <cell r="B420" t="str">
            <v>Alisma plantago-aquatica</v>
          </cell>
          <cell r="C420" t="str">
            <v>L.</v>
          </cell>
          <cell r="D420" t="str">
            <v>IBMR</v>
          </cell>
          <cell r="E420">
            <v>0</v>
          </cell>
          <cell r="F420">
            <v>8</v>
          </cell>
          <cell r="G420">
            <v>2</v>
          </cell>
          <cell r="H420">
            <v>1447</v>
          </cell>
          <cell r="I420" t="str">
            <v>PHe</v>
          </cell>
          <cell r="J420">
            <v>7</v>
          </cell>
          <cell r="K420">
            <v>4</v>
          </cell>
          <cell r="L420" t="str">
            <v>ALIBRE</v>
          </cell>
          <cell r="M420" t="str">
            <v>Alisma brevipes  Greene</v>
          </cell>
          <cell r="N420" t="str">
            <v>ALISUB</v>
          </cell>
          <cell r="O420" t="str">
            <v>Alisma subcordatum  Raf.</v>
          </cell>
        </row>
        <row r="421">
          <cell r="A421" t="str">
            <v>ALISPX</v>
          </cell>
          <cell r="B421" t="str">
            <v>Alisma sp.</v>
          </cell>
          <cell r="C421" t="str">
            <v>L.</v>
          </cell>
          <cell r="E421">
            <v>0</v>
          </cell>
          <cell r="F421" t="str">
            <v>nc</v>
          </cell>
          <cell r="G421" t="str">
            <v>nc</v>
          </cell>
          <cell r="H421">
            <v>1444</v>
          </cell>
          <cell r="I421" t="str">
            <v>PHe</v>
          </cell>
          <cell r="J421">
            <v>7</v>
          </cell>
          <cell r="K421">
            <v>4</v>
          </cell>
        </row>
        <row r="422">
          <cell r="A422" t="str">
            <v>CADPAR</v>
          </cell>
          <cell r="B422" t="str">
            <v>Caldesia parnassifolia</v>
          </cell>
          <cell r="C422" t="str">
            <v>(L.) Parl.</v>
          </cell>
          <cell r="E422">
            <v>0</v>
          </cell>
          <cell r="F422" t="str">
            <v>nc</v>
          </cell>
          <cell r="G422" t="str">
            <v>nc</v>
          </cell>
          <cell r="H422">
            <v>19546</v>
          </cell>
          <cell r="I422" t="str">
            <v>PHe</v>
          </cell>
          <cell r="J422">
            <v>7</v>
          </cell>
          <cell r="K422">
            <v>4</v>
          </cell>
        </row>
        <row r="423">
          <cell r="A423" t="str">
            <v>HELXMO</v>
          </cell>
          <cell r="B423" t="str">
            <v>Helosciadium x moorei </v>
          </cell>
          <cell r="C423" t="str">
            <v>(Syme) B.Bock</v>
          </cell>
          <cell r="E423">
            <v>0</v>
          </cell>
          <cell r="F423" t="str">
            <v>nc</v>
          </cell>
          <cell r="G423" t="str">
            <v>nc</v>
          </cell>
          <cell r="H423">
            <v>30054</v>
          </cell>
          <cell r="I423" t="str">
            <v>PHe</v>
          </cell>
          <cell r="J423">
            <v>7</v>
          </cell>
          <cell r="K423">
            <v>4</v>
          </cell>
          <cell r="L423" t="str">
            <v>APIXMO</v>
          </cell>
          <cell r="M423" t="str">
            <v>Apium x moorei (Syme) Druce</v>
          </cell>
        </row>
        <row r="424">
          <cell r="A424" t="str">
            <v>HYRVUL</v>
          </cell>
          <cell r="B424" t="str">
            <v>Hydrocotyle vulgaris</v>
          </cell>
          <cell r="C424" t="str">
            <v>L.</v>
          </cell>
          <cell r="D424" t="str">
            <v>IBMR</v>
          </cell>
          <cell r="E424">
            <v>0</v>
          </cell>
          <cell r="F424">
            <v>14</v>
          </cell>
          <cell r="G424">
            <v>2</v>
          </cell>
          <cell r="H424">
            <v>1983</v>
          </cell>
          <cell r="I424" t="str">
            <v>PHg</v>
          </cell>
          <cell r="J424">
            <v>7</v>
          </cell>
          <cell r="K424">
            <v>4</v>
          </cell>
        </row>
        <row r="425">
          <cell r="A425" t="str">
            <v>ALDVES</v>
          </cell>
          <cell r="B425" t="str">
            <v>Aldrovanda vesiculosa</v>
          </cell>
          <cell r="C425" t="str">
            <v>L.</v>
          </cell>
          <cell r="E425">
            <v>0</v>
          </cell>
          <cell r="F425" t="str">
            <v>nc</v>
          </cell>
          <cell r="G425" t="str">
            <v>nc</v>
          </cell>
          <cell r="H425">
            <v>19752</v>
          </cell>
          <cell r="I425" t="str">
            <v>PHy</v>
          </cell>
          <cell r="J425">
            <v>7</v>
          </cell>
          <cell r="K425">
            <v>1</v>
          </cell>
        </row>
        <row r="426">
          <cell r="A426" t="str">
            <v>ALIGRA</v>
          </cell>
          <cell r="B426" t="str">
            <v>Alisma gramineum</v>
          </cell>
          <cell r="C426" t="str">
            <v>Lej.</v>
          </cell>
          <cell r="E426">
            <v>0</v>
          </cell>
          <cell r="F426" t="str">
            <v>nc</v>
          </cell>
          <cell r="G426" t="str">
            <v>nc</v>
          </cell>
          <cell r="H426">
            <v>1445</v>
          </cell>
          <cell r="I426" t="str">
            <v>PHy</v>
          </cell>
          <cell r="J426">
            <v>7</v>
          </cell>
          <cell r="K426">
            <v>2</v>
          </cell>
          <cell r="L426" t="str">
            <v>ALIWAH</v>
          </cell>
          <cell r="M426" t="str">
            <v>Alisma wahlenbergii (Holmb.) Juz.</v>
          </cell>
        </row>
        <row r="427">
          <cell r="A427" t="str">
            <v>ALTFIL</v>
          </cell>
          <cell r="B427" t="str">
            <v>Althenia filiformis</v>
          </cell>
          <cell r="C427" t="str">
            <v>Petit</v>
          </cell>
          <cell r="E427">
            <v>0</v>
          </cell>
          <cell r="F427" t="str">
            <v>nc</v>
          </cell>
          <cell r="G427" t="str">
            <v>nc</v>
          </cell>
          <cell r="H427">
            <v>19756</v>
          </cell>
          <cell r="I427" t="str">
            <v>PHy</v>
          </cell>
          <cell r="J427">
            <v>7</v>
          </cell>
          <cell r="K427">
            <v>2</v>
          </cell>
        </row>
        <row r="428">
          <cell r="A428" t="str">
            <v>ALTORI</v>
          </cell>
          <cell r="B428" t="str">
            <v>Althenia orientalis</v>
          </cell>
          <cell r="C428" t="str">
            <v>(Tzvelev) Garcia-Mur. &amp; Talavera</v>
          </cell>
          <cell r="E428">
            <v>0</v>
          </cell>
          <cell r="F428" t="str">
            <v>nc</v>
          </cell>
          <cell r="G428" t="str">
            <v>nc</v>
          </cell>
          <cell r="H428">
            <v>19757</v>
          </cell>
          <cell r="I428" t="str">
            <v>PHy</v>
          </cell>
          <cell r="J428">
            <v>7</v>
          </cell>
          <cell r="K428">
            <v>2</v>
          </cell>
        </row>
        <row r="429">
          <cell r="A429" t="str">
            <v>APODIS</v>
          </cell>
          <cell r="B429" t="str">
            <v>Aponogeton distachyos</v>
          </cell>
          <cell r="C429" t="str">
            <v>L.f.</v>
          </cell>
          <cell r="E429">
            <v>0</v>
          </cell>
          <cell r="F429" t="str">
            <v>nc</v>
          </cell>
          <cell r="G429" t="str">
            <v>nc</v>
          </cell>
          <cell r="H429">
            <v>1456</v>
          </cell>
          <cell r="I429" t="str">
            <v>PHy</v>
          </cell>
          <cell r="J429">
            <v>7</v>
          </cell>
          <cell r="K429">
            <v>1</v>
          </cell>
        </row>
        <row r="430">
          <cell r="A430" t="str">
            <v>BALALP</v>
          </cell>
          <cell r="B430" t="str">
            <v>Baldellia alpestris</v>
          </cell>
          <cell r="C430" t="str">
            <v>(Coss.) M. Laínz</v>
          </cell>
          <cell r="E430">
            <v>0</v>
          </cell>
          <cell r="F430" t="str">
            <v>nc</v>
          </cell>
          <cell r="G430" t="str">
            <v>nc</v>
          </cell>
          <cell r="H430">
            <v>19523</v>
          </cell>
          <cell r="I430" t="str">
            <v>PHy</v>
          </cell>
          <cell r="J430">
            <v>7</v>
          </cell>
          <cell r="K430">
            <v>2</v>
          </cell>
        </row>
        <row r="431">
          <cell r="A431" t="str">
            <v>BALRAN</v>
          </cell>
          <cell r="B431" t="str">
            <v>Baldellia ranunculoides</v>
          </cell>
          <cell r="C431" t="str">
            <v>(L.) Parl.</v>
          </cell>
          <cell r="E431">
            <v>0</v>
          </cell>
          <cell r="F431" t="str">
            <v>nc</v>
          </cell>
          <cell r="G431" t="str">
            <v>nc</v>
          </cell>
          <cell r="H431">
            <v>1449</v>
          </cell>
          <cell r="I431" t="str">
            <v>PHy</v>
          </cell>
          <cell r="J431">
            <v>7</v>
          </cell>
          <cell r="K431">
            <v>2</v>
          </cell>
        </row>
        <row r="432">
          <cell r="A432" t="str">
            <v>CABCAR</v>
          </cell>
          <cell r="B432" t="str">
            <v>Cabomba caroliniana</v>
          </cell>
          <cell r="C432" t="str">
            <v>A.Gray      </v>
          </cell>
          <cell r="E432">
            <v>0</v>
          </cell>
          <cell r="F432" t="str">
            <v>nc</v>
          </cell>
          <cell r="G432" t="str">
            <v>nc</v>
          </cell>
          <cell r="H432">
            <v>19544</v>
          </cell>
          <cell r="I432" t="str">
            <v>PHy</v>
          </cell>
          <cell r="J432">
            <v>7</v>
          </cell>
          <cell r="K432">
            <v>1</v>
          </cell>
        </row>
        <row r="433">
          <cell r="A433" t="str">
            <v>CAAPAL</v>
          </cell>
          <cell r="B433" t="str">
            <v>Calla palustris</v>
          </cell>
          <cell r="C433" t="str">
            <v>L.</v>
          </cell>
          <cell r="E433">
            <v>0</v>
          </cell>
          <cell r="F433" t="str">
            <v>nc</v>
          </cell>
          <cell r="G433" t="str">
            <v>nc</v>
          </cell>
          <cell r="H433">
            <v>1461</v>
          </cell>
          <cell r="I433" t="str">
            <v>PHy</v>
          </cell>
          <cell r="J433">
            <v>7</v>
          </cell>
          <cell r="K433">
            <v>2</v>
          </cell>
        </row>
        <row r="434">
          <cell r="A434" t="str">
            <v>CALBRU</v>
          </cell>
          <cell r="B434" t="str">
            <v>Callitriche brutia</v>
          </cell>
          <cell r="C434" t="str">
            <v>Petagna</v>
          </cell>
          <cell r="E434">
            <v>0</v>
          </cell>
          <cell r="F434" t="str">
            <v>nc</v>
          </cell>
          <cell r="G434" t="str">
            <v>nc</v>
          </cell>
          <cell r="H434">
            <v>1697</v>
          </cell>
          <cell r="I434" t="str">
            <v>PHy</v>
          </cell>
          <cell r="J434">
            <v>7</v>
          </cell>
          <cell r="K434">
            <v>1</v>
          </cell>
        </row>
        <row r="435">
          <cell r="A435" t="str">
            <v>CALCOP</v>
          </cell>
          <cell r="B435" t="str">
            <v>Callitriche cophocarpa</v>
          </cell>
          <cell r="C435" t="str">
            <v>Sendtn.</v>
          </cell>
          <cell r="E435">
            <v>0</v>
          </cell>
          <cell r="F435" t="str">
            <v>nc</v>
          </cell>
          <cell r="G435" t="str">
            <v>nc</v>
          </cell>
          <cell r="H435">
            <v>19549</v>
          </cell>
          <cell r="I435" t="str">
            <v>PHy</v>
          </cell>
          <cell r="J435">
            <v>7</v>
          </cell>
          <cell r="K435">
            <v>1</v>
          </cell>
        </row>
        <row r="436">
          <cell r="A436" t="str">
            <v>CALCRI</v>
          </cell>
          <cell r="B436" t="str">
            <v>Callitriche cribrosa</v>
          </cell>
          <cell r="C436" t="str">
            <v>Schotsman</v>
          </cell>
          <cell r="E436">
            <v>0</v>
          </cell>
          <cell r="F436" t="str">
            <v>nc</v>
          </cell>
          <cell r="G436" t="str">
            <v>nc</v>
          </cell>
          <cell r="H436">
            <v>19550</v>
          </cell>
          <cell r="I436" t="str">
            <v>PHy</v>
          </cell>
          <cell r="J436">
            <v>7</v>
          </cell>
          <cell r="K436">
            <v>1</v>
          </cell>
        </row>
        <row r="437">
          <cell r="A437" t="str">
            <v>CALHAM</v>
          </cell>
          <cell r="B437" t="str">
            <v>Callitriche hamulata</v>
          </cell>
          <cell r="C437" t="str">
            <v>Kützing ex Koch</v>
          </cell>
          <cell r="D437" t="str">
            <v>IBMR</v>
          </cell>
          <cell r="E437">
            <v>0</v>
          </cell>
          <cell r="F437">
            <v>12</v>
          </cell>
          <cell r="G437">
            <v>1</v>
          </cell>
          <cell r="H437">
            <v>1698</v>
          </cell>
          <cell r="I437" t="str">
            <v>PHy</v>
          </cell>
          <cell r="J437">
            <v>7</v>
          </cell>
          <cell r="K437">
            <v>1</v>
          </cell>
          <cell r="L437" t="str">
            <v>CALBRH</v>
          </cell>
          <cell r="M437" t="str">
            <v>Callitriche brutia var. hamulata (Kütz. ex W.D.J.Koch) Lansdown</v>
          </cell>
        </row>
        <row r="438">
          <cell r="A438" t="str">
            <v>CALHRM</v>
          </cell>
          <cell r="B438" t="str">
            <v>Callitriche hermaphroditica</v>
          </cell>
          <cell r="C438" t="str">
            <v>L.</v>
          </cell>
          <cell r="E438">
            <v>0</v>
          </cell>
          <cell r="F438" t="str">
            <v>nc</v>
          </cell>
          <cell r="G438" t="str">
            <v>nc</v>
          </cell>
          <cell r="H438">
            <v>1699</v>
          </cell>
          <cell r="I438" t="str">
            <v>PHy</v>
          </cell>
          <cell r="J438">
            <v>7</v>
          </cell>
          <cell r="K438">
            <v>1</v>
          </cell>
        </row>
        <row r="439">
          <cell r="A439" t="str">
            <v>CALLEN</v>
          </cell>
          <cell r="B439" t="str">
            <v>Callitriche lenisulca</v>
          </cell>
          <cell r="C439" t="str">
            <v>Clavaud</v>
          </cell>
          <cell r="E439">
            <v>0</v>
          </cell>
          <cell r="F439" t="str">
            <v>nc</v>
          </cell>
          <cell r="G439" t="str">
            <v>nc</v>
          </cell>
          <cell r="H439">
            <v>19554</v>
          </cell>
          <cell r="I439" t="str">
            <v>PHy</v>
          </cell>
          <cell r="J439">
            <v>7</v>
          </cell>
          <cell r="K439">
            <v>1</v>
          </cell>
        </row>
        <row r="440">
          <cell r="A440" t="str">
            <v>CALLUS</v>
          </cell>
          <cell r="B440" t="str">
            <v>Callitriche lusitanica</v>
          </cell>
          <cell r="C440" t="str">
            <v>Schotsman</v>
          </cell>
          <cell r="E440">
            <v>0</v>
          </cell>
          <cell r="F440" t="str">
            <v>nc</v>
          </cell>
          <cell r="G440" t="str">
            <v>nc</v>
          </cell>
          <cell r="H440">
            <v>19555</v>
          </cell>
          <cell r="I440" t="str">
            <v>PHy</v>
          </cell>
          <cell r="J440">
            <v>7</v>
          </cell>
          <cell r="K440">
            <v>1</v>
          </cell>
        </row>
        <row r="441">
          <cell r="A441" t="str">
            <v>CALOBT</v>
          </cell>
          <cell r="B441" t="str">
            <v>Callitriche obtusangula</v>
          </cell>
          <cell r="C441" t="str">
            <v>Le Gall</v>
          </cell>
          <cell r="D441" t="str">
            <v>IBMR</v>
          </cell>
          <cell r="E441">
            <v>0</v>
          </cell>
          <cell r="F441">
            <v>8</v>
          </cell>
          <cell r="G441">
            <v>2</v>
          </cell>
          <cell r="H441">
            <v>1700</v>
          </cell>
          <cell r="I441" t="str">
            <v>PHy</v>
          </cell>
          <cell r="J441">
            <v>7</v>
          </cell>
          <cell r="K441">
            <v>1</v>
          </cell>
        </row>
        <row r="442">
          <cell r="A442" t="str">
            <v>CALPAL</v>
          </cell>
          <cell r="B442" t="str">
            <v>Callitriche palustris</v>
          </cell>
          <cell r="C442" t="str">
            <v>L.</v>
          </cell>
          <cell r="E442">
            <v>0</v>
          </cell>
          <cell r="F442" t="str">
            <v>nc</v>
          </cell>
          <cell r="G442" t="str">
            <v>nc</v>
          </cell>
          <cell r="H442">
            <v>1701</v>
          </cell>
          <cell r="I442" t="str">
            <v>PHy</v>
          </cell>
          <cell r="J442">
            <v>7</v>
          </cell>
          <cell r="K442">
            <v>1</v>
          </cell>
          <cell r="L442" t="str">
            <v>CALHER</v>
          </cell>
          <cell r="M442" t="str">
            <v>Callitriche hermaphrodita L.</v>
          </cell>
        </row>
        <row r="443">
          <cell r="A443" t="str">
            <v>CALPLA</v>
          </cell>
          <cell r="B443" t="str">
            <v>Callitriche platycarpa</v>
          </cell>
          <cell r="C443" t="str">
            <v>Kützing</v>
          </cell>
          <cell r="D443" t="str">
            <v>IBMR</v>
          </cell>
          <cell r="E443">
            <v>0</v>
          </cell>
          <cell r="F443">
            <v>10</v>
          </cell>
          <cell r="G443">
            <v>1</v>
          </cell>
          <cell r="H443">
            <v>1702</v>
          </cell>
          <cell r="I443" t="str">
            <v>PHy</v>
          </cell>
          <cell r="J443">
            <v>7</v>
          </cell>
          <cell r="K443">
            <v>1</v>
          </cell>
        </row>
        <row r="444">
          <cell r="A444" t="str">
            <v>CALPUL</v>
          </cell>
          <cell r="B444" t="str">
            <v>Callitriche pulchra</v>
          </cell>
          <cell r="C444" t="str">
            <v>Schotsman</v>
          </cell>
          <cell r="E444">
            <v>0</v>
          </cell>
          <cell r="F444" t="str">
            <v>nc</v>
          </cell>
          <cell r="G444" t="str">
            <v>nc</v>
          </cell>
          <cell r="H444">
            <v>19556</v>
          </cell>
          <cell r="I444" t="str">
            <v>PHy</v>
          </cell>
          <cell r="J444">
            <v>7</v>
          </cell>
          <cell r="K444">
            <v>1</v>
          </cell>
        </row>
        <row r="445">
          <cell r="A445" t="str">
            <v>CALREG</v>
          </cell>
          <cell r="B445" t="str">
            <v>Callitriche regis-jubae</v>
          </cell>
          <cell r="C445" t="str">
            <v>Schotsman</v>
          </cell>
          <cell r="E445">
            <v>0</v>
          </cell>
          <cell r="F445" t="str">
            <v>nc</v>
          </cell>
          <cell r="G445" t="str">
            <v>nc</v>
          </cell>
          <cell r="H445">
            <v>19557</v>
          </cell>
          <cell r="I445" t="str">
            <v>PHy</v>
          </cell>
          <cell r="J445">
            <v>7</v>
          </cell>
          <cell r="K445">
            <v>1</v>
          </cell>
        </row>
        <row r="446">
          <cell r="A446" t="str">
            <v>CALSPX</v>
          </cell>
          <cell r="B446" t="str">
            <v>Callitriche sp.</v>
          </cell>
          <cell r="C446" t="str">
            <v>L.</v>
          </cell>
          <cell r="E446">
            <v>0</v>
          </cell>
          <cell r="F446" t="str">
            <v>nc</v>
          </cell>
          <cell r="G446" t="str">
            <v>nc</v>
          </cell>
          <cell r="H446">
            <v>1696</v>
          </cell>
          <cell r="I446" t="str">
            <v>PHy</v>
          </cell>
          <cell r="J446">
            <v>7</v>
          </cell>
          <cell r="K446">
            <v>1</v>
          </cell>
        </row>
        <row r="447">
          <cell r="A447" t="str">
            <v>CALSTA</v>
          </cell>
          <cell r="B447" t="str">
            <v>Callitriche stagnalis</v>
          </cell>
          <cell r="C447" t="str">
            <v>Scop.</v>
          </cell>
          <cell r="D447" t="str">
            <v>IBMR</v>
          </cell>
          <cell r="E447">
            <v>0</v>
          </cell>
          <cell r="F447">
            <v>12</v>
          </cell>
          <cell r="G447">
            <v>2</v>
          </cell>
          <cell r="H447">
            <v>1703</v>
          </cell>
          <cell r="I447" t="str">
            <v>PHy</v>
          </cell>
          <cell r="J447">
            <v>7</v>
          </cell>
          <cell r="K447">
            <v>1</v>
          </cell>
        </row>
        <row r="448">
          <cell r="A448" t="str">
            <v>CALTRU</v>
          </cell>
          <cell r="B448" t="str">
            <v>Callitriche truncata</v>
          </cell>
          <cell r="C448" t="str">
            <v>Guss.</v>
          </cell>
          <cell r="E448">
            <v>0</v>
          </cell>
          <cell r="F448" t="str">
            <v>nc</v>
          </cell>
          <cell r="G448" t="str">
            <v>nc</v>
          </cell>
          <cell r="H448">
            <v>1704</v>
          </cell>
          <cell r="I448" t="str">
            <v>PHy</v>
          </cell>
          <cell r="J448">
            <v>7</v>
          </cell>
          <cell r="K448">
            <v>1</v>
          </cell>
        </row>
        <row r="449">
          <cell r="A449" t="str">
            <v>CALTRO</v>
          </cell>
          <cell r="B449" t="str">
            <v>Callitriche truncata subsp. Occidentalis</v>
          </cell>
          <cell r="C449" t="str">
            <v>(Rouy) Braun-Blanq.</v>
          </cell>
          <cell r="D449" t="str">
            <v>IBMR</v>
          </cell>
          <cell r="E449">
            <v>0</v>
          </cell>
          <cell r="F449">
            <v>10</v>
          </cell>
          <cell r="G449">
            <v>2</v>
          </cell>
          <cell r="H449">
            <v>19559</v>
          </cell>
          <cell r="I449" t="str">
            <v>PHy</v>
          </cell>
          <cell r="J449">
            <v>7</v>
          </cell>
          <cell r="K449">
            <v>1</v>
          </cell>
        </row>
        <row r="450">
          <cell r="A450" t="str">
            <v>CERDEM</v>
          </cell>
          <cell r="B450" t="str">
            <v>Ceratophyllum demersum</v>
          </cell>
          <cell r="C450" t="str">
            <v>L.</v>
          </cell>
          <cell r="D450" t="str">
            <v>IBMR</v>
          </cell>
          <cell r="E450">
            <v>0</v>
          </cell>
          <cell r="F450">
            <v>5</v>
          </cell>
          <cell r="G450">
            <v>2</v>
          </cell>
          <cell r="H450">
            <v>1717</v>
          </cell>
          <cell r="I450" t="str">
            <v>PHy</v>
          </cell>
          <cell r="J450">
            <v>7</v>
          </cell>
          <cell r="K450">
            <v>1</v>
          </cell>
          <cell r="L450" t="str">
            <v>CERDEA</v>
          </cell>
          <cell r="M450" t="str">
            <v>Ceratophyllum demersum var. apiculatum (Cham.) Asch.</v>
          </cell>
          <cell r="N450" t="str">
            <v>CERDED</v>
          </cell>
          <cell r="O450" t="str">
            <v>Ceratophyllum demersum var. demersum L.</v>
          </cell>
          <cell r="P450" t="str">
            <v>CERDEI</v>
          </cell>
          <cell r="Q450" t="str">
            <v>Ceratophyllum demersum var. inerme Gay ex R.R.Sm.</v>
          </cell>
        </row>
        <row r="451">
          <cell r="A451" t="str">
            <v>CERPLA</v>
          </cell>
          <cell r="B451" t="str">
            <v>Ceratophyllum platyacanthum</v>
          </cell>
          <cell r="C451" t="str">
            <v>Cham.</v>
          </cell>
          <cell r="E451">
            <v>0</v>
          </cell>
          <cell r="F451" t="str">
            <v>nc</v>
          </cell>
          <cell r="G451" t="str">
            <v>nc</v>
          </cell>
          <cell r="H451">
            <v>19583</v>
          </cell>
          <cell r="I451" t="str">
            <v>PHy</v>
          </cell>
          <cell r="J451">
            <v>7</v>
          </cell>
          <cell r="K451">
            <v>1</v>
          </cell>
        </row>
        <row r="452">
          <cell r="A452" t="str">
            <v>CERSPX</v>
          </cell>
          <cell r="B452" t="str">
            <v>Ceratophyllum sp.</v>
          </cell>
          <cell r="C452" t="str">
            <v>L.</v>
          </cell>
          <cell r="E452">
            <v>0</v>
          </cell>
          <cell r="F452" t="str">
            <v>nc</v>
          </cell>
          <cell r="G452" t="str">
            <v>nc</v>
          </cell>
          <cell r="H452">
            <v>1716</v>
          </cell>
          <cell r="I452" t="str">
            <v>PHy</v>
          </cell>
          <cell r="J452">
            <v>7</v>
          </cell>
          <cell r="K452">
            <v>1</v>
          </cell>
        </row>
        <row r="453">
          <cell r="A453" t="str">
            <v>CERSUB</v>
          </cell>
          <cell r="B453" t="str">
            <v>Ceratophyllum submersum</v>
          </cell>
          <cell r="C453" t="str">
            <v>L.</v>
          </cell>
          <cell r="D453" t="str">
            <v>IBMR</v>
          </cell>
          <cell r="E453">
            <v>0</v>
          </cell>
          <cell r="F453">
            <v>2</v>
          </cell>
          <cell r="G453">
            <v>3</v>
          </cell>
          <cell r="H453">
            <v>1718</v>
          </cell>
          <cell r="I453" t="str">
            <v>PHy</v>
          </cell>
          <cell r="J453">
            <v>7</v>
          </cell>
          <cell r="K453">
            <v>1</v>
          </cell>
          <cell r="L453" t="str">
            <v>CERMUR</v>
          </cell>
          <cell r="M453" t="str">
            <v>Ceratophyllum muricatum Cham.</v>
          </cell>
        </row>
        <row r="454">
          <cell r="A454" t="str">
            <v>EGEDEN</v>
          </cell>
          <cell r="B454" t="str">
            <v>Egeria densa</v>
          </cell>
          <cell r="C454" t="str">
            <v>Planch.</v>
          </cell>
          <cell r="E454">
            <v>0</v>
          </cell>
          <cell r="F454" t="str">
            <v>nc</v>
          </cell>
          <cell r="G454" t="str">
            <v>nc</v>
          </cell>
          <cell r="H454">
            <v>19626</v>
          </cell>
          <cell r="I454" t="str">
            <v>PHy</v>
          </cell>
          <cell r="J454">
            <v>7</v>
          </cell>
          <cell r="K454">
            <v>1</v>
          </cell>
        </row>
        <row r="455">
          <cell r="A455" t="str">
            <v>EICCRA</v>
          </cell>
          <cell r="B455" t="str">
            <v>Eichhornia crassipes</v>
          </cell>
          <cell r="C455" t="str">
            <v>(Mart.) Solms</v>
          </cell>
          <cell r="E455">
            <v>0</v>
          </cell>
          <cell r="F455" t="str">
            <v>nc</v>
          </cell>
          <cell r="G455" t="str">
            <v>nc</v>
          </cell>
          <cell r="H455">
            <v>19627</v>
          </cell>
          <cell r="I455" t="str">
            <v>PHy</v>
          </cell>
          <cell r="J455">
            <v>7</v>
          </cell>
          <cell r="K455">
            <v>1</v>
          </cell>
        </row>
        <row r="456">
          <cell r="A456" t="str">
            <v>EICSPX</v>
          </cell>
          <cell r="B456" t="str">
            <v>Eichhornia sp.</v>
          </cell>
          <cell r="C456" t="str">
            <v>Kunth</v>
          </cell>
          <cell r="E456">
            <v>0</v>
          </cell>
          <cell r="F456" t="str">
            <v>nc</v>
          </cell>
          <cell r="G456" t="str">
            <v>nc</v>
          </cell>
          <cell r="H456">
            <v>19628</v>
          </cell>
          <cell r="I456" t="str">
            <v>PHy</v>
          </cell>
          <cell r="J456">
            <v>7</v>
          </cell>
          <cell r="K456">
            <v>1</v>
          </cell>
        </row>
        <row r="457">
          <cell r="A457" t="str">
            <v>ELOCAL</v>
          </cell>
          <cell r="B457" t="str">
            <v>Elodea callitrichoides</v>
          </cell>
          <cell r="C457" t="str">
            <v>(Rich.) Casp.</v>
          </cell>
          <cell r="E457">
            <v>0</v>
          </cell>
          <cell r="F457" t="str">
            <v>nc</v>
          </cell>
          <cell r="G457" t="str">
            <v>nc</v>
          </cell>
          <cell r="H457">
            <v>19642</v>
          </cell>
          <cell r="I457" t="str">
            <v>PHy</v>
          </cell>
          <cell r="J457">
            <v>7</v>
          </cell>
          <cell r="K457">
            <v>1</v>
          </cell>
          <cell r="L457" t="str">
            <v>ELOERN</v>
          </cell>
          <cell r="M457" t="str">
            <v>Elodea ernstiae H.St.John</v>
          </cell>
        </row>
        <row r="458">
          <cell r="A458" t="str">
            <v>ELOCAN</v>
          </cell>
          <cell r="B458" t="str">
            <v>Elodea canadensis</v>
          </cell>
          <cell r="C458" t="str">
            <v>Michx.</v>
          </cell>
          <cell r="D458" t="str">
            <v>IBMR</v>
          </cell>
          <cell r="E458">
            <v>0</v>
          </cell>
          <cell r="F458">
            <v>10</v>
          </cell>
          <cell r="G458">
            <v>2</v>
          </cell>
          <cell r="H458">
            <v>1586</v>
          </cell>
          <cell r="I458" t="str">
            <v>PHy</v>
          </cell>
          <cell r="J458">
            <v>7</v>
          </cell>
          <cell r="K458">
            <v>1</v>
          </cell>
        </row>
        <row r="459">
          <cell r="A459" t="str">
            <v>ELONUT</v>
          </cell>
          <cell r="B459" t="str">
            <v>Elodea nuttallii</v>
          </cell>
          <cell r="C459" t="str">
            <v>(Planch.) H.St.John</v>
          </cell>
          <cell r="D459" t="str">
            <v>IBMR</v>
          </cell>
          <cell r="E459">
            <v>0</v>
          </cell>
          <cell r="F459">
            <v>8</v>
          </cell>
          <cell r="G459">
            <v>2</v>
          </cell>
          <cell r="H459">
            <v>1588</v>
          </cell>
          <cell r="I459" t="str">
            <v>PHy</v>
          </cell>
          <cell r="J459">
            <v>7</v>
          </cell>
          <cell r="K459">
            <v>1</v>
          </cell>
        </row>
        <row r="460">
          <cell r="A460" t="str">
            <v>ELOSPX</v>
          </cell>
          <cell r="B460" t="str">
            <v>Elodea sp.</v>
          </cell>
          <cell r="C460" t="str">
            <v>Mischx.</v>
          </cell>
          <cell r="E460">
            <v>0</v>
          </cell>
          <cell r="F460" t="str">
            <v>nc</v>
          </cell>
          <cell r="G460" t="str">
            <v>nc</v>
          </cell>
          <cell r="H460">
            <v>1585</v>
          </cell>
          <cell r="I460" t="str">
            <v>PHy</v>
          </cell>
          <cell r="J460">
            <v>7</v>
          </cell>
          <cell r="K460">
            <v>1</v>
          </cell>
        </row>
        <row r="461">
          <cell r="A461" t="str">
            <v>ERIAQU</v>
          </cell>
          <cell r="B461" t="str">
            <v>Eriocaulon aquaticum</v>
          </cell>
          <cell r="C461" t="str">
            <v>(Hill.) Druce</v>
          </cell>
          <cell r="E461">
            <v>0</v>
          </cell>
          <cell r="F461" t="str">
            <v>nc</v>
          </cell>
          <cell r="G461" t="str">
            <v>nc</v>
          </cell>
          <cell r="H461">
            <v>19648</v>
          </cell>
          <cell r="I461" t="str">
            <v>PHy</v>
          </cell>
          <cell r="J461">
            <v>7</v>
          </cell>
          <cell r="K461">
            <v>2</v>
          </cell>
        </row>
        <row r="462">
          <cell r="A462" t="str">
            <v>ERICIN</v>
          </cell>
          <cell r="B462" t="str">
            <v>Eriocaulon cinereum</v>
          </cell>
          <cell r="C462" t="str">
            <v>R.Br.</v>
          </cell>
          <cell r="E462">
            <v>0</v>
          </cell>
          <cell r="F462" t="str">
            <v>nc</v>
          </cell>
          <cell r="G462" t="str">
            <v>nc</v>
          </cell>
          <cell r="H462">
            <v>19649</v>
          </cell>
          <cell r="I462" t="str">
            <v>PHy</v>
          </cell>
          <cell r="J462">
            <v>7</v>
          </cell>
          <cell r="K462">
            <v>2</v>
          </cell>
        </row>
        <row r="463">
          <cell r="A463" t="str">
            <v>GRODEN</v>
          </cell>
          <cell r="B463" t="str">
            <v>Groenlandia densa</v>
          </cell>
          <cell r="C463" t="str">
            <v>(L.) Fourr.</v>
          </cell>
          <cell r="D463" t="str">
            <v>IBMR</v>
          </cell>
          <cell r="E463">
            <v>0</v>
          </cell>
          <cell r="F463">
            <v>11</v>
          </cell>
          <cell r="G463">
            <v>2</v>
          </cell>
          <cell r="H463">
            <v>1638</v>
          </cell>
          <cell r="I463" t="str">
            <v>PHy</v>
          </cell>
          <cell r="J463">
            <v>7</v>
          </cell>
          <cell r="K463">
            <v>1</v>
          </cell>
          <cell r="L463" t="str">
            <v>POTDEN</v>
          </cell>
          <cell r="M463" t="str">
            <v>Potamogeton densus  L.</v>
          </cell>
        </row>
        <row r="464">
          <cell r="A464" t="str">
            <v>HELINU</v>
          </cell>
          <cell r="B464" t="str">
            <v>Helosciadium inundatum </v>
          </cell>
          <cell r="C464" t="str">
            <v>(L.) W.D.J.Koch</v>
          </cell>
          <cell r="D464" t="str">
            <v>IBMR</v>
          </cell>
          <cell r="E464">
            <v>0</v>
          </cell>
          <cell r="F464">
            <v>17</v>
          </cell>
          <cell r="G464">
            <v>3</v>
          </cell>
          <cell r="H464">
            <v>30055</v>
          </cell>
          <cell r="I464" t="str">
            <v>PHy</v>
          </cell>
          <cell r="J464">
            <v>7</v>
          </cell>
          <cell r="K464">
            <v>2</v>
          </cell>
          <cell r="L464" t="str">
            <v>APIINU</v>
          </cell>
          <cell r="M464" t="str">
            <v>Apium inundatum (L.) Rchb.f.</v>
          </cell>
          <cell r="N464" t="str">
            <v>SIUINU</v>
          </cell>
          <cell r="O464" t="str">
            <v>Sium inundatum (L.) Lam.</v>
          </cell>
        </row>
        <row r="465">
          <cell r="A465" t="str">
            <v>HELNOD</v>
          </cell>
          <cell r="B465" t="str">
            <v>Helosciadium nodiflorum </v>
          </cell>
          <cell r="C465" t="str">
            <v>(L.) W.D.J.Koch</v>
          </cell>
          <cell r="D465" t="str">
            <v>IBMR</v>
          </cell>
          <cell r="E465">
            <v>0</v>
          </cell>
          <cell r="F465">
            <v>10</v>
          </cell>
          <cell r="G465">
            <v>1</v>
          </cell>
          <cell r="H465">
            <v>30053</v>
          </cell>
          <cell r="I465" t="str">
            <v>PHy</v>
          </cell>
          <cell r="J465">
            <v>7</v>
          </cell>
          <cell r="K465">
            <v>2</v>
          </cell>
          <cell r="L465" t="str">
            <v>APINOD</v>
          </cell>
          <cell r="M465" t="str">
            <v>Apium nodiflorum (L.) Lag.</v>
          </cell>
        </row>
        <row r="466">
          <cell r="A466" t="str">
            <v>HEEREN</v>
          </cell>
          <cell r="B466" t="str">
            <v>Heteranthera reniformis</v>
          </cell>
          <cell r="C466" t="str">
            <v>Ruiz &amp; Pav.</v>
          </cell>
          <cell r="E466">
            <v>0</v>
          </cell>
          <cell r="F466" t="str">
            <v>nc</v>
          </cell>
          <cell r="G466" t="str">
            <v>nc</v>
          </cell>
          <cell r="H466">
            <v>19778</v>
          </cell>
          <cell r="I466" t="str">
            <v>PHy</v>
          </cell>
          <cell r="J466">
            <v>7</v>
          </cell>
          <cell r="K466">
            <v>2</v>
          </cell>
        </row>
        <row r="467">
          <cell r="A467" t="str">
            <v>HIPSPX</v>
          </cell>
          <cell r="B467" t="str">
            <v>Hippuris sp.</v>
          </cell>
          <cell r="C467" t="str">
            <v>L.</v>
          </cell>
          <cell r="E467">
            <v>0</v>
          </cell>
          <cell r="F467" t="str">
            <v>nc</v>
          </cell>
          <cell r="G467" t="str">
            <v>nc</v>
          </cell>
          <cell r="H467">
            <v>1781</v>
          </cell>
          <cell r="I467" t="str">
            <v>PHy</v>
          </cell>
          <cell r="J467">
            <v>7</v>
          </cell>
          <cell r="K467">
            <v>2</v>
          </cell>
        </row>
        <row r="468">
          <cell r="A468" t="str">
            <v>HIPVUL</v>
          </cell>
          <cell r="B468" t="str">
            <v>Hippuris vulgaris</v>
          </cell>
          <cell r="C468" t="str">
            <v>L.</v>
          </cell>
          <cell r="D468" t="str">
            <v>IBMR</v>
          </cell>
          <cell r="E468">
            <v>0</v>
          </cell>
          <cell r="F468">
            <v>12</v>
          </cell>
          <cell r="G468">
            <v>2</v>
          </cell>
          <cell r="H468">
            <v>1782</v>
          </cell>
          <cell r="I468" t="str">
            <v>PHy</v>
          </cell>
          <cell r="J468">
            <v>7</v>
          </cell>
          <cell r="K468">
            <v>2</v>
          </cell>
          <cell r="L468" t="str">
            <v>HIPTET</v>
          </cell>
          <cell r="M468" t="str">
            <v>Hippuris tetraphylla L.f.</v>
          </cell>
        </row>
        <row r="469">
          <cell r="A469" t="str">
            <v>HOTPAL</v>
          </cell>
          <cell r="B469" t="str">
            <v>Hottonia palustris</v>
          </cell>
          <cell r="C469" t="str">
            <v>L.</v>
          </cell>
          <cell r="D469" t="str">
            <v>IBMR</v>
          </cell>
          <cell r="E469">
            <v>0</v>
          </cell>
          <cell r="F469">
            <v>12</v>
          </cell>
          <cell r="G469">
            <v>2</v>
          </cell>
          <cell r="H469">
            <v>1882</v>
          </cell>
          <cell r="I469" t="str">
            <v>PHy</v>
          </cell>
          <cell r="J469">
            <v>7</v>
          </cell>
          <cell r="K469">
            <v>1</v>
          </cell>
        </row>
        <row r="470">
          <cell r="A470" t="str">
            <v>HYLVER</v>
          </cell>
          <cell r="B470" t="str">
            <v>Hydrilla verticillata</v>
          </cell>
          <cell r="C470" t="str">
            <v>(L.f.) Royle</v>
          </cell>
          <cell r="E470">
            <v>0</v>
          </cell>
          <cell r="F470" t="str">
            <v>nc</v>
          </cell>
          <cell r="G470" t="str">
            <v>nc</v>
          </cell>
          <cell r="H470">
            <v>19784</v>
          </cell>
          <cell r="I470" t="str">
            <v>PHy</v>
          </cell>
          <cell r="J470">
            <v>7</v>
          </cell>
          <cell r="K470">
            <v>1</v>
          </cell>
        </row>
        <row r="471">
          <cell r="A471" t="str">
            <v>HYDMOR</v>
          </cell>
          <cell r="B471" t="str">
            <v>Hydrocharis morsus-ranae</v>
          </cell>
          <cell r="C471" t="str">
            <v>L.</v>
          </cell>
          <cell r="D471" t="str">
            <v>IBMR</v>
          </cell>
          <cell r="E471">
            <v>0</v>
          </cell>
          <cell r="F471">
            <v>11</v>
          </cell>
          <cell r="G471">
            <v>3</v>
          </cell>
          <cell r="H471">
            <v>1590</v>
          </cell>
          <cell r="I471" t="str">
            <v>PHy</v>
          </cell>
          <cell r="J471">
            <v>7</v>
          </cell>
          <cell r="K471">
            <v>1</v>
          </cell>
        </row>
        <row r="472">
          <cell r="A472" t="str">
            <v>HYRRAN</v>
          </cell>
          <cell r="B472" t="str">
            <v>Hydrocotyle ranunculoides</v>
          </cell>
          <cell r="C472" t="str">
            <v>L.f.</v>
          </cell>
          <cell r="E472">
            <v>0</v>
          </cell>
          <cell r="F472" t="str">
            <v>nc</v>
          </cell>
          <cell r="G472" t="str">
            <v>nc</v>
          </cell>
          <cell r="H472">
            <v>19785</v>
          </cell>
          <cell r="I472" t="str">
            <v>PHy</v>
          </cell>
          <cell r="J472">
            <v>7</v>
          </cell>
          <cell r="K472">
            <v>1</v>
          </cell>
        </row>
        <row r="473">
          <cell r="A473" t="str">
            <v>HYRSPX</v>
          </cell>
          <cell r="B473" t="str">
            <v>Hydrocotyle sp.</v>
          </cell>
          <cell r="C473" t="str">
            <v>L.</v>
          </cell>
          <cell r="E473">
            <v>0</v>
          </cell>
          <cell r="F473" t="str">
            <v>nc</v>
          </cell>
          <cell r="G473" t="str">
            <v>nc</v>
          </cell>
          <cell r="H473">
            <v>1982</v>
          </cell>
          <cell r="I473" t="str">
            <v>PHy</v>
          </cell>
          <cell r="J473">
            <v>7</v>
          </cell>
          <cell r="K473">
            <v>2</v>
          </cell>
        </row>
        <row r="474">
          <cell r="A474" t="str">
            <v>ISLFLU</v>
          </cell>
          <cell r="B474" t="str">
            <v>Isolepis fluitans</v>
          </cell>
          <cell r="C474" t="str">
            <v>(L.) R.Br.</v>
          </cell>
          <cell r="D474" t="str">
            <v>IBMR</v>
          </cell>
          <cell r="E474">
            <v>0</v>
          </cell>
          <cell r="F474">
            <v>18</v>
          </cell>
          <cell r="G474">
            <v>3</v>
          </cell>
          <cell r="H474">
            <v>31025</v>
          </cell>
          <cell r="I474" t="str">
            <v>PHy</v>
          </cell>
          <cell r="J474">
            <v>7</v>
          </cell>
          <cell r="K474">
            <v>1</v>
          </cell>
          <cell r="L474" t="str">
            <v>SCIFLU</v>
          </cell>
          <cell r="M474" t="str">
            <v>Scirpus fluitans L.</v>
          </cell>
          <cell r="N474" t="str">
            <v>ELGFLU</v>
          </cell>
          <cell r="O474" t="str">
            <v>Eleogiton fluitans L. Link</v>
          </cell>
          <cell r="P474" t="str">
            <v>SCIFLU</v>
          </cell>
          <cell r="Q474" t="str">
            <v>Scirpus fluitans L.</v>
          </cell>
        </row>
        <row r="475">
          <cell r="A475" t="str">
            <v>LAGMAJ</v>
          </cell>
          <cell r="B475" t="str">
            <v>Lagarosiphon major</v>
          </cell>
          <cell r="C475" t="str">
            <v>(Ridley) Moss</v>
          </cell>
          <cell r="E475">
            <v>0</v>
          </cell>
          <cell r="F475" t="str">
            <v>nc</v>
          </cell>
          <cell r="G475" t="str">
            <v>nc</v>
          </cell>
          <cell r="H475">
            <v>1592</v>
          </cell>
          <cell r="I475" t="str">
            <v>PHy</v>
          </cell>
          <cell r="J475">
            <v>7</v>
          </cell>
          <cell r="K475">
            <v>1</v>
          </cell>
        </row>
        <row r="476">
          <cell r="A476" t="str">
            <v>LEMAEQ</v>
          </cell>
          <cell r="B476" t="str">
            <v>Lemna aequinoctialis</v>
          </cell>
          <cell r="C476" t="str">
            <v>Welw.</v>
          </cell>
          <cell r="E476">
            <v>0</v>
          </cell>
          <cell r="F476" t="str">
            <v>nc</v>
          </cell>
          <cell r="G476" t="str">
            <v>nc</v>
          </cell>
          <cell r="H476">
            <v>19832</v>
          </cell>
          <cell r="I476" t="str">
            <v>PHy</v>
          </cell>
          <cell r="J476">
            <v>7</v>
          </cell>
          <cell r="K476">
            <v>1</v>
          </cell>
        </row>
        <row r="477">
          <cell r="A477" t="str">
            <v>LEMGIB</v>
          </cell>
          <cell r="B477" t="str">
            <v>Lemna gibba</v>
          </cell>
          <cell r="C477" t="str">
            <v>L.</v>
          </cell>
          <cell r="D477" t="str">
            <v>IBMR</v>
          </cell>
          <cell r="E477">
            <v>0</v>
          </cell>
          <cell r="F477">
            <v>5</v>
          </cell>
          <cell r="G477">
            <v>3</v>
          </cell>
          <cell r="H477">
            <v>1625</v>
          </cell>
          <cell r="I477" t="str">
            <v>PHy</v>
          </cell>
          <cell r="J477">
            <v>7</v>
          </cell>
          <cell r="K477">
            <v>1</v>
          </cell>
        </row>
        <row r="478">
          <cell r="A478" t="str">
            <v>LEMMIN</v>
          </cell>
          <cell r="B478" t="str">
            <v>Lemna minor</v>
          </cell>
          <cell r="C478" t="str">
            <v>L.</v>
          </cell>
          <cell r="D478" t="str">
            <v>IBMR</v>
          </cell>
          <cell r="E478">
            <v>0</v>
          </cell>
          <cell r="F478">
            <v>10</v>
          </cell>
          <cell r="G478">
            <v>1</v>
          </cell>
          <cell r="H478">
            <v>1626</v>
          </cell>
          <cell r="I478" t="str">
            <v>PHy</v>
          </cell>
          <cell r="J478">
            <v>7</v>
          </cell>
          <cell r="K478">
            <v>1</v>
          </cell>
        </row>
        <row r="479">
          <cell r="A479" t="str">
            <v>LEMMIT</v>
          </cell>
          <cell r="B479" t="str">
            <v>Lemna minuta</v>
          </cell>
          <cell r="C479" t="str">
            <v>Kunth</v>
          </cell>
          <cell r="E479">
            <v>0</v>
          </cell>
          <cell r="F479" t="str">
            <v>nc</v>
          </cell>
          <cell r="G479" t="str">
            <v>nc</v>
          </cell>
          <cell r="H479">
            <v>29962</v>
          </cell>
          <cell r="I479" t="str">
            <v>PHy</v>
          </cell>
          <cell r="J479">
            <v>7</v>
          </cell>
          <cell r="K479">
            <v>1</v>
          </cell>
          <cell r="L479" t="str">
            <v>LEMMIU</v>
          </cell>
          <cell r="M479" t="str">
            <v>Lemna minuscula Herter</v>
          </cell>
        </row>
        <row r="480">
          <cell r="A480" t="str">
            <v>LEMSPX</v>
          </cell>
          <cell r="B480" t="str">
            <v>Lemna sp.</v>
          </cell>
          <cell r="C480" t="str">
            <v>L.</v>
          </cell>
          <cell r="E480">
            <v>0</v>
          </cell>
          <cell r="F480" t="str">
            <v>nc</v>
          </cell>
          <cell r="G480" t="str">
            <v>nc</v>
          </cell>
          <cell r="H480">
            <v>1624</v>
          </cell>
          <cell r="I480" t="str">
            <v>PHy</v>
          </cell>
          <cell r="J480">
            <v>7</v>
          </cell>
          <cell r="K480">
            <v>1</v>
          </cell>
        </row>
        <row r="481">
          <cell r="A481" t="str">
            <v>LEMTRI</v>
          </cell>
          <cell r="B481" t="str">
            <v>Lemna trisulca</v>
          </cell>
          <cell r="C481" t="str">
            <v>L.</v>
          </cell>
          <cell r="D481" t="str">
            <v>IBMR</v>
          </cell>
          <cell r="E481">
            <v>0</v>
          </cell>
          <cell r="F481">
            <v>12</v>
          </cell>
          <cell r="G481">
            <v>2</v>
          </cell>
          <cell r="H481">
            <v>1628</v>
          </cell>
          <cell r="I481" t="str">
            <v>PHy</v>
          </cell>
          <cell r="J481">
            <v>7</v>
          </cell>
          <cell r="K481">
            <v>1</v>
          </cell>
        </row>
        <row r="482">
          <cell r="A482" t="str">
            <v>LEMTUR</v>
          </cell>
          <cell r="B482" t="str">
            <v>Lemna turionifera</v>
          </cell>
          <cell r="C482" t="str">
            <v>Landolt</v>
          </cell>
          <cell r="E482">
            <v>0</v>
          </cell>
          <cell r="F482" t="str">
            <v>nc</v>
          </cell>
          <cell r="G482" t="str">
            <v>nc</v>
          </cell>
          <cell r="H482">
            <v>19833</v>
          </cell>
          <cell r="I482" t="str">
            <v>PHy</v>
          </cell>
          <cell r="J482">
            <v>7</v>
          </cell>
          <cell r="K482">
            <v>1</v>
          </cell>
        </row>
        <row r="483">
          <cell r="A483" t="str">
            <v>LITUNI</v>
          </cell>
          <cell r="B483" t="str">
            <v>Littorella uniflora</v>
          </cell>
          <cell r="C483" t="str">
            <v>(L.) Ascherson</v>
          </cell>
          <cell r="D483" t="str">
            <v>IBMR</v>
          </cell>
          <cell r="E483">
            <v>0</v>
          </cell>
          <cell r="F483">
            <v>15</v>
          </cell>
          <cell r="G483">
            <v>3</v>
          </cell>
          <cell r="H483">
            <v>1861</v>
          </cell>
          <cell r="I483" t="str">
            <v>PHy</v>
          </cell>
          <cell r="J483">
            <v>7</v>
          </cell>
          <cell r="K483">
            <v>1</v>
          </cell>
        </row>
        <row r="484">
          <cell r="A484" t="str">
            <v>LOBDOR</v>
          </cell>
          <cell r="B484" t="str">
            <v>Lobelia dortmanna</v>
          </cell>
          <cell r="C484" t="str">
            <v>L.</v>
          </cell>
          <cell r="E484">
            <v>0</v>
          </cell>
          <cell r="F484" t="str">
            <v>nc</v>
          </cell>
          <cell r="G484" t="str">
            <v>nc</v>
          </cell>
          <cell r="H484">
            <v>1635</v>
          </cell>
          <cell r="I484" t="str">
            <v>PHy</v>
          </cell>
          <cell r="J484">
            <v>7</v>
          </cell>
          <cell r="K484">
            <v>2</v>
          </cell>
        </row>
        <row r="485">
          <cell r="A485" t="str">
            <v>LURNAT</v>
          </cell>
          <cell r="B485" t="str">
            <v>Luronium natans</v>
          </cell>
          <cell r="C485" t="str">
            <v>(L.) Rafin.</v>
          </cell>
          <cell r="D485" t="str">
            <v>IBMR</v>
          </cell>
          <cell r="E485">
            <v>0</v>
          </cell>
          <cell r="F485">
            <v>14</v>
          </cell>
          <cell r="G485">
            <v>3</v>
          </cell>
          <cell r="H485">
            <v>1451</v>
          </cell>
          <cell r="I485" t="str">
            <v>PHy</v>
          </cell>
          <cell r="J485">
            <v>7</v>
          </cell>
          <cell r="K485">
            <v>2</v>
          </cell>
          <cell r="L485" t="str">
            <v>ALINAT</v>
          </cell>
          <cell r="M485" t="str">
            <v>Alisma natans L.</v>
          </cell>
        </row>
        <row r="486">
          <cell r="A486" t="str">
            <v>MYRALT</v>
          </cell>
          <cell r="B486" t="str">
            <v>Myriophyllum alterniflorum</v>
          </cell>
          <cell r="C486" t="str">
            <v>DC.</v>
          </cell>
          <cell r="D486" t="str">
            <v>IBMR</v>
          </cell>
          <cell r="E486">
            <v>0</v>
          </cell>
          <cell r="F486">
            <v>13</v>
          </cell>
          <cell r="G486">
            <v>2</v>
          </cell>
          <cell r="H486">
            <v>1776</v>
          </cell>
          <cell r="I486" t="str">
            <v>PHy</v>
          </cell>
          <cell r="J486">
            <v>7</v>
          </cell>
          <cell r="K486">
            <v>1</v>
          </cell>
        </row>
        <row r="487">
          <cell r="A487" t="str">
            <v>MYRAQU</v>
          </cell>
          <cell r="B487" t="str">
            <v>Myriophyllum aquaticum</v>
          </cell>
          <cell r="C487" t="str">
            <v>(Vell.) Verdc.</v>
          </cell>
          <cell r="E487">
            <v>0</v>
          </cell>
          <cell r="F487" t="str">
            <v>nc</v>
          </cell>
          <cell r="G487" t="str">
            <v>nc</v>
          </cell>
          <cell r="H487">
            <v>19871</v>
          </cell>
          <cell r="I487" t="str">
            <v>PHy</v>
          </cell>
          <cell r="J487">
            <v>7</v>
          </cell>
          <cell r="K487">
            <v>1</v>
          </cell>
        </row>
        <row r="488">
          <cell r="A488" t="str">
            <v>MYREXA</v>
          </cell>
          <cell r="B488" t="str">
            <v>Myriophyllum exalbescens</v>
          </cell>
          <cell r="C488" t="str">
            <v>Fern.</v>
          </cell>
          <cell r="E488">
            <v>0</v>
          </cell>
          <cell r="F488" t="str">
            <v>nc</v>
          </cell>
          <cell r="G488" t="str">
            <v>nc</v>
          </cell>
          <cell r="H488">
            <v>19872</v>
          </cell>
          <cell r="I488" t="str">
            <v>PHy</v>
          </cell>
          <cell r="J488">
            <v>7</v>
          </cell>
          <cell r="K488">
            <v>1</v>
          </cell>
        </row>
        <row r="489">
          <cell r="A489" t="str">
            <v>MYRHET</v>
          </cell>
          <cell r="B489" t="str">
            <v>Myriophyllum heterophyllum</v>
          </cell>
          <cell r="C489" t="str">
            <v>Michx.</v>
          </cell>
          <cell r="E489">
            <v>0</v>
          </cell>
          <cell r="F489" t="str">
            <v>nc</v>
          </cell>
          <cell r="G489" t="str">
            <v>nc</v>
          </cell>
          <cell r="H489">
            <v>19873</v>
          </cell>
          <cell r="I489" t="str">
            <v>PHy</v>
          </cell>
          <cell r="J489">
            <v>7</v>
          </cell>
          <cell r="K489">
            <v>1</v>
          </cell>
        </row>
        <row r="490">
          <cell r="A490" t="str">
            <v>MYRSPX</v>
          </cell>
          <cell r="B490" t="str">
            <v>Myriophyllum sp.</v>
          </cell>
          <cell r="C490" t="str">
            <v>L.</v>
          </cell>
          <cell r="E490">
            <v>0</v>
          </cell>
          <cell r="F490" t="str">
            <v>nc</v>
          </cell>
          <cell r="G490" t="str">
            <v>nc</v>
          </cell>
          <cell r="H490">
            <v>1775</v>
          </cell>
          <cell r="I490" t="str">
            <v>PHy</v>
          </cell>
          <cell r="J490">
            <v>7</v>
          </cell>
          <cell r="K490">
            <v>1</v>
          </cell>
        </row>
        <row r="491">
          <cell r="A491" t="str">
            <v>MYRSPI</v>
          </cell>
          <cell r="B491" t="str">
            <v>Myriophyllum spicatum</v>
          </cell>
          <cell r="C491" t="str">
            <v>L.</v>
          </cell>
          <cell r="D491" t="str">
            <v>IBMR</v>
          </cell>
          <cell r="E491">
            <v>0</v>
          </cell>
          <cell r="F491">
            <v>8</v>
          </cell>
          <cell r="G491">
            <v>2</v>
          </cell>
          <cell r="H491">
            <v>1778</v>
          </cell>
          <cell r="I491" t="str">
            <v>PHy</v>
          </cell>
          <cell r="J491">
            <v>7</v>
          </cell>
          <cell r="K491">
            <v>1</v>
          </cell>
        </row>
        <row r="492">
          <cell r="A492" t="str">
            <v>MYRVEU</v>
          </cell>
          <cell r="B492" t="str">
            <v>Myriophyllum verrucosum</v>
          </cell>
          <cell r="C492" t="str">
            <v>Lindl.</v>
          </cell>
          <cell r="E492">
            <v>0</v>
          </cell>
          <cell r="F492" t="str">
            <v>nc</v>
          </cell>
          <cell r="G492" t="str">
            <v>nc</v>
          </cell>
          <cell r="H492">
            <v>19874</v>
          </cell>
          <cell r="I492" t="str">
            <v>PHy</v>
          </cell>
          <cell r="J492">
            <v>7</v>
          </cell>
          <cell r="K492">
            <v>1</v>
          </cell>
        </row>
        <row r="493">
          <cell r="A493" t="str">
            <v>MYRVER</v>
          </cell>
          <cell r="B493" t="str">
            <v>Myriophyllum verticillatum</v>
          </cell>
          <cell r="C493" t="str">
            <v>L.</v>
          </cell>
          <cell r="D493" t="str">
            <v>IBMR</v>
          </cell>
          <cell r="E493">
            <v>0</v>
          </cell>
          <cell r="F493">
            <v>12</v>
          </cell>
          <cell r="G493">
            <v>3</v>
          </cell>
          <cell r="H493">
            <v>1779</v>
          </cell>
          <cell r="I493" t="str">
            <v>PHy</v>
          </cell>
          <cell r="J493">
            <v>7</v>
          </cell>
          <cell r="K493">
            <v>1</v>
          </cell>
        </row>
        <row r="494">
          <cell r="A494" t="str">
            <v>NAJFLE</v>
          </cell>
          <cell r="B494" t="str">
            <v>Najas flexilis</v>
          </cell>
          <cell r="C494" t="str">
            <v>Rostk. &amp; W.L.E.Schmidt</v>
          </cell>
          <cell r="E494">
            <v>0</v>
          </cell>
          <cell r="F494" t="str">
            <v>nc</v>
          </cell>
          <cell r="G494" t="str">
            <v>nc</v>
          </cell>
          <cell r="H494">
            <v>19875</v>
          </cell>
          <cell r="I494" t="str">
            <v>PHy</v>
          </cell>
          <cell r="J494">
            <v>7</v>
          </cell>
          <cell r="K494">
            <v>1</v>
          </cell>
        </row>
        <row r="495">
          <cell r="A495" t="str">
            <v>NAJGRA</v>
          </cell>
          <cell r="B495" t="str">
            <v>Najas gracillima</v>
          </cell>
          <cell r="C495" t="str">
            <v>(A.Braun ex Engelm.) Magnus</v>
          </cell>
          <cell r="E495">
            <v>0</v>
          </cell>
          <cell r="F495" t="str">
            <v>nc</v>
          </cell>
          <cell r="G495" t="str">
            <v>nc</v>
          </cell>
          <cell r="H495">
            <v>19876</v>
          </cell>
          <cell r="I495" t="str">
            <v>PHy</v>
          </cell>
          <cell r="J495">
            <v>7</v>
          </cell>
          <cell r="K495">
            <v>1</v>
          </cell>
        </row>
        <row r="496">
          <cell r="A496" t="str">
            <v>NAJGRM</v>
          </cell>
          <cell r="B496" t="str">
            <v>Najas graminea</v>
          </cell>
          <cell r="C496" t="str">
            <v>Delile</v>
          </cell>
          <cell r="E496">
            <v>0</v>
          </cell>
          <cell r="F496" t="str">
            <v>nc</v>
          </cell>
          <cell r="G496" t="str">
            <v>nc</v>
          </cell>
          <cell r="H496">
            <v>19877</v>
          </cell>
          <cell r="I496" t="str">
            <v>PHy</v>
          </cell>
          <cell r="J496">
            <v>7</v>
          </cell>
          <cell r="K496">
            <v>1</v>
          </cell>
        </row>
        <row r="497">
          <cell r="A497" t="str">
            <v>NAJMAR</v>
          </cell>
          <cell r="B497" t="str">
            <v>Najas marina</v>
          </cell>
          <cell r="C497" t="str">
            <v>L.</v>
          </cell>
          <cell r="D497" t="str">
            <v>IBMR</v>
          </cell>
          <cell r="E497">
            <v>0</v>
          </cell>
          <cell r="F497">
            <v>5</v>
          </cell>
          <cell r="G497">
            <v>3</v>
          </cell>
          <cell r="H497">
            <v>1835</v>
          </cell>
          <cell r="I497" t="str">
            <v>PHy</v>
          </cell>
          <cell r="J497">
            <v>7</v>
          </cell>
          <cell r="K497">
            <v>1</v>
          </cell>
          <cell r="L497" t="str">
            <v>NAJMAJ</v>
          </cell>
          <cell r="M497" t="str">
            <v>Najas major  All.</v>
          </cell>
        </row>
        <row r="498">
          <cell r="A498" t="str">
            <v>NAJMIN</v>
          </cell>
          <cell r="B498" t="str">
            <v>Najas minor</v>
          </cell>
          <cell r="C498" t="str">
            <v>L.</v>
          </cell>
          <cell r="D498" t="str">
            <v>IBMR</v>
          </cell>
          <cell r="E498">
            <v>0</v>
          </cell>
          <cell r="F498">
            <v>6</v>
          </cell>
          <cell r="G498">
            <v>3</v>
          </cell>
          <cell r="H498">
            <v>1836</v>
          </cell>
          <cell r="I498" t="str">
            <v>PHy</v>
          </cell>
          <cell r="J498">
            <v>7</v>
          </cell>
          <cell r="K498">
            <v>1</v>
          </cell>
        </row>
        <row r="499">
          <cell r="A499" t="str">
            <v>NAJORI</v>
          </cell>
          <cell r="B499" t="str">
            <v>Najas orientalis</v>
          </cell>
          <cell r="C499" t="str">
            <v>L.Triest &amp; Uotila</v>
          </cell>
          <cell r="E499">
            <v>0</v>
          </cell>
          <cell r="F499" t="str">
            <v>nc</v>
          </cell>
          <cell r="G499" t="str">
            <v>nc</v>
          </cell>
          <cell r="H499">
            <v>19881</v>
          </cell>
          <cell r="I499" t="str">
            <v>PHy</v>
          </cell>
          <cell r="J499">
            <v>7</v>
          </cell>
          <cell r="K499">
            <v>1</v>
          </cell>
        </row>
        <row r="500">
          <cell r="A500" t="str">
            <v>NAJSPX</v>
          </cell>
          <cell r="B500" t="str">
            <v>Najas sp.</v>
          </cell>
          <cell r="C500" t="str">
            <v>L.</v>
          </cell>
          <cell r="E500">
            <v>0</v>
          </cell>
          <cell r="F500" t="str">
            <v>nc</v>
          </cell>
          <cell r="G500" t="str">
            <v>nc</v>
          </cell>
          <cell r="H500">
            <v>1834</v>
          </cell>
          <cell r="I500" t="str">
            <v>PHy</v>
          </cell>
          <cell r="J500">
            <v>7</v>
          </cell>
          <cell r="K500">
            <v>1</v>
          </cell>
        </row>
        <row r="501">
          <cell r="A501" t="str">
            <v>NAJTEN</v>
          </cell>
          <cell r="B501" t="str">
            <v>Najas tenuissima</v>
          </cell>
          <cell r="C501" t="str">
            <v>(A.Br.) Magnus</v>
          </cell>
          <cell r="E501">
            <v>0</v>
          </cell>
          <cell r="F501" t="str">
            <v>nc</v>
          </cell>
          <cell r="G501" t="str">
            <v>nc</v>
          </cell>
          <cell r="H501">
            <v>19882</v>
          </cell>
          <cell r="I501" t="str">
            <v>PHy</v>
          </cell>
          <cell r="J501">
            <v>7</v>
          </cell>
          <cell r="K501">
            <v>1</v>
          </cell>
        </row>
        <row r="502">
          <cell r="A502" t="str">
            <v>NELNUC</v>
          </cell>
          <cell r="B502" t="str">
            <v>Nelumbo nucifera</v>
          </cell>
          <cell r="C502" t="str">
            <v>Gaertn.</v>
          </cell>
          <cell r="E502">
            <v>0</v>
          </cell>
          <cell r="F502" t="str">
            <v>nc</v>
          </cell>
          <cell r="G502" t="str">
            <v>nc</v>
          </cell>
          <cell r="H502">
            <v>19885</v>
          </cell>
          <cell r="I502" t="str">
            <v>PHy</v>
          </cell>
          <cell r="J502">
            <v>7</v>
          </cell>
          <cell r="K502">
            <v>2</v>
          </cell>
        </row>
        <row r="503">
          <cell r="A503" t="str">
            <v>NUPADV</v>
          </cell>
          <cell r="B503" t="str">
            <v>Nuphar advena</v>
          </cell>
          <cell r="C503" t="str">
            <v>(Aiton) W.T.Aiton.</v>
          </cell>
          <cell r="E503">
            <v>0</v>
          </cell>
          <cell r="F503" t="str">
            <v>nc</v>
          </cell>
          <cell r="G503" t="str">
            <v>nc</v>
          </cell>
          <cell r="H503">
            <v>19891</v>
          </cell>
          <cell r="I503" t="str">
            <v>PHy</v>
          </cell>
          <cell r="J503">
            <v>7</v>
          </cell>
          <cell r="K503">
            <v>1</v>
          </cell>
        </row>
        <row r="504">
          <cell r="A504" t="str">
            <v>NUPLUT</v>
          </cell>
          <cell r="B504" t="str">
            <v>Nuphar lutea</v>
          </cell>
          <cell r="C504" t="str">
            <v>(L.) Sibth. &amp; Sm.</v>
          </cell>
          <cell r="D504" t="str">
            <v>IBMR</v>
          </cell>
          <cell r="E504">
            <v>0</v>
          </cell>
          <cell r="F504">
            <v>9</v>
          </cell>
          <cell r="G504">
            <v>1</v>
          </cell>
          <cell r="H504">
            <v>1839</v>
          </cell>
          <cell r="I504" t="str">
            <v>PHy</v>
          </cell>
          <cell r="J504">
            <v>7</v>
          </cell>
          <cell r="K504">
            <v>1</v>
          </cell>
        </row>
        <row r="505">
          <cell r="A505" t="str">
            <v>NUPPUM</v>
          </cell>
          <cell r="B505" t="str">
            <v>Nuphar pumila</v>
          </cell>
          <cell r="C505" t="str">
            <v>(Timm) DC.</v>
          </cell>
          <cell r="E505">
            <v>0</v>
          </cell>
          <cell r="F505" t="str">
            <v>nc</v>
          </cell>
          <cell r="G505" t="str">
            <v>nc</v>
          </cell>
          <cell r="H505">
            <v>1840</v>
          </cell>
          <cell r="I505" t="str">
            <v>PHy</v>
          </cell>
          <cell r="J505">
            <v>7</v>
          </cell>
          <cell r="K505">
            <v>1</v>
          </cell>
        </row>
        <row r="506">
          <cell r="A506" t="str">
            <v>NUPSPX</v>
          </cell>
          <cell r="B506" t="str">
            <v>Nuphar sp.</v>
          </cell>
          <cell r="C506" t="str">
            <v>Sm.</v>
          </cell>
          <cell r="E506">
            <v>0</v>
          </cell>
          <cell r="F506" t="str">
            <v>nc</v>
          </cell>
          <cell r="G506" t="str">
            <v>nc</v>
          </cell>
          <cell r="H506">
            <v>1838</v>
          </cell>
          <cell r="I506" t="str">
            <v>PHy</v>
          </cell>
          <cell r="J506">
            <v>7</v>
          </cell>
          <cell r="K506">
            <v>1</v>
          </cell>
        </row>
        <row r="507">
          <cell r="A507" t="str">
            <v>NUPXSP</v>
          </cell>
          <cell r="B507" t="str">
            <v>Nuphar x spenneriana</v>
          </cell>
          <cell r="C507" t="str">
            <v>Gaudin</v>
          </cell>
          <cell r="E507">
            <v>0</v>
          </cell>
          <cell r="F507" t="str">
            <v>nc</v>
          </cell>
          <cell r="G507" t="str">
            <v>nc</v>
          </cell>
          <cell r="H507">
            <v>19893</v>
          </cell>
          <cell r="I507" t="str">
            <v>PHy</v>
          </cell>
          <cell r="J507">
            <v>7</v>
          </cell>
          <cell r="K507">
            <v>1</v>
          </cell>
        </row>
        <row r="508">
          <cell r="A508" t="str">
            <v>NYMALB</v>
          </cell>
          <cell r="B508" t="str">
            <v>Nymphaea alba</v>
          </cell>
          <cell r="C508" t="str">
            <v>L.</v>
          </cell>
          <cell r="D508" t="str">
            <v>IBMR</v>
          </cell>
          <cell r="E508">
            <v>0</v>
          </cell>
          <cell r="F508">
            <v>12</v>
          </cell>
          <cell r="G508">
            <v>3</v>
          </cell>
          <cell r="H508">
            <v>1842</v>
          </cell>
          <cell r="I508" t="str">
            <v>PHy</v>
          </cell>
          <cell r="J508">
            <v>7</v>
          </cell>
          <cell r="K508">
            <v>1</v>
          </cell>
        </row>
        <row r="509">
          <cell r="A509" t="str">
            <v>NYMCAN</v>
          </cell>
          <cell r="B509" t="str">
            <v>Nymphaea candida</v>
          </cell>
          <cell r="C509" t="str">
            <v>C. Presl.</v>
          </cell>
          <cell r="E509">
            <v>0</v>
          </cell>
          <cell r="F509" t="str">
            <v>nc</v>
          </cell>
          <cell r="G509" t="str">
            <v>nc</v>
          </cell>
          <cell r="H509">
            <v>19895</v>
          </cell>
          <cell r="I509" t="str">
            <v>PHy</v>
          </cell>
          <cell r="J509">
            <v>7</v>
          </cell>
          <cell r="K509">
            <v>1</v>
          </cell>
        </row>
        <row r="510">
          <cell r="A510" t="str">
            <v>NYMLOT</v>
          </cell>
          <cell r="B510" t="str">
            <v>Nymphaea lotus</v>
          </cell>
          <cell r="C510" t="str">
            <v>L.</v>
          </cell>
          <cell r="E510">
            <v>0</v>
          </cell>
          <cell r="F510" t="str">
            <v>nc</v>
          </cell>
          <cell r="G510" t="str">
            <v>nc</v>
          </cell>
          <cell r="H510">
            <v>19896</v>
          </cell>
          <cell r="I510" t="str">
            <v>PHy</v>
          </cell>
          <cell r="J510">
            <v>7</v>
          </cell>
          <cell r="K510">
            <v>1</v>
          </cell>
        </row>
        <row r="511">
          <cell r="A511" t="str">
            <v>NYMRUB</v>
          </cell>
          <cell r="B511" t="str">
            <v>Nymphaea rubra</v>
          </cell>
          <cell r="C511" t="str">
            <v>Roxb. ex Salisb.</v>
          </cell>
          <cell r="E511">
            <v>0</v>
          </cell>
          <cell r="F511" t="str">
            <v>nc</v>
          </cell>
          <cell r="G511" t="str">
            <v>nc</v>
          </cell>
          <cell r="H511">
            <v>19897</v>
          </cell>
          <cell r="I511" t="str">
            <v>PHy</v>
          </cell>
          <cell r="J511">
            <v>7</v>
          </cell>
          <cell r="K511">
            <v>1</v>
          </cell>
        </row>
        <row r="512">
          <cell r="A512" t="str">
            <v>NYMSPX</v>
          </cell>
          <cell r="B512" t="str">
            <v>Nymphaea sp.</v>
          </cell>
          <cell r="C512" t="str">
            <v>L.</v>
          </cell>
          <cell r="E512">
            <v>0</v>
          </cell>
          <cell r="F512" t="str">
            <v>nc</v>
          </cell>
          <cell r="G512" t="str">
            <v>nc</v>
          </cell>
          <cell r="H512">
            <v>1841</v>
          </cell>
          <cell r="I512" t="str">
            <v>PHy</v>
          </cell>
          <cell r="J512">
            <v>7</v>
          </cell>
          <cell r="K512">
            <v>1</v>
          </cell>
        </row>
        <row r="513">
          <cell r="A513" t="str">
            <v>NYMTET</v>
          </cell>
          <cell r="B513" t="str">
            <v>Nymphaea tetragona</v>
          </cell>
          <cell r="C513" t="str">
            <v>Georgi</v>
          </cell>
          <cell r="E513">
            <v>0</v>
          </cell>
          <cell r="F513" t="str">
            <v>nc</v>
          </cell>
          <cell r="G513" t="str">
            <v>nc</v>
          </cell>
          <cell r="H513">
            <v>19898</v>
          </cell>
          <cell r="I513" t="str">
            <v>PHy</v>
          </cell>
          <cell r="J513">
            <v>7</v>
          </cell>
          <cell r="K513">
            <v>1</v>
          </cell>
        </row>
        <row r="514">
          <cell r="A514" t="str">
            <v>NYPPEL</v>
          </cell>
          <cell r="B514" t="str">
            <v>Nymphoides peltata</v>
          </cell>
          <cell r="C514" t="str">
            <v>(S. G. Gmel.) Kuntze  </v>
          </cell>
          <cell r="D514" t="str">
            <v>IBMR</v>
          </cell>
          <cell r="E514">
            <v>0</v>
          </cell>
          <cell r="F514">
            <v>10</v>
          </cell>
          <cell r="G514">
            <v>2</v>
          </cell>
          <cell r="H514">
            <v>1594</v>
          </cell>
          <cell r="I514" t="str">
            <v>PHy</v>
          </cell>
          <cell r="J514">
            <v>7</v>
          </cell>
          <cell r="K514">
            <v>1</v>
          </cell>
        </row>
        <row r="515">
          <cell r="A515" t="str">
            <v>OENAQU</v>
          </cell>
          <cell r="B515" t="str">
            <v>Oenanthe aquatica</v>
          </cell>
          <cell r="C515" t="str">
            <v>(L.) Poir.</v>
          </cell>
          <cell r="D515" t="str">
            <v>IBMR</v>
          </cell>
          <cell r="E515">
            <v>0</v>
          </cell>
          <cell r="F515">
            <v>11</v>
          </cell>
          <cell r="G515">
            <v>2</v>
          </cell>
          <cell r="H515">
            <v>1985</v>
          </cell>
          <cell r="I515" t="str">
            <v>PHy</v>
          </cell>
          <cell r="J515">
            <v>7</v>
          </cell>
          <cell r="K515">
            <v>2</v>
          </cell>
        </row>
        <row r="516">
          <cell r="A516" t="str">
            <v>OENFLU</v>
          </cell>
          <cell r="B516" t="str">
            <v>Oenanthe fluviatilis</v>
          </cell>
          <cell r="C516" t="str">
            <v>(Bab.) Coleman</v>
          </cell>
          <cell r="D516" t="str">
            <v>IBMR</v>
          </cell>
          <cell r="E516">
            <v>0</v>
          </cell>
          <cell r="F516">
            <v>10</v>
          </cell>
          <cell r="G516">
            <v>2</v>
          </cell>
          <cell r="H516">
            <v>1988</v>
          </cell>
          <cell r="I516" t="str">
            <v>PHy</v>
          </cell>
          <cell r="J516">
            <v>7</v>
          </cell>
          <cell r="K516">
            <v>1</v>
          </cell>
        </row>
        <row r="517">
          <cell r="A517" t="str">
            <v>OTTALI</v>
          </cell>
          <cell r="B517" t="str">
            <v>Ottelia alismoides</v>
          </cell>
          <cell r="C517" t="str">
            <v>(L.) Pers.</v>
          </cell>
          <cell r="E517">
            <v>0</v>
          </cell>
          <cell r="F517" t="str">
            <v>nc</v>
          </cell>
          <cell r="G517" t="str">
            <v>nc</v>
          </cell>
          <cell r="H517">
            <v>19901</v>
          </cell>
          <cell r="I517" t="str">
            <v>PHy</v>
          </cell>
          <cell r="J517">
            <v>7</v>
          </cell>
          <cell r="K517">
            <v>1</v>
          </cell>
        </row>
        <row r="518">
          <cell r="A518" t="str">
            <v>PERAMP</v>
          </cell>
          <cell r="B518" t="str">
            <v>Persicaria amphibia</v>
          </cell>
          <cell r="C518" t="str">
            <v>(L.) Gray</v>
          </cell>
          <cell r="D518" t="str">
            <v>IBMR</v>
          </cell>
          <cell r="E518">
            <v>0</v>
          </cell>
          <cell r="F518">
            <v>9</v>
          </cell>
          <cell r="G518">
            <v>2</v>
          </cell>
          <cell r="H518">
            <v>31020</v>
          </cell>
          <cell r="I518" t="str">
            <v>PHy</v>
          </cell>
          <cell r="J518">
            <v>7</v>
          </cell>
          <cell r="K518">
            <v>2</v>
          </cell>
          <cell r="L518" t="str">
            <v>POLAMP</v>
          </cell>
          <cell r="M518" t="str">
            <v>Polygonum amphibium L.</v>
          </cell>
        </row>
        <row r="519">
          <cell r="A519" t="str">
            <v>PISSTR</v>
          </cell>
          <cell r="B519" t="str">
            <v>Pistia stratiotes</v>
          </cell>
          <cell r="C519" t="str">
            <v>L.</v>
          </cell>
          <cell r="E519">
            <v>0</v>
          </cell>
          <cell r="F519" t="str">
            <v>nc</v>
          </cell>
          <cell r="G519" t="str">
            <v>nc</v>
          </cell>
          <cell r="H519">
            <v>19913</v>
          </cell>
          <cell r="I519" t="str">
            <v>PHy</v>
          </cell>
          <cell r="J519">
            <v>7</v>
          </cell>
          <cell r="K519">
            <v>1</v>
          </cell>
        </row>
        <row r="520">
          <cell r="A520" t="str">
            <v>PONCOR</v>
          </cell>
          <cell r="B520" t="str">
            <v>Pontederia cordata</v>
          </cell>
          <cell r="C520" t="str">
            <v>L.</v>
          </cell>
          <cell r="E520">
            <v>0</v>
          </cell>
          <cell r="F520" t="str">
            <v>nc</v>
          </cell>
          <cell r="G520" t="str">
            <v>nc</v>
          </cell>
          <cell r="H520">
            <v>19931</v>
          </cell>
          <cell r="I520" t="str">
            <v>PHy</v>
          </cell>
          <cell r="J520">
            <v>7</v>
          </cell>
          <cell r="K520">
            <v>4</v>
          </cell>
        </row>
        <row r="521">
          <cell r="A521" t="str">
            <v>POTACU</v>
          </cell>
          <cell r="B521" t="str">
            <v>Potamogeton acutifolius</v>
          </cell>
          <cell r="C521" t="str">
            <v>Link</v>
          </cell>
          <cell r="D521" t="str">
            <v>IBMR</v>
          </cell>
          <cell r="E521">
            <v>0</v>
          </cell>
          <cell r="F521">
            <v>12</v>
          </cell>
          <cell r="G521">
            <v>3</v>
          </cell>
          <cell r="H521">
            <v>1640</v>
          </cell>
          <cell r="I521" t="str">
            <v>PHy</v>
          </cell>
          <cell r="J521">
            <v>7</v>
          </cell>
          <cell r="K521">
            <v>1</v>
          </cell>
        </row>
        <row r="522">
          <cell r="A522" t="str">
            <v>POTALP</v>
          </cell>
          <cell r="B522" t="str">
            <v>Potamogeton alpinus</v>
          </cell>
          <cell r="C522" t="str">
            <v>Balb.</v>
          </cell>
          <cell r="D522" t="str">
            <v>IBMR</v>
          </cell>
          <cell r="E522">
            <v>0</v>
          </cell>
          <cell r="F522">
            <v>13</v>
          </cell>
          <cell r="G522">
            <v>2</v>
          </cell>
          <cell r="H522">
            <v>1641</v>
          </cell>
          <cell r="I522" t="str">
            <v>PHy</v>
          </cell>
          <cell r="J522">
            <v>7</v>
          </cell>
          <cell r="K522">
            <v>1</v>
          </cell>
        </row>
        <row r="523">
          <cell r="A523" t="str">
            <v>POTBER</v>
          </cell>
          <cell r="B523" t="str">
            <v>Potamogeton berchtoldii</v>
          </cell>
          <cell r="C523" t="str">
            <v>Fieber</v>
          </cell>
          <cell r="D523" t="str">
            <v>IBMR</v>
          </cell>
          <cell r="E523">
            <v>0</v>
          </cell>
          <cell r="F523">
            <v>9</v>
          </cell>
          <cell r="G523">
            <v>2</v>
          </cell>
          <cell r="H523">
            <v>1642</v>
          </cell>
          <cell r="I523" t="str">
            <v>PHy</v>
          </cell>
          <cell r="J523">
            <v>7</v>
          </cell>
          <cell r="K523">
            <v>1</v>
          </cell>
        </row>
        <row r="524">
          <cell r="A524" t="str">
            <v>POTCOL</v>
          </cell>
          <cell r="B524" t="str">
            <v>Potamogeton coloratus</v>
          </cell>
          <cell r="C524" t="str">
            <v>Hornem.</v>
          </cell>
          <cell r="D524" t="str">
            <v>IBMR</v>
          </cell>
          <cell r="E524">
            <v>0</v>
          </cell>
          <cell r="F524">
            <v>20</v>
          </cell>
          <cell r="G524">
            <v>3</v>
          </cell>
          <cell r="H524">
            <v>1643</v>
          </cell>
          <cell r="I524" t="str">
            <v>PHy</v>
          </cell>
          <cell r="J524">
            <v>7</v>
          </cell>
          <cell r="K524">
            <v>1</v>
          </cell>
        </row>
        <row r="525">
          <cell r="A525" t="str">
            <v>POTCOS</v>
          </cell>
          <cell r="B525" t="str">
            <v>Potamogeton coloratus subsp. subflavus</v>
          </cell>
          <cell r="C525" t="str">
            <v>(Loret &amp; Barrandon) Nyman</v>
          </cell>
          <cell r="E525">
            <v>0</v>
          </cell>
          <cell r="F525" t="str">
            <v>nc</v>
          </cell>
          <cell r="G525" t="str">
            <v>nc</v>
          </cell>
          <cell r="H525">
            <v>31591</v>
          </cell>
          <cell r="I525" t="str">
            <v>PHy</v>
          </cell>
          <cell r="J525">
            <v>7</v>
          </cell>
          <cell r="K525">
            <v>1</v>
          </cell>
          <cell r="L525" t="str">
            <v>POTSIC</v>
          </cell>
          <cell r="M525" t="str">
            <v>Potamogeton siculus Toneo ex Guss</v>
          </cell>
        </row>
        <row r="526">
          <cell r="A526" t="str">
            <v>POTCOM</v>
          </cell>
          <cell r="B526" t="str">
            <v>Potamogeton compressus</v>
          </cell>
          <cell r="C526" t="str">
            <v>L.</v>
          </cell>
          <cell r="D526" t="str">
            <v>IBMR</v>
          </cell>
          <cell r="E526">
            <v>0</v>
          </cell>
          <cell r="F526">
            <v>6</v>
          </cell>
          <cell r="G526">
            <v>3</v>
          </cell>
          <cell r="H526">
            <v>1644</v>
          </cell>
          <cell r="I526" t="str">
            <v>PHy</v>
          </cell>
          <cell r="J526">
            <v>7</v>
          </cell>
          <cell r="K526">
            <v>1</v>
          </cell>
        </row>
        <row r="527">
          <cell r="A527" t="str">
            <v>POTCRI</v>
          </cell>
          <cell r="B527" t="str">
            <v>Potamogeton crispus</v>
          </cell>
          <cell r="C527" t="str">
            <v>L.</v>
          </cell>
          <cell r="D527" t="str">
            <v>IBMR</v>
          </cell>
          <cell r="E527">
            <v>0</v>
          </cell>
          <cell r="F527">
            <v>7</v>
          </cell>
          <cell r="G527">
            <v>2</v>
          </cell>
          <cell r="H527">
            <v>1645</v>
          </cell>
          <cell r="I527" t="str">
            <v>PHy</v>
          </cell>
          <cell r="J527">
            <v>7</v>
          </cell>
          <cell r="K527">
            <v>1</v>
          </cell>
        </row>
        <row r="528">
          <cell r="A528" t="str">
            <v>POTEPI</v>
          </cell>
          <cell r="B528" t="str">
            <v>Potamogeton epihydrus</v>
          </cell>
          <cell r="C528" t="str">
            <v>Raf.</v>
          </cell>
          <cell r="E528">
            <v>0</v>
          </cell>
          <cell r="F528" t="str">
            <v>nc</v>
          </cell>
          <cell r="G528" t="str">
            <v>nc</v>
          </cell>
          <cell r="H528">
            <v>19933</v>
          </cell>
          <cell r="I528" t="str">
            <v>PHy</v>
          </cell>
          <cell r="J528">
            <v>7</v>
          </cell>
          <cell r="K528">
            <v>1</v>
          </cell>
        </row>
        <row r="529">
          <cell r="A529" t="str">
            <v>POTFIL</v>
          </cell>
          <cell r="B529" t="str">
            <v>Potamogeton filiformis</v>
          </cell>
          <cell r="C529" t="str">
            <v>Pers.</v>
          </cell>
          <cell r="E529">
            <v>0</v>
          </cell>
          <cell r="F529" t="str">
            <v>nc</v>
          </cell>
          <cell r="G529" t="str">
            <v>nc</v>
          </cell>
          <cell r="H529">
            <v>19934</v>
          </cell>
          <cell r="I529" t="str">
            <v>PHy</v>
          </cell>
          <cell r="J529">
            <v>7</v>
          </cell>
          <cell r="K529">
            <v>1</v>
          </cell>
        </row>
        <row r="530">
          <cell r="A530" t="str">
            <v>POTFRI</v>
          </cell>
          <cell r="B530" t="str">
            <v>Potamogeton friesii</v>
          </cell>
          <cell r="C530" t="str">
            <v>Rupr.</v>
          </cell>
          <cell r="D530" t="str">
            <v>IBMR</v>
          </cell>
          <cell r="E530">
            <v>0</v>
          </cell>
          <cell r="F530">
            <v>10</v>
          </cell>
          <cell r="G530">
            <v>1</v>
          </cell>
          <cell r="H530">
            <v>1646</v>
          </cell>
          <cell r="I530" t="str">
            <v>PHy</v>
          </cell>
          <cell r="J530">
            <v>7</v>
          </cell>
          <cell r="K530">
            <v>1</v>
          </cell>
          <cell r="L530" t="str">
            <v>POTMUC</v>
          </cell>
          <cell r="M530" t="str">
            <v>Potamogeton mucronatus Schrad. ex Sond.</v>
          </cell>
        </row>
        <row r="531">
          <cell r="A531" t="str">
            <v>POTGRA</v>
          </cell>
          <cell r="B531" t="str">
            <v>Potamogeton gramineus</v>
          </cell>
          <cell r="C531" t="str">
            <v>L.</v>
          </cell>
          <cell r="D531" t="str">
            <v>IBMR</v>
          </cell>
          <cell r="E531">
            <v>0</v>
          </cell>
          <cell r="F531">
            <v>13</v>
          </cell>
          <cell r="G531">
            <v>2</v>
          </cell>
          <cell r="H531">
            <v>1647</v>
          </cell>
          <cell r="I531" t="str">
            <v>PHy</v>
          </cell>
          <cell r="J531">
            <v>7</v>
          </cell>
          <cell r="K531">
            <v>1</v>
          </cell>
        </row>
        <row r="532">
          <cell r="A532" t="str">
            <v>POTHEL</v>
          </cell>
          <cell r="B532" t="str">
            <v>Potamogeton helveticus</v>
          </cell>
          <cell r="C532" t="str">
            <v>(G.Fisch.) E.Baumann</v>
          </cell>
          <cell r="E532">
            <v>0</v>
          </cell>
          <cell r="F532" t="str">
            <v>nc</v>
          </cell>
          <cell r="G532" t="str">
            <v>nc</v>
          </cell>
          <cell r="H532">
            <v>1648</v>
          </cell>
          <cell r="I532" t="str">
            <v>PHy</v>
          </cell>
          <cell r="J532">
            <v>7</v>
          </cell>
          <cell r="K532">
            <v>1</v>
          </cell>
        </row>
        <row r="533">
          <cell r="A533" t="str">
            <v>POTLUC</v>
          </cell>
          <cell r="B533" t="str">
            <v>Potamogeton lucens</v>
          </cell>
          <cell r="C533" t="str">
            <v>L.</v>
          </cell>
          <cell r="D533" t="str">
            <v>IBMR</v>
          </cell>
          <cell r="E533">
            <v>0</v>
          </cell>
          <cell r="F533">
            <v>7</v>
          </cell>
          <cell r="G533">
            <v>3</v>
          </cell>
          <cell r="H533">
            <v>1649</v>
          </cell>
          <cell r="I533" t="str">
            <v>PHy</v>
          </cell>
          <cell r="J533">
            <v>7</v>
          </cell>
          <cell r="K533">
            <v>1</v>
          </cell>
        </row>
        <row r="534">
          <cell r="A534" t="str">
            <v>POTNAT</v>
          </cell>
          <cell r="B534" t="str">
            <v>Potamogeton natans</v>
          </cell>
          <cell r="C534" t="str">
            <v>L.</v>
          </cell>
          <cell r="D534" t="str">
            <v>IBMR</v>
          </cell>
          <cell r="E534">
            <v>0</v>
          </cell>
          <cell r="F534">
            <v>12</v>
          </cell>
          <cell r="G534">
            <v>1</v>
          </cell>
          <cell r="H534">
            <v>1650</v>
          </cell>
          <cell r="I534" t="str">
            <v>PHy</v>
          </cell>
          <cell r="J534">
            <v>7</v>
          </cell>
          <cell r="K534">
            <v>1</v>
          </cell>
          <cell r="L534" t="str">
            <v>POTNAP</v>
          </cell>
          <cell r="M534" t="str">
            <v>Potamogeton natans var. prolixus Koch</v>
          </cell>
        </row>
        <row r="535">
          <cell r="A535" t="str">
            <v>POTNOD</v>
          </cell>
          <cell r="B535" t="str">
            <v>Potamogeton nodosus</v>
          </cell>
          <cell r="C535" t="str">
            <v>Poir.</v>
          </cell>
          <cell r="D535" t="str">
            <v>IBMR</v>
          </cell>
          <cell r="E535">
            <v>0</v>
          </cell>
          <cell r="F535">
            <v>4</v>
          </cell>
          <cell r="G535">
            <v>3</v>
          </cell>
          <cell r="H535">
            <v>1652</v>
          </cell>
          <cell r="I535" t="str">
            <v>PHy</v>
          </cell>
          <cell r="J535">
            <v>7</v>
          </cell>
          <cell r="K535">
            <v>1</v>
          </cell>
          <cell r="L535" t="str">
            <v>POTFLI</v>
          </cell>
          <cell r="M535" t="str">
            <v>Potamogeton fluitans Griseb.</v>
          </cell>
        </row>
        <row r="536">
          <cell r="A536" t="str">
            <v>POTOBT</v>
          </cell>
          <cell r="B536" t="str">
            <v>Potamogeton obtusifolius</v>
          </cell>
          <cell r="C536" t="str">
            <v>Mert. &amp; W.D.J. Koch</v>
          </cell>
          <cell r="D536" t="str">
            <v>IBMR</v>
          </cell>
          <cell r="E536">
            <v>0</v>
          </cell>
          <cell r="F536">
            <v>10</v>
          </cell>
          <cell r="G536">
            <v>2</v>
          </cell>
          <cell r="H536">
            <v>1653</v>
          </cell>
          <cell r="I536" t="str">
            <v>PHy</v>
          </cell>
          <cell r="J536">
            <v>7</v>
          </cell>
          <cell r="K536">
            <v>1</v>
          </cell>
        </row>
        <row r="537">
          <cell r="A537" t="str">
            <v>POTPEC</v>
          </cell>
          <cell r="B537" t="str">
            <v>Potamogeton pectinatus</v>
          </cell>
          <cell r="C537" t="str">
            <v>L.</v>
          </cell>
          <cell r="D537" t="str">
            <v>IBMR</v>
          </cell>
          <cell r="E537">
            <v>0</v>
          </cell>
          <cell r="F537">
            <v>2</v>
          </cell>
          <cell r="G537">
            <v>2</v>
          </cell>
          <cell r="H537">
            <v>1655</v>
          </cell>
          <cell r="I537" t="str">
            <v>PHy</v>
          </cell>
          <cell r="J537">
            <v>7</v>
          </cell>
          <cell r="K537">
            <v>1</v>
          </cell>
          <cell r="L537" t="str">
            <v>POTVAG</v>
          </cell>
          <cell r="M537" t="str">
            <v>Potamogeton vaginatus Turcz.</v>
          </cell>
        </row>
        <row r="538">
          <cell r="A538" t="str">
            <v>POTPER</v>
          </cell>
          <cell r="B538" t="str">
            <v>Potamogeton perfoliatus</v>
          </cell>
          <cell r="C538" t="str">
            <v>L.</v>
          </cell>
          <cell r="D538" t="str">
            <v>IBMR</v>
          </cell>
          <cell r="E538">
            <v>0</v>
          </cell>
          <cell r="F538">
            <v>9</v>
          </cell>
          <cell r="G538">
            <v>2</v>
          </cell>
          <cell r="H538">
            <v>1656</v>
          </cell>
          <cell r="I538" t="str">
            <v>PHy</v>
          </cell>
          <cell r="J538">
            <v>7</v>
          </cell>
          <cell r="K538">
            <v>1</v>
          </cell>
        </row>
        <row r="539">
          <cell r="A539" t="str">
            <v>POTPOL</v>
          </cell>
          <cell r="B539" t="str">
            <v>Potamogeton polygonifolius</v>
          </cell>
          <cell r="C539" t="str">
            <v>Pourr.</v>
          </cell>
          <cell r="D539" t="str">
            <v>IBMR</v>
          </cell>
          <cell r="E539">
            <v>0</v>
          </cell>
          <cell r="F539">
            <v>17</v>
          </cell>
          <cell r="G539">
            <v>3</v>
          </cell>
          <cell r="H539">
            <v>1657</v>
          </cell>
          <cell r="I539" t="str">
            <v>PHy</v>
          </cell>
          <cell r="J539">
            <v>7</v>
          </cell>
          <cell r="K539">
            <v>1</v>
          </cell>
        </row>
        <row r="540">
          <cell r="A540" t="str">
            <v>POTPRA</v>
          </cell>
          <cell r="B540" t="str">
            <v>Potamogeton praelongus</v>
          </cell>
          <cell r="C540" t="str">
            <v>Wulfen</v>
          </cell>
          <cell r="D540" t="str">
            <v>IBMR</v>
          </cell>
          <cell r="E540">
            <v>0</v>
          </cell>
          <cell r="F540">
            <v>13</v>
          </cell>
          <cell r="G540">
            <v>2</v>
          </cell>
          <cell r="H540">
            <v>1658</v>
          </cell>
          <cell r="I540" t="str">
            <v>PHy</v>
          </cell>
          <cell r="J540">
            <v>7</v>
          </cell>
          <cell r="K540">
            <v>1</v>
          </cell>
        </row>
        <row r="541">
          <cell r="A541" t="str">
            <v>POTPUS</v>
          </cell>
          <cell r="B541" t="str">
            <v>Potamogeton pusillus</v>
          </cell>
          <cell r="C541" t="str">
            <v>L.</v>
          </cell>
          <cell r="D541" t="str">
            <v>IBMR</v>
          </cell>
          <cell r="E541">
            <v>0</v>
          </cell>
          <cell r="F541">
            <v>9</v>
          </cell>
          <cell r="G541">
            <v>2</v>
          </cell>
          <cell r="H541">
            <v>1659</v>
          </cell>
          <cell r="I541" t="str">
            <v>PHy</v>
          </cell>
          <cell r="J541">
            <v>7</v>
          </cell>
          <cell r="K541">
            <v>1</v>
          </cell>
          <cell r="L541" t="str">
            <v>POTPAN</v>
          </cell>
          <cell r="M541" t="str">
            <v>Potamogeton panormitanus Biv.</v>
          </cell>
        </row>
        <row r="542">
          <cell r="A542" t="str">
            <v>POTRUT</v>
          </cell>
          <cell r="B542" t="str">
            <v>Potamogeton rutilus</v>
          </cell>
          <cell r="C542" t="str">
            <v>Wolfg.</v>
          </cell>
          <cell r="E542">
            <v>0</v>
          </cell>
          <cell r="F542" t="str">
            <v>nc</v>
          </cell>
          <cell r="G542" t="str">
            <v>nc</v>
          </cell>
          <cell r="H542">
            <v>19939</v>
          </cell>
          <cell r="I542" t="str">
            <v>PHy</v>
          </cell>
          <cell r="J542">
            <v>7</v>
          </cell>
          <cell r="K542">
            <v>1</v>
          </cell>
        </row>
        <row r="543">
          <cell r="A543" t="str">
            <v>POTSCH</v>
          </cell>
          <cell r="B543" t="str">
            <v>Potamogeton schweinfurthii</v>
          </cell>
          <cell r="C543" t="str">
            <v>A.Benn.</v>
          </cell>
          <cell r="E543">
            <v>0</v>
          </cell>
          <cell r="F543" t="str">
            <v>nc</v>
          </cell>
          <cell r="G543" t="str">
            <v>nc</v>
          </cell>
          <cell r="H543">
            <v>19940</v>
          </cell>
          <cell r="I543" t="str">
            <v>PHy</v>
          </cell>
          <cell r="J543">
            <v>7</v>
          </cell>
          <cell r="K543">
            <v>1</v>
          </cell>
        </row>
        <row r="544">
          <cell r="A544" t="str">
            <v>POTSPX</v>
          </cell>
          <cell r="B544" t="str">
            <v>Potamogeton sp.</v>
          </cell>
          <cell r="C544" t="str">
            <v>L.</v>
          </cell>
          <cell r="E544">
            <v>0</v>
          </cell>
          <cell r="F544" t="str">
            <v>nc</v>
          </cell>
          <cell r="G544" t="str">
            <v>nc</v>
          </cell>
          <cell r="H544">
            <v>1639</v>
          </cell>
          <cell r="I544" t="str">
            <v>PHy</v>
          </cell>
          <cell r="J544">
            <v>7</v>
          </cell>
          <cell r="K544">
            <v>1</v>
          </cell>
        </row>
        <row r="545">
          <cell r="A545" t="str">
            <v>POTTRI</v>
          </cell>
          <cell r="B545" t="str">
            <v>Potamogeton trichoides</v>
          </cell>
          <cell r="C545" t="str">
            <v>Cham. &amp; Schltdl.</v>
          </cell>
          <cell r="D545" t="str">
            <v>IBMR</v>
          </cell>
          <cell r="E545">
            <v>0</v>
          </cell>
          <cell r="F545">
            <v>7</v>
          </cell>
          <cell r="G545">
            <v>2</v>
          </cell>
          <cell r="H545">
            <v>1661</v>
          </cell>
          <cell r="I545" t="str">
            <v>PHy</v>
          </cell>
          <cell r="J545">
            <v>7</v>
          </cell>
          <cell r="K545">
            <v>1</v>
          </cell>
        </row>
        <row r="546">
          <cell r="A546" t="str">
            <v>POTXBE</v>
          </cell>
          <cell r="B546" t="str">
            <v>Potamogeton x bennettii</v>
          </cell>
          <cell r="C546" t="str">
            <v>Fryer</v>
          </cell>
          <cell r="E546">
            <v>0</v>
          </cell>
          <cell r="F546" t="str">
            <v>nc</v>
          </cell>
          <cell r="G546" t="str">
            <v>nc</v>
          </cell>
          <cell r="H546">
            <v>19944</v>
          </cell>
          <cell r="I546" t="str">
            <v>PHy</v>
          </cell>
          <cell r="J546">
            <v>7</v>
          </cell>
          <cell r="K546">
            <v>1</v>
          </cell>
        </row>
        <row r="547">
          <cell r="A547" t="str">
            <v>POTXBO</v>
          </cell>
          <cell r="B547" t="str">
            <v>Potamogeton x bottnicus</v>
          </cell>
          <cell r="C547" t="str">
            <v>Hagstr.</v>
          </cell>
          <cell r="E547">
            <v>0</v>
          </cell>
          <cell r="F547" t="str">
            <v>nc</v>
          </cell>
          <cell r="G547" t="str">
            <v>nc</v>
          </cell>
          <cell r="H547">
            <v>19945</v>
          </cell>
          <cell r="I547" t="str">
            <v>PHy</v>
          </cell>
          <cell r="J547">
            <v>7</v>
          </cell>
          <cell r="K547">
            <v>1</v>
          </cell>
        </row>
        <row r="548">
          <cell r="A548" t="str">
            <v>POTXCO</v>
          </cell>
          <cell r="B548" t="str">
            <v>Potamogeton x cognatus</v>
          </cell>
          <cell r="C548" t="str">
            <v>Asch. &amp; Graebn.</v>
          </cell>
          <cell r="E548">
            <v>0</v>
          </cell>
          <cell r="F548" t="str">
            <v>nc</v>
          </cell>
          <cell r="G548" t="str">
            <v>nc</v>
          </cell>
          <cell r="H548">
            <v>19946</v>
          </cell>
          <cell r="I548" t="str">
            <v>PHy</v>
          </cell>
          <cell r="J548">
            <v>7</v>
          </cell>
          <cell r="K548">
            <v>1</v>
          </cell>
        </row>
        <row r="549">
          <cell r="A549" t="str">
            <v>POTXCP</v>
          </cell>
          <cell r="B549" t="str">
            <v>Potamogeton x cooperi</v>
          </cell>
          <cell r="C549" t="str">
            <v>(Fryer) Fryer</v>
          </cell>
          <cell r="E549">
            <v>0</v>
          </cell>
          <cell r="F549" t="str">
            <v>nc</v>
          </cell>
          <cell r="G549" t="str">
            <v>nc</v>
          </cell>
          <cell r="H549">
            <v>19947</v>
          </cell>
          <cell r="I549" t="str">
            <v>PHy</v>
          </cell>
          <cell r="J549">
            <v>7</v>
          </cell>
          <cell r="K549">
            <v>1</v>
          </cell>
        </row>
        <row r="550">
          <cell r="A550" t="str">
            <v>POTXFE</v>
          </cell>
          <cell r="B550" t="str">
            <v>Potamogeton x fennicus</v>
          </cell>
          <cell r="C550" t="str">
            <v>Hagstr.</v>
          </cell>
          <cell r="E550">
            <v>0</v>
          </cell>
          <cell r="F550" t="str">
            <v>nc</v>
          </cell>
          <cell r="G550" t="str">
            <v>nc</v>
          </cell>
          <cell r="H550">
            <v>19948</v>
          </cell>
          <cell r="I550" t="str">
            <v>PHy</v>
          </cell>
          <cell r="J550">
            <v>7</v>
          </cell>
          <cell r="K550">
            <v>1</v>
          </cell>
        </row>
        <row r="551">
          <cell r="A551" t="str">
            <v>POTXFL</v>
          </cell>
          <cell r="B551" t="str">
            <v>Potamogeton x fluitans</v>
          </cell>
          <cell r="C551" t="str">
            <v>Roth.</v>
          </cell>
          <cell r="E551">
            <v>0</v>
          </cell>
          <cell r="F551" t="str">
            <v>nc</v>
          </cell>
          <cell r="G551" t="str">
            <v>nc</v>
          </cell>
          <cell r="H551">
            <v>19949</v>
          </cell>
          <cell r="I551" t="str">
            <v>PHy</v>
          </cell>
          <cell r="J551">
            <v>7</v>
          </cell>
          <cell r="K551">
            <v>1</v>
          </cell>
        </row>
        <row r="552">
          <cell r="A552" t="str">
            <v>POTXGE</v>
          </cell>
          <cell r="B552" t="str">
            <v>Potamogeton x gessnacensis</v>
          </cell>
          <cell r="C552" t="str">
            <v>G.Fisch.</v>
          </cell>
          <cell r="E552">
            <v>0</v>
          </cell>
          <cell r="F552" t="str">
            <v>nc</v>
          </cell>
          <cell r="G552" t="str">
            <v>nc</v>
          </cell>
          <cell r="H552">
            <v>19950</v>
          </cell>
          <cell r="I552" t="str">
            <v>PHy</v>
          </cell>
          <cell r="J552">
            <v>7</v>
          </cell>
          <cell r="K552">
            <v>1</v>
          </cell>
        </row>
        <row r="553">
          <cell r="A553" t="str">
            <v>POTXGR</v>
          </cell>
          <cell r="B553" t="str">
            <v>Potamogeton x griffithii</v>
          </cell>
          <cell r="C553" t="str">
            <v>A.Benn.</v>
          </cell>
          <cell r="E553">
            <v>0</v>
          </cell>
          <cell r="F553" t="str">
            <v>nc</v>
          </cell>
          <cell r="G553" t="str">
            <v>nc</v>
          </cell>
          <cell r="H553">
            <v>19951</v>
          </cell>
          <cell r="I553" t="str">
            <v>PHy</v>
          </cell>
          <cell r="J553">
            <v>7</v>
          </cell>
          <cell r="K553">
            <v>1</v>
          </cell>
        </row>
        <row r="554">
          <cell r="A554" t="str">
            <v>POTXLA</v>
          </cell>
          <cell r="B554" t="str">
            <v>Potamogeton x lanceolatus</v>
          </cell>
          <cell r="C554" t="str">
            <v>Sm.</v>
          </cell>
          <cell r="E554">
            <v>0</v>
          </cell>
          <cell r="F554" t="str">
            <v>nc</v>
          </cell>
          <cell r="G554" t="str">
            <v>nc</v>
          </cell>
          <cell r="H554">
            <v>19952</v>
          </cell>
          <cell r="I554" t="str">
            <v>PHy</v>
          </cell>
          <cell r="J554">
            <v>7</v>
          </cell>
          <cell r="K554">
            <v>1</v>
          </cell>
        </row>
        <row r="555">
          <cell r="A555" t="str">
            <v>POTXLI</v>
          </cell>
          <cell r="B555" t="str">
            <v>Potamogeton x lintonii</v>
          </cell>
          <cell r="C555" t="str">
            <v>Fryer</v>
          </cell>
          <cell r="E555">
            <v>0</v>
          </cell>
          <cell r="F555" t="str">
            <v>nc</v>
          </cell>
          <cell r="G555" t="str">
            <v>nc</v>
          </cell>
          <cell r="H555">
            <v>19953</v>
          </cell>
          <cell r="I555" t="str">
            <v>PHy</v>
          </cell>
          <cell r="J555">
            <v>7</v>
          </cell>
          <cell r="K555">
            <v>1</v>
          </cell>
        </row>
        <row r="556">
          <cell r="A556" t="str">
            <v>POTXNE</v>
          </cell>
          <cell r="B556" t="str">
            <v>Potamogeton x nerviger</v>
          </cell>
          <cell r="C556" t="str">
            <v>Wolfg.</v>
          </cell>
          <cell r="E556">
            <v>0</v>
          </cell>
          <cell r="F556" t="str">
            <v>nc</v>
          </cell>
          <cell r="G556" t="str">
            <v>nc</v>
          </cell>
          <cell r="H556">
            <v>19954</v>
          </cell>
          <cell r="I556" t="str">
            <v>PHy</v>
          </cell>
          <cell r="J556">
            <v>7</v>
          </cell>
          <cell r="K556">
            <v>1</v>
          </cell>
        </row>
        <row r="557">
          <cell r="A557" t="str">
            <v>POTXNI</v>
          </cell>
          <cell r="B557" t="str">
            <v>Potamogeton x nitens</v>
          </cell>
          <cell r="C557" t="str">
            <v>Weber</v>
          </cell>
          <cell r="E557">
            <v>0</v>
          </cell>
          <cell r="F557" t="str">
            <v>nc</v>
          </cell>
          <cell r="G557" t="str">
            <v>nc</v>
          </cell>
          <cell r="H557">
            <v>20023</v>
          </cell>
          <cell r="I557" t="str">
            <v>PHy</v>
          </cell>
          <cell r="J557">
            <v>7</v>
          </cell>
          <cell r="K557">
            <v>1</v>
          </cell>
        </row>
        <row r="558">
          <cell r="A558" t="str">
            <v>POTXOL</v>
          </cell>
          <cell r="B558" t="str">
            <v>Potamogeton x olivaceus</v>
          </cell>
          <cell r="C558" t="str">
            <v>Baagøe ex G.Fisch.</v>
          </cell>
          <cell r="E558">
            <v>0</v>
          </cell>
          <cell r="F558" t="str">
            <v>nc</v>
          </cell>
          <cell r="G558" t="str">
            <v>nc</v>
          </cell>
          <cell r="H558">
            <v>19955</v>
          </cell>
          <cell r="I558" t="str">
            <v>PHy</v>
          </cell>
          <cell r="J558">
            <v>7</v>
          </cell>
          <cell r="K558">
            <v>1</v>
          </cell>
        </row>
        <row r="559">
          <cell r="A559" t="str">
            <v>POTXSA</v>
          </cell>
          <cell r="B559" t="str">
            <v>Potamogeton x salicifolius</v>
          </cell>
          <cell r="C559" t="str">
            <v>Wolfg.</v>
          </cell>
          <cell r="E559">
            <v>0</v>
          </cell>
          <cell r="F559" t="str">
            <v>nc</v>
          </cell>
          <cell r="G559" t="str">
            <v>nc</v>
          </cell>
          <cell r="H559">
            <v>19956</v>
          </cell>
          <cell r="I559" t="str">
            <v>PHy</v>
          </cell>
          <cell r="J559">
            <v>7</v>
          </cell>
          <cell r="K559">
            <v>1</v>
          </cell>
        </row>
        <row r="560">
          <cell r="A560" t="str">
            <v>POTXSC</v>
          </cell>
          <cell r="B560" t="str">
            <v>Potamogeton x schreberi</v>
          </cell>
          <cell r="C560" t="str">
            <v>G.Fisch.</v>
          </cell>
          <cell r="E560">
            <v>0</v>
          </cell>
          <cell r="F560" t="str">
            <v>nc</v>
          </cell>
          <cell r="G560" t="str">
            <v>nc</v>
          </cell>
          <cell r="H560">
            <v>19957</v>
          </cell>
          <cell r="I560" t="str">
            <v>PHy</v>
          </cell>
          <cell r="J560">
            <v>7</v>
          </cell>
          <cell r="K560">
            <v>1</v>
          </cell>
        </row>
        <row r="561">
          <cell r="A561" t="str">
            <v>POTXSP</v>
          </cell>
          <cell r="B561" t="str">
            <v>Potamogeton x sparganifolius</v>
          </cell>
          <cell r="C561" t="str">
            <v>Laest. ex Fr.</v>
          </cell>
          <cell r="E561">
            <v>0</v>
          </cell>
          <cell r="F561" t="str">
            <v>nc</v>
          </cell>
          <cell r="G561" t="str">
            <v>nc</v>
          </cell>
          <cell r="H561">
            <v>19958</v>
          </cell>
          <cell r="I561" t="str">
            <v>PHy</v>
          </cell>
          <cell r="J561">
            <v>7</v>
          </cell>
          <cell r="K561">
            <v>1</v>
          </cell>
        </row>
        <row r="562">
          <cell r="A562" t="str">
            <v>POTXSU</v>
          </cell>
          <cell r="B562" t="str">
            <v>Potamogeton x sudermanicus</v>
          </cell>
          <cell r="C562" t="str">
            <v>Hagstr.</v>
          </cell>
          <cell r="E562">
            <v>0</v>
          </cell>
          <cell r="F562" t="str">
            <v>nc</v>
          </cell>
          <cell r="G562" t="str">
            <v>nc</v>
          </cell>
          <cell r="H562">
            <v>19959</v>
          </cell>
          <cell r="I562" t="str">
            <v>PHy</v>
          </cell>
          <cell r="J562">
            <v>7</v>
          </cell>
          <cell r="K562">
            <v>1</v>
          </cell>
        </row>
        <row r="563">
          <cell r="A563" t="str">
            <v>POTXSE</v>
          </cell>
          <cell r="B563" t="str">
            <v>Potamogeton x suecicus</v>
          </cell>
          <cell r="C563" t="str">
            <v>K. Richt.</v>
          </cell>
          <cell r="E563">
            <v>0</v>
          </cell>
          <cell r="F563" t="str">
            <v>nc</v>
          </cell>
          <cell r="G563" t="str">
            <v>nc</v>
          </cell>
          <cell r="H563">
            <v>19960</v>
          </cell>
          <cell r="I563" t="str">
            <v>PHy</v>
          </cell>
          <cell r="J563">
            <v>7</v>
          </cell>
          <cell r="K563">
            <v>1</v>
          </cell>
        </row>
        <row r="564">
          <cell r="A564" t="str">
            <v>POTXUN</v>
          </cell>
          <cell r="B564" t="str">
            <v>Potamogeton x undulatus</v>
          </cell>
          <cell r="C564" t="str">
            <v>Wolfg.</v>
          </cell>
          <cell r="E564">
            <v>0</v>
          </cell>
          <cell r="F564" t="str">
            <v>nc</v>
          </cell>
          <cell r="G564" t="str">
            <v>nc</v>
          </cell>
          <cell r="H564">
            <v>19961</v>
          </cell>
          <cell r="I564" t="str">
            <v>PHy</v>
          </cell>
          <cell r="J564">
            <v>7</v>
          </cell>
          <cell r="K564">
            <v>1</v>
          </cell>
        </row>
        <row r="565">
          <cell r="A565" t="str">
            <v>POTXVA</v>
          </cell>
          <cell r="B565" t="str">
            <v>Potamogeton x variifolius</v>
          </cell>
          <cell r="C565" t="str">
            <v>Thore</v>
          </cell>
          <cell r="E565">
            <v>0</v>
          </cell>
          <cell r="F565" t="str">
            <v>nc</v>
          </cell>
          <cell r="G565" t="str">
            <v>nc</v>
          </cell>
          <cell r="H565">
            <v>20024</v>
          </cell>
          <cell r="I565" t="str">
            <v>PHy</v>
          </cell>
          <cell r="J565">
            <v>7</v>
          </cell>
          <cell r="K565">
            <v>1</v>
          </cell>
        </row>
        <row r="566">
          <cell r="A566" t="str">
            <v>POTXZI</v>
          </cell>
          <cell r="B566" t="str">
            <v>Potamogeton x zizii</v>
          </cell>
          <cell r="C566" t="str">
            <v>W.D.J.Koch ex Roth</v>
          </cell>
          <cell r="E566">
            <v>0</v>
          </cell>
          <cell r="F566" t="str">
            <v>nc</v>
          </cell>
          <cell r="G566" t="str">
            <v>nc</v>
          </cell>
          <cell r="H566">
            <v>20025</v>
          </cell>
          <cell r="I566" t="str">
            <v>PHy</v>
          </cell>
          <cell r="J566">
            <v>7</v>
          </cell>
          <cell r="K566">
            <v>1</v>
          </cell>
          <cell r="L566" t="str">
            <v>POTXAN</v>
          </cell>
          <cell r="M566" t="str">
            <v>Potamogeton x angustifolius Bercht. &amp; J.Presl</v>
          </cell>
        </row>
        <row r="567">
          <cell r="A567" t="str">
            <v>RANAQU</v>
          </cell>
          <cell r="B567" t="str">
            <v>Ranunculus aquatilis</v>
          </cell>
          <cell r="C567" t="str">
            <v>L.</v>
          </cell>
          <cell r="D567" t="str">
            <v>IBMR</v>
          </cell>
          <cell r="E567">
            <v>0</v>
          </cell>
          <cell r="F567">
            <v>11</v>
          </cell>
          <cell r="G567">
            <v>2</v>
          </cell>
          <cell r="H567">
            <v>1898</v>
          </cell>
          <cell r="I567" t="str">
            <v>PHy</v>
          </cell>
          <cell r="J567">
            <v>7</v>
          </cell>
          <cell r="K567">
            <v>1</v>
          </cell>
        </row>
        <row r="568">
          <cell r="A568" t="str">
            <v>RANBAT</v>
          </cell>
          <cell r="B568" t="str">
            <v>Ranunculus batrachoides</v>
          </cell>
          <cell r="C568" t="str">
            <v>Ger.</v>
          </cell>
          <cell r="E568">
            <v>0</v>
          </cell>
          <cell r="F568" t="str">
            <v>nc</v>
          </cell>
          <cell r="G568" t="str">
            <v>nc</v>
          </cell>
          <cell r="H568">
            <v>19964</v>
          </cell>
          <cell r="I568" t="str">
            <v>PHy</v>
          </cell>
          <cell r="J568">
            <v>7</v>
          </cell>
          <cell r="K568">
            <v>1</v>
          </cell>
        </row>
        <row r="569">
          <cell r="A569" t="str">
            <v>RANBAU</v>
          </cell>
          <cell r="B569" t="str">
            <v>Ranunculus baudotii</v>
          </cell>
          <cell r="C569" t="str">
            <v>Godron</v>
          </cell>
          <cell r="E569">
            <v>0</v>
          </cell>
          <cell r="F569" t="str">
            <v>nc</v>
          </cell>
          <cell r="G569" t="str">
            <v>nc</v>
          </cell>
          <cell r="H569">
            <v>1899</v>
          </cell>
          <cell r="I569" t="str">
            <v>PHy</v>
          </cell>
          <cell r="J569">
            <v>7</v>
          </cell>
          <cell r="K569">
            <v>1</v>
          </cell>
        </row>
        <row r="570">
          <cell r="A570" t="str">
            <v>RANCIR</v>
          </cell>
          <cell r="B570" t="str">
            <v>Ranunculus circinatus</v>
          </cell>
          <cell r="C570" t="str">
            <v>Sibth.</v>
          </cell>
          <cell r="D570" t="str">
            <v>IBMR</v>
          </cell>
          <cell r="E570">
            <v>0</v>
          </cell>
          <cell r="F570">
            <v>10</v>
          </cell>
          <cell r="G570">
            <v>2</v>
          </cell>
          <cell r="H570">
            <v>1901</v>
          </cell>
          <cell r="I570" t="str">
            <v>PHy</v>
          </cell>
          <cell r="J570">
            <v>7</v>
          </cell>
          <cell r="K570">
            <v>1</v>
          </cell>
          <cell r="L570" t="str">
            <v>RANDIV</v>
          </cell>
          <cell r="M570" t="str">
            <v>Ranunculus divaritacus Schrad.</v>
          </cell>
        </row>
        <row r="571">
          <cell r="A571" t="str">
            <v>RANFLU</v>
          </cell>
          <cell r="B571" t="str">
            <v>Ranunculus fluitans</v>
          </cell>
          <cell r="C571" t="str">
            <v>Lam.</v>
          </cell>
          <cell r="D571" t="str">
            <v>IBMR</v>
          </cell>
          <cell r="E571">
            <v>0</v>
          </cell>
          <cell r="F571">
            <v>10</v>
          </cell>
          <cell r="G571">
            <v>2</v>
          </cell>
          <cell r="H571">
            <v>1903</v>
          </cell>
          <cell r="I571" t="str">
            <v>PHy</v>
          </cell>
          <cell r="J571">
            <v>7</v>
          </cell>
          <cell r="K571">
            <v>1</v>
          </cell>
        </row>
        <row r="572">
          <cell r="A572" t="str">
            <v>RANHED</v>
          </cell>
          <cell r="B572" t="str">
            <v>Ranunculus hederaceus</v>
          </cell>
          <cell r="C572" t="str">
            <v>L.</v>
          </cell>
          <cell r="D572" t="str">
            <v>IBMR</v>
          </cell>
          <cell r="E572">
            <v>0</v>
          </cell>
          <cell r="F572">
            <v>12</v>
          </cell>
          <cell r="G572">
            <v>3</v>
          </cell>
          <cell r="H572">
            <v>1904</v>
          </cell>
          <cell r="I572" t="str">
            <v>PHy</v>
          </cell>
          <cell r="J572">
            <v>7</v>
          </cell>
          <cell r="K572">
            <v>1</v>
          </cell>
        </row>
        <row r="573">
          <cell r="A573" t="str">
            <v>RANOLO</v>
          </cell>
          <cell r="B573" t="str">
            <v>Ranunculus ololeucos</v>
          </cell>
          <cell r="C573" t="str">
            <v>Lloyd</v>
          </cell>
          <cell r="D573" t="str">
            <v>IBMR</v>
          </cell>
          <cell r="E573">
            <v>0</v>
          </cell>
          <cell r="F573">
            <v>19</v>
          </cell>
          <cell r="G573">
            <v>3</v>
          </cell>
          <cell r="H573">
            <v>1905</v>
          </cell>
          <cell r="I573" t="str">
            <v>PHy</v>
          </cell>
          <cell r="J573">
            <v>7</v>
          </cell>
          <cell r="K573">
            <v>1</v>
          </cell>
        </row>
        <row r="574">
          <cell r="A574" t="str">
            <v>RANOMI</v>
          </cell>
          <cell r="B574" t="str">
            <v>Ranunculus omiophyllus</v>
          </cell>
          <cell r="C574" t="str">
            <v>Ten.</v>
          </cell>
          <cell r="D574" t="str">
            <v>IBMR</v>
          </cell>
          <cell r="E574">
            <v>0</v>
          </cell>
          <cell r="F574">
            <v>19</v>
          </cell>
          <cell r="G574">
            <v>3</v>
          </cell>
          <cell r="H574">
            <v>1906</v>
          </cell>
          <cell r="I574" t="str">
            <v>PHy</v>
          </cell>
          <cell r="J574">
            <v>7</v>
          </cell>
          <cell r="K574">
            <v>1</v>
          </cell>
        </row>
        <row r="575">
          <cell r="A575" t="str">
            <v>RANPEL</v>
          </cell>
          <cell r="B575" t="str">
            <v>Ranunculus peltatus</v>
          </cell>
          <cell r="C575" t="str">
            <v>Schrank</v>
          </cell>
          <cell r="D575" t="str">
            <v>IBMR</v>
          </cell>
          <cell r="E575">
            <v>0</v>
          </cell>
          <cell r="F575">
            <v>12</v>
          </cell>
          <cell r="G575">
            <v>2</v>
          </cell>
          <cell r="H575">
            <v>1908</v>
          </cell>
          <cell r="I575" t="str">
            <v>PHy</v>
          </cell>
          <cell r="J575">
            <v>7</v>
          </cell>
          <cell r="K575">
            <v>1</v>
          </cell>
        </row>
        <row r="576">
          <cell r="A576" t="str">
            <v>RANPEU</v>
          </cell>
          <cell r="B576" t="str">
            <v>Ranunculus penicillatus except. var. calcareus</v>
          </cell>
          <cell r="C576" t="str">
            <v>(Dumort.) Bab.</v>
          </cell>
          <cell r="D576" t="str">
            <v>IBMR</v>
          </cell>
          <cell r="E576">
            <v>0</v>
          </cell>
          <cell r="F576">
            <v>12</v>
          </cell>
          <cell r="G576">
            <v>1</v>
          </cell>
          <cell r="H576">
            <v>1909</v>
          </cell>
          <cell r="I576" t="str">
            <v>PHy</v>
          </cell>
          <cell r="J576">
            <v>7</v>
          </cell>
          <cell r="K576">
            <v>1</v>
          </cell>
          <cell r="M576" t="str">
            <v>Ranunculus penicillatus var. pennicillatus</v>
          </cell>
        </row>
        <row r="577">
          <cell r="A577" t="str">
            <v>RANPEC</v>
          </cell>
          <cell r="B577" t="str">
            <v>Ranunculus penicillatus var. calcareus</v>
          </cell>
          <cell r="C577" t="str">
            <v>(Butcher) C.D.K.Cook</v>
          </cell>
          <cell r="D577" t="str">
            <v>IBMR</v>
          </cell>
          <cell r="E577">
            <v>0</v>
          </cell>
          <cell r="F577">
            <v>13</v>
          </cell>
          <cell r="G577">
            <v>2</v>
          </cell>
          <cell r="H577">
            <v>29941</v>
          </cell>
          <cell r="I577" t="str">
            <v>PHy</v>
          </cell>
          <cell r="J577">
            <v>7</v>
          </cell>
          <cell r="K577">
            <v>1</v>
          </cell>
        </row>
        <row r="578">
          <cell r="A578" t="str">
            <v>RANRIO</v>
          </cell>
          <cell r="B578" t="str">
            <v>Ranunculus rionii</v>
          </cell>
          <cell r="C578" t="str">
            <v>Lagger</v>
          </cell>
          <cell r="E578">
            <v>0</v>
          </cell>
          <cell r="F578" t="str">
            <v>nc</v>
          </cell>
          <cell r="G578" t="str">
            <v>nc</v>
          </cell>
          <cell r="H578">
            <v>1911</v>
          </cell>
          <cell r="I578" t="str">
            <v>PHy</v>
          </cell>
          <cell r="J578">
            <v>7</v>
          </cell>
          <cell r="K578">
            <v>1</v>
          </cell>
        </row>
        <row r="579">
          <cell r="A579" t="str">
            <v>RANSPH</v>
          </cell>
          <cell r="B579" t="str">
            <v>Ranunculus sphaerosphermus</v>
          </cell>
          <cell r="C579" t="str">
            <v>Boiss. &amp; Blanche</v>
          </cell>
          <cell r="E579">
            <v>0</v>
          </cell>
          <cell r="F579" t="str">
            <v>nc</v>
          </cell>
          <cell r="G579" t="str">
            <v>nc</v>
          </cell>
          <cell r="H579">
            <v>19979</v>
          </cell>
          <cell r="I579" t="str">
            <v>PHy</v>
          </cell>
          <cell r="J579">
            <v>7</v>
          </cell>
          <cell r="K579">
            <v>1</v>
          </cell>
        </row>
        <row r="580">
          <cell r="A580" t="str">
            <v>RANTRI</v>
          </cell>
          <cell r="B580" t="str">
            <v>Ranunculus trichophyllus</v>
          </cell>
          <cell r="C580" t="str">
            <v>Chaix</v>
          </cell>
          <cell r="D580" t="str">
            <v>IBMR</v>
          </cell>
          <cell r="E580">
            <v>0</v>
          </cell>
          <cell r="F580">
            <v>11</v>
          </cell>
          <cell r="G580">
            <v>2</v>
          </cell>
          <cell r="H580">
            <v>1914</v>
          </cell>
          <cell r="I580" t="str">
            <v>PHy</v>
          </cell>
          <cell r="J580">
            <v>7</v>
          </cell>
          <cell r="K580">
            <v>1</v>
          </cell>
        </row>
        <row r="581">
          <cell r="A581" t="str">
            <v>RANTRP</v>
          </cell>
          <cell r="B581" t="str">
            <v>Ranunculus tripartitus</v>
          </cell>
          <cell r="C581" t="str">
            <v>DC.</v>
          </cell>
          <cell r="E581">
            <v>0</v>
          </cell>
          <cell r="F581" t="str">
            <v>nc</v>
          </cell>
          <cell r="G581" t="str">
            <v>nc</v>
          </cell>
          <cell r="H581">
            <v>1915</v>
          </cell>
          <cell r="I581" t="str">
            <v>PHy</v>
          </cell>
          <cell r="J581">
            <v>7</v>
          </cell>
          <cell r="K581">
            <v>1</v>
          </cell>
        </row>
        <row r="582">
          <cell r="A582" t="str">
            <v>RANXBA</v>
          </cell>
          <cell r="B582" t="str">
            <v>Ranunculus x bachii</v>
          </cell>
          <cell r="C582" t="str">
            <v>Wirtg.</v>
          </cell>
          <cell r="E582">
            <v>0</v>
          </cell>
          <cell r="F582" t="str">
            <v>nc</v>
          </cell>
          <cell r="G582" t="str">
            <v>nc</v>
          </cell>
          <cell r="H582">
            <v>19983</v>
          </cell>
          <cell r="I582" t="str">
            <v>PHy</v>
          </cell>
          <cell r="J582">
            <v>7</v>
          </cell>
          <cell r="K582">
            <v>1</v>
          </cell>
        </row>
        <row r="583">
          <cell r="A583" t="str">
            <v>RANXKE</v>
          </cell>
          <cell r="B583" t="str">
            <v>Ranunculus x kelchoensis</v>
          </cell>
          <cell r="C583" t="str">
            <v>S.D.Webster</v>
          </cell>
          <cell r="E583">
            <v>0</v>
          </cell>
          <cell r="F583" t="str">
            <v>nc</v>
          </cell>
          <cell r="G583" t="str">
            <v>nc</v>
          </cell>
          <cell r="H583">
            <v>19985</v>
          </cell>
          <cell r="I583" t="str">
            <v>PHy</v>
          </cell>
          <cell r="J583">
            <v>7</v>
          </cell>
          <cell r="K583">
            <v>1</v>
          </cell>
        </row>
        <row r="584">
          <cell r="A584" t="str">
            <v>RANXLE</v>
          </cell>
          <cell r="B584" t="str">
            <v>Ranunculus x levenensis</v>
          </cell>
          <cell r="C584" t="str">
            <v>Druce ex Gornall</v>
          </cell>
          <cell r="E584">
            <v>0</v>
          </cell>
          <cell r="F584" t="str">
            <v>nc</v>
          </cell>
          <cell r="G584" t="str">
            <v>nc</v>
          </cell>
          <cell r="H584">
            <v>19986</v>
          </cell>
          <cell r="I584" t="str">
            <v>PHy</v>
          </cell>
          <cell r="J584">
            <v>7</v>
          </cell>
          <cell r="K584">
            <v>1</v>
          </cell>
        </row>
        <row r="585">
          <cell r="A585" t="str">
            <v>RANXNO</v>
          </cell>
          <cell r="B585" t="str">
            <v>Ranunculus x novae-forestae</v>
          </cell>
          <cell r="C585" t="str">
            <v>S.D.Webster</v>
          </cell>
          <cell r="E585">
            <v>0</v>
          </cell>
          <cell r="F585" t="str">
            <v>nc</v>
          </cell>
          <cell r="G585" t="str">
            <v>nc</v>
          </cell>
          <cell r="H585">
            <v>19987</v>
          </cell>
          <cell r="I585" t="str">
            <v>PHy</v>
          </cell>
          <cell r="J585">
            <v>7</v>
          </cell>
          <cell r="K585">
            <v>1</v>
          </cell>
        </row>
        <row r="586">
          <cell r="A586" t="str">
            <v>RUPCIR</v>
          </cell>
          <cell r="B586" t="str">
            <v>Ruppia cirrhosa</v>
          </cell>
          <cell r="C586" t="str">
            <v>(Petagna) Grande</v>
          </cell>
          <cell r="E586">
            <v>0</v>
          </cell>
          <cell r="F586" t="str">
            <v>nc</v>
          </cell>
          <cell r="G586" t="str">
            <v>nc</v>
          </cell>
          <cell r="H586">
            <v>20011</v>
          </cell>
          <cell r="I586" t="str">
            <v>PHy</v>
          </cell>
          <cell r="J586">
            <v>7</v>
          </cell>
          <cell r="K586">
            <v>1</v>
          </cell>
        </row>
        <row r="587">
          <cell r="A587" t="str">
            <v>RUPDRE</v>
          </cell>
          <cell r="B587" t="str">
            <v>Ruppia drepanensis</v>
          </cell>
          <cell r="C587" t="str">
            <v>Tineo</v>
          </cell>
          <cell r="E587">
            <v>0</v>
          </cell>
          <cell r="F587" t="str">
            <v>nc</v>
          </cell>
          <cell r="G587" t="str">
            <v>nc</v>
          </cell>
          <cell r="H587">
            <v>20012</v>
          </cell>
          <cell r="I587" t="str">
            <v>PHy</v>
          </cell>
          <cell r="J587">
            <v>7</v>
          </cell>
          <cell r="K587">
            <v>1</v>
          </cell>
        </row>
        <row r="588">
          <cell r="A588" t="str">
            <v>RUPMAR</v>
          </cell>
          <cell r="B588" t="str">
            <v>Ruppia maritima</v>
          </cell>
          <cell r="C588" t="str">
            <v>L.</v>
          </cell>
          <cell r="E588">
            <v>0</v>
          </cell>
          <cell r="F588" t="str">
            <v>nc</v>
          </cell>
          <cell r="G588" t="str">
            <v>nc</v>
          </cell>
          <cell r="H588">
            <v>1666</v>
          </cell>
          <cell r="I588" t="str">
            <v>PHy</v>
          </cell>
          <cell r="J588">
            <v>7</v>
          </cell>
          <cell r="K588">
            <v>1</v>
          </cell>
        </row>
        <row r="589">
          <cell r="A589" t="str">
            <v>SAGLAT</v>
          </cell>
          <cell r="B589" t="str">
            <v>Sagittaria latifolia</v>
          </cell>
          <cell r="C589" t="str">
            <v>Willd.</v>
          </cell>
          <cell r="E589">
            <v>0</v>
          </cell>
          <cell r="F589" t="str">
            <v>nc</v>
          </cell>
          <cell r="G589" t="str">
            <v>nc</v>
          </cell>
          <cell r="H589">
            <v>20017</v>
          </cell>
          <cell r="I589" t="str">
            <v>PHy</v>
          </cell>
          <cell r="J589">
            <v>7</v>
          </cell>
          <cell r="K589">
            <v>2</v>
          </cell>
        </row>
        <row r="590">
          <cell r="A590" t="str">
            <v>SAGNAT</v>
          </cell>
          <cell r="B590" t="str">
            <v>Sagittaria natans</v>
          </cell>
          <cell r="C590" t="str">
            <v>Pall.</v>
          </cell>
          <cell r="E590">
            <v>0</v>
          </cell>
          <cell r="F590" t="str">
            <v>nc</v>
          </cell>
          <cell r="G590" t="str">
            <v>nc</v>
          </cell>
          <cell r="H590">
            <v>20018</v>
          </cell>
          <cell r="I590" t="str">
            <v>PHy</v>
          </cell>
          <cell r="J590">
            <v>7</v>
          </cell>
          <cell r="K590">
            <v>1</v>
          </cell>
        </row>
        <row r="591">
          <cell r="A591" t="str">
            <v>SAGRIG</v>
          </cell>
          <cell r="B591" t="str">
            <v>Sagittaria rigida</v>
          </cell>
          <cell r="C591" t="str">
            <v>Pursh</v>
          </cell>
          <cell r="E591">
            <v>0</v>
          </cell>
          <cell r="F591" t="str">
            <v>nc</v>
          </cell>
          <cell r="G591" t="str">
            <v>nc</v>
          </cell>
          <cell r="H591">
            <v>20019</v>
          </cell>
          <cell r="I591" t="str">
            <v>PHy</v>
          </cell>
          <cell r="J591">
            <v>7</v>
          </cell>
          <cell r="K591">
            <v>2</v>
          </cell>
        </row>
        <row r="592">
          <cell r="A592" t="str">
            <v>SAGSAG</v>
          </cell>
          <cell r="B592" t="str">
            <v>Sagittaria sagittifolia</v>
          </cell>
          <cell r="C592" t="str">
            <v>L.</v>
          </cell>
          <cell r="D592" t="str">
            <v>IBMR</v>
          </cell>
          <cell r="E592">
            <v>0</v>
          </cell>
          <cell r="F592">
            <v>6</v>
          </cell>
          <cell r="G592">
            <v>2</v>
          </cell>
          <cell r="H592">
            <v>1453</v>
          </cell>
          <cell r="I592" t="str">
            <v>PHy</v>
          </cell>
          <cell r="J592">
            <v>7</v>
          </cell>
          <cell r="K592">
            <v>2</v>
          </cell>
        </row>
        <row r="593">
          <cell r="A593" t="str">
            <v>SAGSPX</v>
          </cell>
          <cell r="B593" t="str">
            <v>Sagittaria sp.</v>
          </cell>
          <cell r="C593" t="str">
            <v>L.</v>
          </cell>
          <cell r="E593">
            <v>0</v>
          </cell>
          <cell r="F593" t="str">
            <v>nc</v>
          </cell>
          <cell r="G593" t="str">
            <v>nc</v>
          </cell>
          <cell r="H593">
            <v>1452</v>
          </cell>
          <cell r="I593" t="str">
            <v>PHy</v>
          </cell>
          <cell r="J593">
            <v>7</v>
          </cell>
          <cell r="K593">
            <v>2</v>
          </cell>
        </row>
        <row r="594">
          <cell r="A594" t="str">
            <v>SAGSUB</v>
          </cell>
          <cell r="B594" t="str">
            <v>Sagittaria subulata</v>
          </cell>
          <cell r="C594" t="str">
            <v>(L.) Buch.</v>
          </cell>
          <cell r="E594">
            <v>0</v>
          </cell>
          <cell r="F594" t="str">
            <v>nc</v>
          </cell>
          <cell r="G594" t="str">
            <v>nc</v>
          </cell>
          <cell r="H594">
            <v>20020</v>
          </cell>
          <cell r="I594" t="str">
            <v>PHy</v>
          </cell>
          <cell r="J594">
            <v>7</v>
          </cell>
          <cell r="K594">
            <v>1</v>
          </cell>
        </row>
        <row r="595">
          <cell r="A595" t="str">
            <v>SHIRIV</v>
          </cell>
          <cell r="B595" t="str">
            <v>Shinnersia rivularis</v>
          </cell>
          <cell r="C595" t="str">
            <v>(A.Gray) R.M. King &amp; H. Rob.</v>
          </cell>
          <cell r="E595">
            <v>0</v>
          </cell>
          <cell r="F595" t="str">
            <v>nc</v>
          </cell>
          <cell r="G595" t="str">
            <v>nc</v>
          </cell>
          <cell r="H595">
            <v>19690</v>
          </cell>
          <cell r="I595" t="str">
            <v>PHy</v>
          </cell>
          <cell r="J595">
            <v>7</v>
          </cell>
          <cell r="K595">
            <v>1</v>
          </cell>
        </row>
        <row r="596">
          <cell r="A596" t="str">
            <v>SPAANG</v>
          </cell>
          <cell r="B596" t="str">
            <v>Sparganium angustifolium</v>
          </cell>
          <cell r="C596" t="str">
            <v>Michx.</v>
          </cell>
          <cell r="D596" t="str">
            <v>IBMR</v>
          </cell>
          <cell r="E596">
            <v>0</v>
          </cell>
          <cell r="F596">
            <v>19</v>
          </cell>
          <cell r="G596">
            <v>3</v>
          </cell>
          <cell r="H596">
            <v>1669</v>
          </cell>
          <cell r="I596" t="str">
            <v>PHy</v>
          </cell>
          <cell r="J596">
            <v>7</v>
          </cell>
          <cell r="K596">
            <v>2</v>
          </cell>
        </row>
        <row r="597">
          <cell r="A597" t="str">
            <v>SPAEME</v>
          </cell>
          <cell r="B597" t="str">
            <v>Sparganium emersum except. fo. brevifolium</v>
          </cell>
          <cell r="C597" t="str">
            <v>Rehmann</v>
          </cell>
          <cell r="D597" t="str">
            <v>IBMR</v>
          </cell>
          <cell r="E597">
            <v>0</v>
          </cell>
          <cell r="F597">
            <v>7</v>
          </cell>
          <cell r="G597">
            <v>1</v>
          </cell>
          <cell r="H597">
            <v>1670</v>
          </cell>
          <cell r="I597" t="str">
            <v>PHy</v>
          </cell>
          <cell r="J597">
            <v>7</v>
          </cell>
          <cell r="K597">
            <v>2</v>
          </cell>
          <cell r="L597" t="str">
            <v>SPAEML</v>
          </cell>
          <cell r="M597" t="str">
            <v>Sparganium emersum fo. longissimum</v>
          </cell>
        </row>
        <row r="598">
          <cell r="A598" t="str">
            <v>SPAEMB</v>
          </cell>
          <cell r="B598" t="str">
            <v>Sparganium emersum fo. brevifolium</v>
          </cell>
          <cell r="C598" t="str">
            <v>Rehmann</v>
          </cell>
          <cell r="D598" t="str">
            <v>IBMR</v>
          </cell>
          <cell r="E598">
            <v>0</v>
          </cell>
          <cell r="F598">
            <v>13</v>
          </cell>
          <cell r="G598">
            <v>2</v>
          </cell>
          <cell r="H598">
            <v>19694</v>
          </cell>
          <cell r="I598" t="str">
            <v>PHy</v>
          </cell>
          <cell r="J598">
            <v>7</v>
          </cell>
          <cell r="K598">
            <v>2</v>
          </cell>
        </row>
        <row r="599">
          <cell r="A599" t="str">
            <v>SPAGLO</v>
          </cell>
          <cell r="B599" t="str">
            <v>Sparganium glomeratum</v>
          </cell>
          <cell r="C599" t="str">
            <v>(Beurl. ex Laest.) Neuman</v>
          </cell>
          <cell r="E599">
            <v>0</v>
          </cell>
          <cell r="F599" t="str">
            <v>nc</v>
          </cell>
          <cell r="G599" t="str">
            <v>nc</v>
          </cell>
          <cell r="H599">
            <v>19700</v>
          </cell>
          <cell r="I599" t="str">
            <v>PHy</v>
          </cell>
          <cell r="J599">
            <v>7</v>
          </cell>
          <cell r="K599">
            <v>2</v>
          </cell>
        </row>
        <row r="600">
          <cell r="A600" t="str">
            <v>SPAGRA</v>
          </cell>
          <cell r="B600" t="str">
            <v>Sparganium gramineum</v>
          </cell>
          <cell r="C600" t="str">
            <v>Georgi</v>
          </cell>
          <cell r="E600">
            <v>0</v>
          </cell>
          <cell r="F600" t="str">
            <v>nc</v>
          </cell>
          <cell r="G600" t="str">
            <v>nc</v>
          </cell>
          <cell r="H600">
            <v>19701</v>
          </cell>
          <cell r="I600" t="str">
            <v>PHy</v>
          </cell>
          <cell r="J600">
            <v>7</v>
          </cell>
          <cell r="K600">
            <v>2</v>
          </cell>
        </row>
        <row r="601">
          <cell r="A601" t="str">
            <v>SPAHYP</v>
          </cell>
          <cell r="B601" t="str">
            <v>Sparganium hyperboreum</v>
          </cell>
          <cell r="C601" t="str">
            <v>Laestad.</v>
          </cell>
          <cell r="E601">
            <v>0</v>
          </cell>
          <cell r="F601" t="str">
            <v>nc</v>
          </cell>
          <cell r="G601" t="str">
            <v>nc</v>
          </cell>
          <cell r="H601">
            <v>19702</v>
          </cell>
          <cell r="I601" t="str">
            <v>PHy</v>
          </cell>
          <cell r="J601">
            <v>7</v>
          </cell>
          <cell r="K601">
            <v>2</v>
          </cell>
        </row>
        <row r="602">
          <cell r="A602" t="str">
            <v>SPAMIN</v>
          </cell>
          <cell r="B602" t="str">
            <v>Sparganium minimum</v>
          </cell>
          <cell r="C602" t="str">
            <v>Wallr.</v>
          </cell>
          <cell r="D602" t="str">
            <v>IBMR</v>
          </cell>
          <cell r="E602">
            <v>0</v>
          </cell>
          <cell r="F602">
            <v>15</v>
          </cell>
          <cell r="G602">
            <v>3</v>
          </cell>
          <cell r="H602">
            <v>1672</v>
          </cell>
          <cell r="I602" t="str">
            <v>PHy</v>
          </cell>
          <cell r="J602">
            <v>7</v>
          </cell>
          <cell r="K602">
            <v>2</v>
          </cell>
        </row>
        <row r="603">
          <cell r="A603" t="str">
            <v>SPANAT</v>
          </cell>
          <cell r="B603" t="str">
            <v>Sparganium natans</v>
          </cell>
          <cell r="C603" t="str">
            <v>L.</v>
          </cell>
          <cell r="E603">
            <v>0</v>
          </cell>
          <cell r="F603" t="str">
            <v>nc</v>
          </cell>
          <cell r="G603" t="str">
            <v>nc</v>
          </cell>
          <cell r="H603">
            <v>19703</v>
          </cell>
          <cell r="I603" t="str">
            <v>PHy</v>
          </cell>
          <cell r="J603">
            <v>7</v>
          </cell>
          <cell r="K603">
            <v>2</v>
          </cell>
        </row>
        <row r="604">
          <cell r="A604" t="str">
            <v>SPASPX</v>
          </cell>
          <cell r="B604" t="str">
            <v>Sparganium sp.</v>
          </cell>
          <cell r="C604" t="str">
            <v>L.</v>
          </cell>
          <cell r="E604">
            <v>0</v>
          </cell>
          <cell r="F604" t="str">
            <v>nc</v>
          </cell>
          <cell r="G604" t="str">
            <v>nc</v>
          </cell>
          <cell r="H604">
            <v>1668</v>
          </cell>
          <cell r="I604" t="str">
            <v>PHy</v>
          </cell>
          <cell r="J604">
            <v>7</v>
          </cell>
          <cell r="K604">
            <v>2</v>
          </cell>
        </row>
        <row r="605">
          <cell r="A605" t="str">
            <v>SPRPOL</v>
          </cell>
          <cell r="B605" t="str">
            <v>Spirodela polyrhiza</v>
          </cell>
          <cell r="C605" t="str">
            <v>(L.) Schleiden</v>
          </cell>
          <cell r="D605" t="str">
            <v>IBMR</v>
          </cell>
          <cell r="E605">
            <v>0</v>
          </cell>
          <cell r="F605">
            <v>6</v>
          </cell>
          <cell r="G605">
            <v>2</v>
          </cell>
          <cell r="H605">
            <v>1630</v>
          </cell>
          <cell r="I605" t="str">
            <v>PHy</v>
          </cell>
          <cell r="J605">
            <v>7</v>
          </cell>
          <cell r="K605">
            <v>1</v>
          </cell>
          <cell r="L605" t="str">
            <v>LEMPOL</v>
          </cell>
          <cell r="M605" t="str">
            <v>Lemna polyrhiza L.</v>
          </cell>
        </row>
        <row r="606">
          <cell r="A606" t="str">
            <v>STRALO</v>
          </cell>
          <cell r="B606" t="str">
            <v>Stratiotes aloides</v>
          </cell>
          <cell r="C606" t="str">
            <v>L.</v>
          </cell>
          <cell r="E606">
            <v>0</v>
          </cell>
          <cell r="F606" t="str">
            <v>nc</v>
          </cell>
          <cell r="G606" t="str">
            <v>nc</v>
          </cell>
          <cell r="H606">
            <v>1596</v>
          </cell>
          <cell r="I606" t="str">
            <v>PHy</v>
          </cell>
          <cell r="J606">
            <v>7</v>
          </cell>
          <cell r="K606">
            <v>1</v>
          </cell>
        </row>
        <row r="607">
          <cell r="A607" t="str">
            <v>SUBAQU</v>
          </cell>
          <cell r="B607" t="str">
            <v>Subularia aquatica</v>
          </cell>
          <cell r="C607" t="str">
            <v>L.</v>
          </cell>
          <cell r="E607">
            <v>0</v>
          </cell>
          <cell r="F607" t="str">
            <v>nc</v>
          </cell>
          <cell r="G607" t="str">
            <v>nc</v>
          </cell>
          <cell r="H607">
            <v>19716</v>
          </cell>
          <cell r="I607" t="str">
            <v>PHy</v>
          </cell>
          <cell r="J607">
            <v>7</v>
          </cell>
          <cell r="K607">
            <v>1</v>
          </cell>
        </row>
        <row r="608">
          <cell r="A608" t="str">
            <v>TRANAT</v>
          </cell>
          <cell r="B608" t="str">
            <v>Trapa natans</v>
          </cell>
          <cell r="C608" t="str">
            <v>L.</v>
          </cell>
          <cell r="D608" t="str">
            <v>IBMR</v>
          </cell>
          <cell r="E608">
            <v>0</v>
          </cell>
          <cell r="F608">
            <v>10</v>
          </cell>
          <cell r="G608">
            <v>3</v>
          </cell>
          <cell r="H608">
            <v>1968</v>
          </cell>
          <cell r="I608" t="str">
            <v>PHy</v>
          </cell>
          <cell r="J608">
            <v>7</v>
          </cell>
          <cell r="K608">
            <v>1</v>
          </cell>
        </row>
        <row r="609">
          <cell r="A609" t="str">
            <v>UTRAUS</v>
          </cell>
          <cell r="B609" t="str">
            <v>Utricularia australis</v>
          </cell>
          <cell r="C609" t="str">
            <v>R.Br.</v>
          </cell>
          <cell r="E609">
            <v>0</v>
          </cell>
          <cell r="F609" t="str">
            <v>nc</v>
          </cell>
          <cell r="G609" t="str">
            <v>nc</v>
          </cell>
          <cell r="H609">
            <v>19726</v>
          </cell>
          <cell r="I609" t="str">
            <v>PHy</v>
          </cell>
          <cell r="J609">
            <v>7</v>
          </cell>
          <cell r="K609">
            <v>1</v>
          </cell>
        </row>
        <row r="610">
          <cell r="A610" t="str">
            <v>UTRBRE</v>
          </cell>
          <cell r="B610" t="str">
            <v>Utricularia bremii</v>
          </cell>
          <cell r="C610" t="str">
            <v>Herr ex Kölliker</v>
          </cell>
          <cell r="E610">
            <v>0</v>
          </cell>
          <cell r="F610" t="str">
            <v>nc</v>
          </cell>
          <cell r="G610" t="str">
            <v>nc</v>
          </cell>
          <cell r="H610">
            <v>19727</v>
          </cell>
          <cell r="I610" t="str">
            <v>PHy</v>
          </cell>
          <cell r="J610">
            <v>7</v>
          </cell>
          <cell r="K610">
            <v>1</v>
          </cell>
        </row>
        <row r="611">
          <cell r="A611" t="str">
            <v>UTRGIB</v>
          </cell>
          <cell r="B611" t="str">
            <v>Utricularia gibba</v>
          </cell>
          <cell r="C611" t="str">
            <v>L.</v>
          </cell>
          <cell r="E611">
            <v>0</v>
          </cell>
          <cell r="F611" t="str">
            <v>nc</v>
          </cell>
          <cell r="G611" t="str">
            <v>nc</v>
          </cell>
          <cell r="H611">
            <v>19728</v>
          </cell>
          <cell r="I611" t="str">
            <v>PHy</v>
          </cell>
          <cell r="J611">
            <v>7</v>
          </cell>
          <cell r="K611">
            <v>1</v>
          </cell>
        </row>
        <row r="612">
          <cell r="A612" t="str">
            <v>UTRINT</v>
          </cell>
          <cell r="B612" t="str">
            <v>Utricularia intermedia</v>
          </cell>
          <cell r="C612" t="str">
            <v>Hayne</v>
          </cell>
          <cell r="E612">
            <v>0</v>
          </cell>
          <cell r="F612" t="str">
            <v>nc</v>
          </cell>
          <cell r="G612" t="str">
            <v>nc</v>
          </cell>
          <cell r="H612">
            <v>19729</v>
          </cell>
          <cell r="I612" t="str">
            <v>PHy</v>
          </cell>
          <cell r="J612">
            <v>7</v>
          </cell>
          <cell r="K612">
            <v>1</v>
          </cell>
        </row>
        <row r="613">
          <cell r="A613" t="str">
            <v>UTRMIN</v>
          </cell>
          <cell r="B613" t="str">
            <v>Utricularia minor</v>
          </cell>
          <cell r="C613" t="str">
            <v>L.</v>
          </cell>
          <cell r="E613">
            <v>0</v>
          </cell>
          <cell r="F613" t="str">
            <v>nc</v>
          </cell>
          <cell r="G613" t="str">
            <v>nc</v>
          </cell>
          <cell r="H613">
            <v>19730</v>
          </cell>
          <cell r="I613" t="str">
            <v>PHy</v>
          </cell>
          <cell r="J613">
            <v>7</v>
          </cell>
          <cell r="K613">
            <v>1</v>
          </cell>
        </row>
        <row r="614">
          <cell r="A614" t="str">
            <v>UTROCH</v>
          </cell>
          <cell r="B614" t="str">
            <v>Utricularia ochroleuca</v>
          </cell>
          <cell r="C614" t="str">
            <v>R.Hartman</v>
          </cell>
          <cell r="E614">
            <v>0</v>
          </cell>
          <cell r="F614" t="str">
            <v>nc</v>
          </cell>
          <cell r="G614" t="str">
            <v>nc</v>
          </cell>
          <cell r="H614">
            <v>19731</v>
          </cell>
          <cell r="I614" t="str">
            <v>PHy</v>
          </cell>
          <cell r="J614">
            <v>7</v>
          </cell>
          <cell r="K614">
            <v>1</v>
          </cell>
        </row>
        <row r="615">
          <cell r="A615" t="str">
            <v>UTRSPX</v>
          </cell>
          <cell r="B615" t="str">
            <v>Utricularia sp.</v>
          </cell>
          <cell r="C615" t="str">
            <v>L.</v>
          </cell>
          <cell r="E615">
            <v>0</v>
          </cell>
          <cell r="F615" t="str">
            <v>nc</v>
          </cell>
          <cell r="G615" t="str">
            <v>nc</v>
          </cell>
          <cell r="H615">
            <v>1818</v>
          </cell>
          <cell r="I615" t="str">
            <v>PHy</v>
          </cell>
          <cell r="J615">
            <v>7</v>
          </cell>
          <cell r="K615">
            <v>1</v>
          </cell>
        </row>
        <row r="616">
          <cell r="A616" t="str">
            <v>UTRSTY</v>
          </cell>
          <cell r="B616" t="str">
            <v>Utricularia stygia</v>
          </cell>
          <cell r="C616" t="str">
            <v>G.Thor</v>
          </cell>
          <cell r="E616">
            <v>0</v>
          </cell>
          <cell r="F616" t="str">
            <v>nc</v>
          </cell>
          <cell r="G616" t="str">
            <v>nc</v>
          </cell>
          <cell r="H616">
            <v>19732</v>
          </cell>
          <cell r="I616" t="str">
            <v>PHy</v>
          </cell>
          <cell r="J616">
            <v>7</v>
          </cell>
          <cell r="K616">
            <v>1</v>
          </cell>
        </row>
        <row r="617">
          <cell r="A617" t="str">
            <v>UTRVUL</v>
          </cell>
          <cell r="B617" t="str">
            <v>Utricularia vulgaris</v>
          </cell>
          <cell r="C617" t="str">
            <v>L.</v>
          </cell>
          <cell r="E617">
            <v>0</v>
          </cell>
          <cell r="F617" t="str">
            <v>nc</v>
          </cell>
          <cell r="G617" t="str">
            <v>nc</v>
          </cell>
          <cell r="H617">
            <v>1819</v>
          </cell>
          <cell r="I617" t="str">
            <v>PHy</v>
          </cell>
          <cell r="J617">
            <v>7</v>
          </cell>
          <cell r="K617">
            <v>1</v>
          </cell>
        </row>
        <row r="618">
          <cell r="A618" t="str">
            <v>VALSPI</v>
          </cell>
          <cell r="B618" t="str">
            <v>Vallisneria spiralis</v>
          </cell>
          <cell r="C618" t="str">
            <v>L.</v>
          </cell>
          <cell r="D618" t="str">
            <v>IBMR</v>
          </cell>
          <cell r="E618">
            <v>0</v>
          </cell>
          <cell r="F618">
            <v>8</v>
          </cell>
          <cell r="G618">
            <v>2</v>
          </cell>
          <cell r="H618">
            <v>1598</v>
          </cell>
          <cell r="I618" t="str">
            <v>PHy</v>
          </cell>
          <cell r="J618">
            <v>7</v>
          </cell>
          <cell r="K618">
            <v>1</v>
          </cell>
        </row>
        <row r="619">
          <cell r="A619" t="str">
            <v>WOLARH</v>
          </cell>
          <cell r="B619" t="str">
            <v>Wolffia arrhiza</v>
          </cell>
          <cell r="C619" t="str">
            <v>(L.) Horkel ex Wimm.</v>
          </cell>
          <cell r="D619" t="str">
            <v>IBMR</v>
          </cell>
          <cell r="E619">
            <v>0</v>
          </cell>
          <cell r="F619">
            <v>6</v>
          </cell>
          <cell r="G619">
            <v>2</v>
          </cell>
          <cell r="H619">
            <v>1632</v>
          </cell>
          <cell r="I619" t="str">
            <v>PHy</v>
          </cell>
          <cell r="J619">
            <v>7</v>
          </cell>
          <cell r="K619">
            <v>1</v>
          </cell>
        </row>
        <row r="620">
          <cell r="A620" t="str">
            <v>ZANCON</v>
          </cell>
          <cell r="B620" t="str">
            <v>Zannichellia contorta</v>
          </cell>
          <cell r="C620" t="str">
            <v>Cham.</v>
          </cell>
          <cell r="E620">
            <v>0</v>
          </cell>
          <cell r="F620" t="str">
            <v>nc</v>
          </cell>
          <cell r="G620" t="str">
            <v>nc</v>
          </cell>
          <cell r="H620">
            <v>19740</v>
          </cell>
          <cell r="I620" t="str">
            <v>PHy</v>
          </cell>
          <cell r="J620">
            <v>7</v>
          </cell>
          <cell r="K620">
            <v>1</v>
          </cell>
        </row>
        <row r="621">
          <cell r="A621" t="str">
            <v>ZANOBT</v>
          </cell>
          <cell r="B621" t="str">
            <v>Zannichellia obtusifolia</v>
          </cell>
          <cell r="C621" t="str">
            <v>Talavera &amp; al.</v>
          </cell>
          <cell r="E621">
            <v>0</v>
          </cell>
          <cell r="F621" t="str">
            <v>nc</v>
          </cell>
          <cell r="G621" t="str">
            <v>nc</v>
          </cell>
          <cell r="H621">
            <v>19742</v>
          </cell>
          <cell r="I621" t="str">
            <v>PHy</v>
          </cell>
          <cell r="J621">
            <v>7</v>
          </cell>
          <cell r="K621">
            <v>1</v>
          </cell>
        </row>
        <row r="622">
          <cell r="A622" t="str">
            <v>ZANPAL</v>
          </cell>
          <cell r="B622" t="str">
            <v>Zannichellia palustris</v>
          </cell>
          <cell r="C622" t="str">
            <v>L.</v>
          </cell>
          <cell r="D622" t="str">
            <v>IBMR</v>
          </cell>
          <cell r="E622">
            <v>0</v>
          </cell>
          <cell r="F622">
            <v>5</v>
          </cell>
          <cell r="G622">
            <v>1</v>
          </cell>
          <cell r="H622">
            <v>1681</v>
          </cell>
          <cell r="I622" t="str">
            <v>PHy</v>
          </cell>
          <cell r="J622">
            <v>7</v>
          </cell>
          <cell r="K622">
            <v>1</v>
          </cell>
        </row>
        <row r="623">
          <cell r="A623" t="str">
            <v>ZANPEL</v>
          </cell>
          <cell r="B623" t="str">
            <v>Zannichellia peltata</v>
          </cell>
          <cell r="C623" t="str">
            <v>Bertol.</v>
          </cell>
          <cell r="E623">
            <v>0</v>
          </cell>
          <cell r="F623" t="str">
            <v>nc</v>
          </cell>
          <cell r="G623" t="str">
            <v>nc</v>
          </cell>
          <cell r="H623">
            <v>19745</v>
          </cell>
          <cell r="I623" t="str">
            <v>PHy</v>
          </cell>
          <cell r="J623">
            <v>7</v>
          </cell>
          <cell r="K623">
            <v>1</v>
          </cell>
        </row>
        <row r="624">
          <cell r="A624" t="str">
            <v>ZANSPX</v>
          </cell>
          <cell r="B624" t="str">
            <v>Zannichellia sp.</v>
          </cell>
          <cell r="C624" t="str">
            <v>L.</v>
          </cell>
          <cell r="E624">
            <v>0</v>
          </cell>
          <cell r="F624" t="str">
            <v>nc</v>
          </cell>
          <cell r="G624" t="str">
            <v>nc</v>
          </cell>
          <cell r="H624">
            <v>1680</v>
          </cell>
          <cell r="I624" t="str">
            <v>PHy</v>
          </cell>
          <cell r="J624">
            <v>7</v>
          </cell>
          <cell r="K624">
            <v>1</v>
          </cell>
        </row>
        <row r="625">
          <cell r="B625" t="str">
            <v>- Hélophytes</v>
          </cell>
          <cell r="D625" t="str">
            <v>IBMR</v>
          </cell>
          <cell r="E625">
            <v>1</v>
          </cell>
          <cell r="I625" t="str">
            <v>PH</v>
          </cell>
          <cell r="J625">
            <v>8</v>
          </cell>
        </row>
        <row r="626">
          <cell r="A626" t="str">
            <v>ACOCAL</v>
          </cell>
          <cell r="B626" t="str">
            <v>Acorus calamus</v>
          </cell>
          <cell r="C626" t="str">
            <v>L.</v>
          </cell>
          <cell r="D626" t="str">
            <v>IBMR</v>
          </cell>
          <cell r="E626">
            <v>0</v>
          </cell>
          <cell r="F626">
            <v>7</v>
          </cell>
          <cell r="G626">
            <v>3</v>
          </cell>
          <cell r="H626">
            <v>1459</v>
          </cell>
          <cell r="I626" t="str">
            <v>PHe</v>
          </cell>
          <cell r="J626">
            <v>8</v>
          </cell>
          <cell r="K626">
            <v>4</v>
          </cell>
          <cell r="L626" t="str">
            <v>ACOVUL</v>
          </cell>
          <cell r="M626" t="str">
            <v>Acorus vulgaris Simonk.</v>
          </cell>
        </row>
        <row r="627">
          <cell r="A627" t="str">
            <v>ACOGRA</v>
          </cell>
          <cell r="B627" t="str">
            <v>Acorus gramineus</v>
          </cell>
          <cell r="C627" t="str">
            <v>Sol.</v>
          </cell>
          <cell r="E627">
            <v>0</v>
          </cell>
          <cell r="F627" t="str">
            <v>nc</v>
          </cell>
          <cell r="G627" t="str">
            <v>nc</v>
          </cell>
          <cell r="H627">
            <v>19748</v>
          </cell>
          <cell r="I627" t="str">
            <v>PHe</v>
          </cell>
          <cell r="J627">
            <v>8</v>
          </cell>
          <cell r="K627">
            <v>4</v>
          </cell>
        </row>
        <row r="628">
          <cell r="A628" t="str">
            <v>AGRSTO</v>
          </cell>
          <cell r="B628" t="str">
            <v>Agrostis stolonifera</v>
          </cell>
          <cell r="C628" t="str">
            <v>L.</v>
          </cell>
          <cell r="D628" t="str">
            <v>IBMR</v>
          </cell>
          <cell r="E628">
            <v>0</v>
          </cell>
          <cell r="F628">
            <v>10</v>
          </cell>
          <cell r="G628">
            <v>1</v>
          </cell>
          <cell r="H628">
            <v>1543</v>
          </cell>
          <cell r="I628" t="str">
            <v>PHe</v>
          </cell>
          <cell r="J628">
            <v>8</v>
          </cell>
          <cell r="K628">
            <v>4</v>
          </cell>
        </row>
        <row r="629">
          <cell r="A629" t="str">
            <v>BEGCAP</v>
          </cell>
          <cell r="B629" t="str">
            <v>Bergia capensis</v>
          </cell>
          <cell r="C629" t="str">
            <v>L.</v>
          </cell>
          <cell r="E629">
            <v>0</v>
          </cell>
          <cell r="F629" t="str">
            <v>nc</v>
          </cell>
          <cell r="G629" t="str">
            <v>nc</v>
          </cell>
          <cell r="H629">
            <v>19530</v>
          </cell>
          <cell r="I629" t="str">
            <v>PHe</v>
          </cell>
          <cell r="J629">
            <v>8</v>
          </cell>
          <cell r="K629">
            <v>4</v>
          </cell>
        </row>
        <row r="630">
          <cell r="A630" t="str">
            <v>BERERE</v>
          </cell>
          <cell r="B630" t="str">
            <v>Berula erecta</v>
          </cell>
          <cell r="C630" t="str">
            <v>(Huds.) Coville     </v>
          </cell>
          <cell r="D630" t="str">
            <v>IBMR</v>
          </cell>
          <cell r="E630">
            <v>0</v>
          </cell>
          <cell r="F630">
            <v>14</v>
          </cell>
          <cell r="G630">
            <v>2</v>
          </cell>
          <cell r="H630">
            <v>1977</v>
          </cell>
          <cell r="I630" t="str">
            <v>PHe</v>
          </cell>
          <cell r="J630">
            <v>8</v>
          </cell>
          <cell r="K630">
            <v>4</v>
          </cell>
          <cell r="L630" t="str">
            <v>SIEERE</v>
          </cell>
          <cell r="M630" t="str">
            <v>Siella erecta  (Huds.) M. Pimen.</v>
          </cell>
          <cell r="N630" t="str">
            <v>SIUERE</v>
          </cell>
          <cell r="O630" t="str">
            <v>Sium erectum Huds.</v>
          </cell>
        </row>
        <row r="631">
          <cell r="A631" t="str">
            <v>BOLMAR</v>
          </cell>
          <cell r="B631" t="str">
            <v>Bolboschoenus maritimus</v>
          </cell>
          <cell r="C631" t="str">
            <v>(L.) Palla</v>
          </cell>
          <cell r="E631">
            <v>0</v>
          </cell>
          <cell r="F631" t="str">
            <v>nc</v>
          </cell>
          <cell r="G631" t="str">
            <v>nc</v>
          </cell>
          <cell r="H631">
            <v>19533</v>
          </cell>
          <cell r="I631" t="str">
            <v>PHe</v>
          </cell>
          <cell r="J631">
            <v>8</v>
          </cell>
          <cell r="K631">
            <v>4</v>
          </cell>
          <cell r="L631" t="str">
            <v>SCIMAR</v>
          </cell>
          <cell r="M631" t="str">
            <v>Scirpus maritimus L.</v>
          </cell>
        </row>
        <row r="632">
          <cell r="A632" t="str">
            <v>BUTUMB</v>
          </cell>
          <cell r="B632" t="str">
            <v>Butomus umbellatus</v>
          </cell>
          <cell r="C632" t="str">
            <v>L.</v>
          </cell>
          <cell r="D632" t="str">
            <v>IBMR</v>
          </cell>
          <cell r="E632">
            <v>0</v>
          </cell>
          <cell r="F632">
            <v>9</v>
          </cell>
          <cell r="G632">
            <v>2</v>
          </cell>
          <cell r="H632">
            <v>1464</v>
          </cell>
          <cell r="I632" t="str">
            <v>PHe</v>
          </cell>
          <cell r="J632">
            <v>8</v>
          </cell>
          <cell r="K632">
            <v>4</v>
          </cell>
        </row>
        <row r="633">
          <cell r="A633" t="str">
            <v>CAHPAL</v>
          </cell>
          <cell r="B633" t="str">
            <v>Caltha palustris</v>
          </cell>
          <cell r="C633" t="str">
            <v>L.</v>
          </cell>
          <cell r="E633">
            <v>0</v>
          </cell>
          <cell r="F633" t="str">
            <v>nc</v>
          </cell>
          <cell r="G633" t="str">
            <v>nc</v>
          </cell>
          <cell r="H633">
            <v>1893</v>
          </cell>
          <cell r="I633" t="str">
            <v>PHe</v>
          </cell>
          <cell r="J633">
            <v>8</v>
          </cell>
          <cell r="K633">
            <v>4</v>
          </cell>
        </row>
        <row r="634">
          <cell r="A634" t="str">
            <v>CARACU</v>
          </cell>
          <cell r="B634" t="str">
            <v>Carex acuta</v>
          </cell>
          <cell r="C634" t="str">
            <v>L.</v>
          </cell>
          <cell r="E634">
            <v>0</v>
          </cell>
          <cell r="F634" t="str">
            <v>nc</v>
          </cell>
          <cell r="G634" t="str">
            <v>nc</v>
          </cell>
          <cell r="H634">
            <v>1467</v>
          </cell>
          <cell r="I634" t="str">
            <v>PHe</v>
          </cell>
          <cell r="J634">
            <v>8</v>
          </cell>
          <cell r="K634">
            <v>4</v>
          </cell>
          <cell r="L634" t="str">
            <v>CARGRA</v>
          </cell>
          <cell r="M634" t="str">
            <v>Carex gracilis  Curtis</v>
          </cell>
        </row>
        <row r="635">
          <cell r="A635" t="str">
            <v>CARAQU</v>
          </cell>
          <cell r="B635" t="str">
            <v>Carex aquatilis</v>
          </cell>
          <cell r="C635" t="str">
            <v>Wahlenberg</v>
          </cell>
          <cell r="E635">
            <v>0</v>
          </cell>
          <cell r="F635" t="str">
            <v>nc</v>
          </cell>
          <cell r="G635" t="str">
            <v>nc</v>
          </cell>
          <cell r="H635">
            <v>1469</v>
          </cell>
          <cell r="I635" t="str">
            <v>PHe</v>
          </cell>
          <cell r="J635">
            <v>8</v>
          </cell>
          <cell r="K635">
            <v>4</v>
          </cell>
        </row>
        <row r="636">
          <cell r="A636" t="str">
            <v>CARBUE</v>
          </cell>
          <cell r="B636" t="str">
            <v>Carex buekii</v>
          </cell>
          <cell r="C636" t="str">
            <v>Wimm.</v>
          </cell>
          <cell r="E636">
            <v>0</v>
          </cell>
          <cell r="F636" t="str">
            <v>nc</v>
          </cell>
          <cell r="G636" t="str">
            <v>nc</v>
          </cell>
          <cell r="H636">
            <v>19568</v>
          </cell>
          <cell r="I636" t="str">
            <v>PHe</v>
          </cell>
          <cell r="J636">
            <v>8</v>
          </cell>
          <cell r="K636">
            <v>4</v>
          </cell>
        </row>
        <row r="637">
          <cell r="A637" t="str">
            <v>CARCUR</v>
          </cell>
          <cell r="B637" t="str">
            <v>Carex curta </v>
          </cell>
          <cell r="C637" t="str">
            <v>Gooden</v>
          </cell>
          <cell r="E637">
            <v>0</v>
          </cell>
          <cell r="F637" t="str">
            <v>nc</v>
          </cell>
          <cell r="G637" t="str">
            <v>nc</v>
          </cell>
          <cell r="H637">
            <v>1471</v>
          </cell>
          <cell r="I637" t="str">
            <v>PHe</v>
          </cell>
          <cell r="J637">
            <v>8</v>
          </cell>
          <cell r="K637">
            <v>4</v>
          </cell>
        </row>
        <row r="638">
          <cell r="A638" t="str">
            <v>CARLAS</v>
          </cell>
          <cell r="B638" t="str">
            <v>Carex lasiocarpa</v>
          </cell>
          <cell r="C638" t="str">
            <v>Ehrh.</v>
          </cell>
          <cell r="E638">
            <v>0</v>
          </cell>
          <cell r="F638" t="str">
            <v>nc</v>
          </cell>
          <cell r="G638" t="str">
            <v>nc</v>
          </cell>
          <cell r="H638">
            <v>19575</v>
          </cell>
          <cell r="I638" t="str">
            <v>PHe</v>
          </cell>
          <cell r="J638">
            <v>8</v>
          </cell>
          <cell r="K638">
            <v>4</v>
          </cell>
        </row>
        <row r="639">
          <cell r="A639" t="str">
            <v>CARLIM</v>
          </cell>
          <cell r="B639" t="str">
            <v>Carex limosa</v>
          </cell>
          <cell r="C639" t="str">
            <v>L.</v>
          </cell>
          <cell r="E639">
            <v>0</v>
          </cell>
          <cell r="F639" t="str">
            <v>nc</v>
          </cell>
          <cell r="G639" t="str">
            <v>nc</v>
          </cell>
          <cell r="H639">
            <v>19577</v>
          </cell>
          <cell r="I639" t="str">
            <v>PHe</v>
          </cell>
          <cell r="J639">
            <v>8</v>
          </cell>
          <cell r="K639">
            <v>4</v>
          </cell>
        </row>
        <row r="640">
          <cell r="A640" t="str">
            <v>CARPAN</v>
          </cell>
          <cell r="B640" t="str">
            <v>Carex paniculata</v>
          </cell>
          <cell r="C640" t="str">
            <v>L.</v>
          </cell>
          <cell r="E640">
            <v>0</v>
          </cell>
          <cell r="F640" t="str">
            <v>nc</v>
          </cell>
          <cell r="G640" t="str">
            <v>nc</v>
          </cell>
          <cell r="H640">
            <v>1484</v>
          </cell>
          <cell r="I640" t="str">
            <v>PHe</v>
          </cell>
          <cell r="J640">
            <v>8</v>
          </cell>
          <cell r="K640">
            <v>4</v>
          </cell>
        </row>
        <row r="641">
          <cell r="A641" t="str">
            <v>CARPSE</v>
          </cell>
          <cell r="B641" t="str">
            <v>Carex pseudocyperus</v>
          </cell>
          <cell r="C641" t="str">
            <v>L.</v>
          </cell>
          <cell r="E641">
            <v>0</v>
          </cell>
          <cell r="F641" t="str">
            <v>nc</v>
          </cell>
          <cell r="G641" t="str">
            <v>nc</v>
          </cell>
          <cell r="H641">
            <v>1486</v>
          </cell>
          <cell r="I641" t="str">
            <v>PHe</v>
          </cell>
          <cell r="J641">
            <v>8</v>
          </cell>
          <cell r="K641">
            <v>4</v>
          </cell>
        </row>
        <row r="642">
          <cell r="A642" t="str">
            <v>CARREM</v>
          </cell>
          <cell r="B642" t="str">
            <v>Carex remota</v>
          </cell>
          <cell r="C642" t="str">
            <v>L.</v>
          </cell>
          <cell r="E642">
            <v>0</v>
          </cell>
          <cell r="F642" t="str">
            <v>nc</v>
          </cell>
          <cell r="G642" t="str">
            <v>nc</v>
          </cell>
          <cell r="H642">
            <v>1488</v>
          </cell>
          <cell r="I642" t="str">
            <v>PHe</v>
          </cell>
          <cell r="J642">
            <v>8</v>
          </cell>
          <cell r="K642">
            <v>4</v>
          </cell>
        </row>
        <row r="643">
          <cell r="A643" t="str">
            <v>CARROS</v>
          </cell>
          <cell r="B643" t="str">
            <v>Carex rostrata</v>
          </cell>
          <cell r="C643" t="str">
            <v>Stokes</v>
          </cell>
          <cell r="D643" t="str">
            <v>IBMR</v>
          </cell>
          <cell r="E643">
            <v>0</v>
          </cell>
          <cell r="F643">
            <v>15</v>
          </cell>
          <cell r="G643">
            <v>3</v>
          </cell>
          <cell r="H643">
            <v>1490</v>
          </cell>
          <cell r="I643" t="str">
            <v>PHe</v>
          </cell>
          <cell r="J643">
            <v>8</v>
          </cell>
          <cell r="K643">
            <v>4</v>
          </cell>
        </row>
        <row r="644">
          <cell r="A644" t="str">
            <v>CARVES</v>
          </cell>
          <cell r="B644" t="str">
            <v>Carex vesicaria</v>
          </cell>
          <cell r="C644" t="str">
            <v>L.</v>
          </cell>
          <cell r="D644" t="str">
            <v>IBMR</v>
          </cell>
          <cell r="E644">
            <v>0</v>
          </cell>
          <cell r="F644">
            <v>12</v>
          </cell>
          <cell r="G644">
            <v>2</v>
          </cell>
          <cell r="H644">
            <v>1491</v>
          </cell>
          <cell r="I644" t="str">
            <v>PHe</v>
          </cell>
          <cell r="J644">
            <v>8</v>
          </cell>
          <cell r="K644">
            <v>4</v>
          </cell>
        </row>
        <row r="645">
          <cell r="A645" t="str">
            <v>CARVUL</v>
          </cell>
          <cell r="B645" t="str">
            <v>Carex vulpina</v>
          </cell>
          <cell r="C645" t="str">
            <v>L.</v>
          </cell>
          <cell r="E645">
            <v>0</v>
          </cell>
          <cell r="F645" t="str">
            <v>nc</v>
          </cell>
          <cell r="G645" t="str">
            <v>nc</v>
          </cell>
          <cell r="H645">
            <v>19581</v>
          </cell>
          <cell r="I645" t="str">
            <v>PHe</v>
          </cell>
          <cell r="J645">
            <v>8</v>
          </cell>
          <cell r="K645">
            <v>4</v>
          </cell>
        </row>
        <row r="646">
          <cell r="A646" t="str">
            <v>CRPVER</v>
          </cell>
          <cell r="B646" t="str">
            <v>Caropsis verticillato-inundata </v>
          </cell>
          <cell r="C646" t="str">
            <v>(Thore) Rauschert</v>
          </cell>
          <cell r="E646">
            <v>0</v>
          </cell>
          <cell r="F646" t="str">
            <v>nc</v>
          </cell>
          <cell r="G646" t="str">
            <v>nc</v>
          </cell>
          <cell r="H646">
            <v>31593</v>
          </cell>
          <cell r="I646" t="str">
            <v>PHe</v>
          </cell>
          <cell r="J646">
            <v>8</v>
          </cell>
          <cell r="K646">
            <v>4</v>
          </cell>
          <cell r="L646" t="str">
            <v>THRVER</v>
          </cell>
          <cell r="M646" t="str">
            <v>Thorella verticillatinundata (Thore) Briq.</v>
          </cell>
        </row>
        <row r="647">
          <cell r="A647" t="str">
            <v>CLDMAR</v>
          </cell>
          <cell r="B647" t="str">
            <v>Cladium mariscus</v>
          </cell>
          <cell r="C647" t="str">
            <v>(L.) Pohl</v>
          </cell>
          <cell r="E647">
            <v>0</v>
          </cell>
          <cell r="F647" t="str">
            <v>nc</v>
          </cell>
          <cell r="G647" t="str">
            <v>nc</v>
          </cell>
          <cell r="H647">
            <v>1493</v>
          </cell>
          <cell r="I647" t="str">
            <v>PHe</v>
          </cell>
          <cell r="J647">
            <v>8</v>
          </cell>
          <cell r="K647">
            <v>4</v>
          </cell>
        </row>
        <row r="648">
          <cell r="A648" t="str">
            <v>COTCOR</v>
          </cell>
          <cell r="B648" t="str">
            <v>Cotula coronopifolia</v>
          </cell>
          <cell r="C648" t="str">
            <v>L.</v>
          </cell>
          <cell r="E648">
            <v>0</v>
          </cell>
          <cell r="F648" t="str">
            <v>nc</v>
          </cell>
          <cell r="G648" t="str">
            <v>nc</v>
          </cell>
          <cell r="H648">
            <v>19602</v>
          </cell>
          <cell r="I648" t="str">
            <v>PHe</v>
          </cell>
          <cell r="J648">
            <v>8</v>
          </cell>
          <cell r="K648">
            <v>4</v>
          </cell>
        </row>
        <row r="649">
          <cell r="A649" t="str">
            <v>CYPFLA</v>
          </cell>
          <cell r="B649" t="str">
            <v>Cyperus flavescens</v>
          </cell>
          <cell r="C649" t="str">
            <v>L.</v>
          </cell>
          <cell r="E649">
            <v>0</v>
          </cell>
          <cell r="F649" t="str">
            <v>nc</v>
          </cell>
          <cell r="G649" t="str">
            <v>nc</v>
          </cell>
          <cell r="H649">
            <v>1498</v>
          </cell>
          <cell r="I649" t="str">
            <v>PHe</v>
          </cell>
          <cell r="J649">
            <v>8</v>
          </cell>
          <cell r="K649">
            <v>4</v>
          </cell>
        </row>
        <row r="650">
          <cell r="A650" t="str">
            <v>CYPSER</v>
          </cell>
          <cell r="B650" t="str">
            <v>Cyperus serotinus</v>
          </cell>
          <cell r="C650" t="str">
            <v>Rottb.</v>
          </cell>
          <cell r="E650">
            <v>0</v>
          </cell>
          <cell r="F650" t="str">
            <v>nc</v>
          </cell>
          <cell r="G650" t="str">
            <v>nc</v>
          </cell>
          <cell r="H650">
            <v>1502</v>
          </cell>
          <cell r="I650" t="str">
            <v>PHe</v>
          </cell>
          <cell r="J650">
            <v>8</v>
          </cell>
          <cell r="K650">
            <v>4</v>
          </cell>
        </row>
        <row r="651">
          <cell r="A651" t="str">
            <v>DESSET</v>
          </cell>
          <cell r="B651" t="str">
            <v>Deschampsia setacea</v>
          </cell>
          <cell r="C651" t="str">
            <v>(Huds.) Hack.</v>
          </cell>
          <cell r="E651">
            <v>0</v>
          </cell>
          <cell r="F651" t="str">
            <v>nc</v>
          </cell>
          <cell r="G651" t="str">
            <v>nc</v>
          </cell>
          <cell r="H651">
            <v>19615</v>
          </cell>
          <cell r="I651" t="str">
            <v>PHe</v>
          </cell>
          <cell r="J651">
            <v>8</v>
          </cell>
          <cell r="K651">
            <v>4</v>
          </cell>
        </row>
        <row r="652">
          <cell r="A652" t="str">
            <v>DROANG</v>
          </cell>
          <cell r="B652" t="str">
            <v>Drosera anglica</v>
          </cell>
          <cell r="C652" t="str">
            <v>Huds.</v>
          </cell>
          <cell r="E652">
            <v>0</v>
          </cell>
          <cell r="F652" t="str">
            <v>nc</v>
          </cell>
          <cell r="G652" t="str">
            <v>nc</v>
          </cell>
          <cell r="H652">
            <v>1530</v>
          </cell>
          <cell r="I652" t="str">
            <v>PHe</v>
          </cell>
          <cell r="J652">
            <v>8</v>
          </cell>
          <cell r="K652">
            <v>5</v>
          </cell>
        </row>
        <row r="653">
          <cell r="A653" t="str">
            <v>DROINT</v>
          </cell>
          <cell r="B653" t="str">
            <v>Drosera intermedia</v>
          </cell>
          <cell r="C653" t="str">
            <v>Hayne</v>
          </cell>
          <cell r="E653">
            <v>0</v>
          </cell>
          <cell r="F653" t="str">
            <v>nc</v>
          </cell>
          <cell r="G653" t="str">
            <v>nc</v>
          </cell>
          <cell r="H653">
            <v>1531</v>
          </cell>
          <cell r="I653" t="str">
            <v>PHe</v>
          </cell>
          <cell r="J653">
            <v>8</v>
          </cell>
          <cell r="K653">
            <v>5</v>
          </cell>
        </row>
        <row r="654">
          <cell r="A654" t="str">
            <v>DROROT</v>
          </cell>
          <cell r="B654" t="str">
            <v>Drosera rotundifolia</v>
          </cell>
          <cell r="C654" t="str">
            <v>L.</v>
          </cell>
          <cell r="E654">
            <v>0</v>
          </cell>
          <cell r="F654" t="str">
            <v>nc</v>
          </cell>
          <cell r="G654" t="str">
            <v>nc</v>
          </cell>
          <cell r="H654">
            <v>1532</v>
          </cell>
          <cell r="I654" t="str">
            <v>PHe</v>
          </cell>
          <cell r="J654">
            <v>8</v>
          </cell>
          <cell r="K654">
            <v>5</v>
          </cell>
        </row>
        <row r="655">
          <cell r="A655" t="str">
            <v>ELAALS</v>
          </cell>
          <cell r="B655" t="str">
            <v>Elatine alsinastrum</v>
          </cell>
          <cell r="C655" t="str">
            <v>L.</v>
          </cell>
          <cell r="E655">
            <v>0</v>
          </cell>
          <cell r="F655" t="str">
            <v>nc</v>
          </cell>
          <cell r="G655" t="str">
            <v>nc</v>
          </cell>
          <cell r="H655">
            <v>1535</v>
          </cell>
          <cell r="I655" t="str">
            <v>PHe</v>
          </cell>
          <cell r="J655">
            <v>8</v>
          </cell>
          <cell r="K655">
            <v>2</v>
          </cell>
        </row>
        <row r="656">
          <cell r="A656" t="str">
            <v>ELAAMB</v>
          </cell>
          <cell r="B656" t="str">
            <v>Elatine ambigua</v>
          </cell>
          <cell r="C656" t="str">
            <v>Wight</v>
          </cell>
          <cell r="E656">
            <v>0</v>
          </cell>
          <cell r="F656" t="str">
            <v>nc</v>
          </cell>
          <cell r="G656" t="str">
            <v>nc</v>
          </cell>
          <cell r="H656">
            <v>19629</v>
          </cell>
          <cell r="I656" t="str">
            <v>PHe</v>
          </cell>
          <cell r="J656">
            <v>8</v>
          </cell>
          <cell r="K656">
            <v>2</v>
          </cell>
        </row>
        <row r="657">
          <cell r="A657" t="str">
            <v>ELABRO</v>
          </cell>
          <cell r="B657" t="str">
            <v>Elatine brochonii</v>
          </cell>
          <cell r="C657" t="str">
            <v>Clavaud</v>
          </cell>
          <cell r="E657">
            <v>0</v>
          </cell>
          <cell r="F657" t="str">
            <v>nc</v>
          </cell>
          <cell r="G657" t="str">
            <v>nc</v>
          </cell>
          <cell r="H657">
            <v>19630</v>
          </cell>
          <cell r="I657" t="str">
            <v>PHe</v>
          </cell>
          <cell r="J657">
            <v>8</v>
          </cell>
          <cell r="K657">
            <v>2</v>
          </cell>
        </row>
        <row r="658">
          <cell r="A658" t="str">
            <v>ELAHEX</v>
          </cell>
          <cell r="B658" t="str">
            <v>Elatine hexandra</v>
          </cell>
          <cell r="C658" t="str">
            <v>(Lapierre) DC.</v>
          </cell>
          <cell r="E658">
            <v>0</v>
          </cell>
          <cell r="F658" t="str">
            <v>nc</v>
          </cell>
          <cell r="G658" t="str">
            <v>nc</v>
          </cell>
          <cell r="H658">
            <v>1536</v>
          </cell>
          <cell r="I658" t="str">
            <v>PHe</v>
          </cell>
          <cell r="J658">
            <v>8</v>
          </cell>
          <cell r="K658">
            <v>2</v>
          </cell>
        </row>
        <row r="659">
          <cell r="A659" t="str">
            <v>ELAHUN</v>
          </cell>
          <cell r="B659" t="str">
            <v>Elatine hungarica</v>
          </cell>
          <cell r="C659" t="str">
            <v>Moesz.</v>
          </cell>
          <cell r="E659">
            <v>0</v>
          </cell>
          <cell r="F659" t="str">
            <v>nc</v>
          </cell>
          <cell r="G659" t="str">
            <v>nc</v>
          </cell>
          <cell r="H659">
            <v>19631</v>
          </cell>
          <cell r="I659" t="str">
            <v>PHe</v>
          </cell>
          <cell r="J659">
            <v>8</v>
          </cell>
          <cell r="K659">
            <v>2</v>
          </cell>
        </row>
        <row r="660">
          <cell r="A660" t="str">
            <v>ELAHYD</v>
          </cell>
          <cell r="B660" t="str">
            <v>Elatine hydropiper</v>
          </cell>
          <cell r="C660" t="str">
            <v>L.</v>
          </cell>
          <cell r="E660">
            <v>0</v>
          </cell>
          <cell r="F660" t="str">
            <v>nc</v>
          </cell>
          <cell r="G660" t="str">
            <v>nc</v>
          </cell>
          <cell r="H660">
            <v>1537</v>
          </cell>
          <cell r="I660" t="str">
            <v>PHe</v>
          </cell>
          <cell r="J660">
            <v>8</v>
          </cell>
          <cell r="K660">
            <v>2</v>
          </cell>
          <cell r="L660" t="str">
            <v>ELAORT</v>
          </cell>
          <cell r="M660" t="str">
            <v>Elatine orthosperma Düben</v>
          </cell>
        </row>
        <row r="661">
          <cell r="A661" t="str">
            <v>ELAHYM</v>
          </cell>
          <cell r="B661" t="str">
            <v>Elatine hydropiper subsp. macropoda</v>
          </cell>
          <cell r="C661" t="str">
            <v>(Guss.) O.Bolòs &amp; Vigo</v>
          </cell>
          <cell r="E661">
            <v>0</v>
          </cell>
          <cell r="F661" t="str">
            <v>nc</v>
          </cell>
          <cell r="G661" t="str">
            <v>nc</v>
          </cell>
          <cell r="H661">
            <v>31582</v>
          </cell>
          <cell r="I661" t="str">
            <v>PHe</v>
          </cell>
          <cell r="J661">
            <v>8</v>
          </cell>
          <cell r="K661">
            <v>2</v>
          </cell>
          <cell r="L661" t="str">
            <v>ELAMAC</v>
          </cell>
          <cell r="M661" t="str">
            <v>Elatine macropoda Guss.</v>
          </cell>
        </row>
        <row r="662">
          <cell r="A662" t="str">
            <v>ELASPX</v>
          </cell>
          <cell r="B662" t="str">
            <v>Elatine sp.</v>
          </cell>
          <cell r="C662" t="str">
            <v>L.</v>
          </cell>
          <cell r="E662">
            <v>0</v>
          </cell>
          <cell r="F662" t="str">
            <v>nc</v>
          </cell>
          <cell r="G662" t="str">
            <v>nc</v>
          </cell>
          <cell r="H662">
            <v>1534</v>
          </cell>
          <cell r="I662" t="str">
            <v>PHe</v>
          </cell>
          <cell r="J662">
            <v>8</v>
          </cell>
          <cell r="K662">
            <v>2</v>
          </cell>
        </row>
        <row r="663">
          <cell r="A663" t="str">
            <v>ELATRI</v>
          </cell>
          <cell r="B663" t="str">
            <v>Elatine triandra</v>
          </cell>
          <cell r="C663" t="str">
            <v>Schkuhr</v>
          </cell>
          <cell r="E663">
            <v>0</v>
          </cell>
          <cell r="F663" t="str">
            <v>nc</v>
          </cell>
          <cell r="G663" t="str">
            <v>nc</v>
          </cell>
          <cell r="H663">
            <v>19634</v>
          </cell>
          <cell r="I663" t="str">
            <v>PHe</v>
          </cell>
          <cell r="J663">
            <v>8</v>
          </cell>
          <cell r="K663">
            <v>2</v>
          </cell>
        </row>
        <row r="664">
          <cell r="A664" t="str">
            <v>ELEACI</v>
          </cell>
          <cell r="B664" t="str">
            <v>Eleocharis acicularis</v>
          </cell>
          <cell r="C664" t="str">
            <v>(L) Roem &amp; Schult.</v>
          </cell>
          <cell r="E664">
            <v>0</v>
          </cell>
          <cell r="F664" t="str">
            <v>nc</v>
          </cell>
          <cell r="G664" t="str">
            <v>nc</v>
          </cell>
          <cell r="H664">
            <v>1504</v>
          </cell>
          <cell r="I664" t="str">
            <v>PHe</v>
          </cell>
          <cell r="J664">
            <v>8</v>
          </cell>
          <cell r="K664">
            <v>4</v>
          </cell>
        </row>
        <row r="665">
          <cell r="A665" t="str">
            <v>ELEMAM</v>
          </cell>
          <cell r="B665" t="str">
            <v>Eleocharis mamillata</v>
          </cell>
          <cell r="C665" t="str">
            <v>H. Lindb.</v>
          </cell>
          <cell r="E665">
            <v>0</v>
          </cell>
          <cell r="F665" t="str">
            <v>nc</v>
          </cell>
          <cell r="G665" t="str">
            <v>nc</v>
          </cell>
          <cell r="H665">
            <v>19636</v>
          </cell>
          <cell r="I665" t="str">
            <v>PHe</v>
          </cell>
          <cell r="J665">
            <v>8</v>
          </cell>
          <cell r="K665">
            <v>4</v>
          </cell>
        </row>
        <row r="666">
          <cell r="A666" t="str">
            <v>ELEMAA</v>
          </cell>
          <cell r="B666" t="str">
            <v>Eleocharis mamillata subsp. austriaca </v>
          </cell>
          <cell r="C666" t="str">
            <v>(Hayek) Strandh.</v>
          </cell>
          <cell r="E666">
            <v>0</v>
          </cell>
          <cell r="F666" t="str">
            <v>nc</v>
          </cell>
          <cell r="G666" t="str">
            <v>nc</v>
          </cell>
          <cell r="H666">
            <v>31598</v>
          </cell>
          <cell r="I666" t="str">
            <v>PHe</v>
          </cell>
          <cell r="J666">
            <v>8</v>
          </cell>
          <cell r="K666">
            <v>4</v>
          </cell>
          <cell r="L666" t="str">
            <v>ELEAUS</v>
          </cell>
          <cell r="M666" t="str">
            <v>Eleocharis austriaca Hayek</v>
          </cell>
        </row>
        <row r="667">
          <cell r="A667" t="str">
            <v>ELEMUL</v>
          </cell>
          <cell r="B667" t="str">
            <v>Eleocharis multicaulis</v>
          </cell>
          <cell r="C667" t="str">
            <v>(Sm.) Desv.</v>
          </cell>
          <cell r="E667">
            <v>0</v>
          </cell>
          <cell r="F667" t="str">
            <v>nc</v>
          </cell>
          <cell r="G667" t="str">
            <v>nc</v>
          </cell>
          <cell r="H667">
            <v>1505</v>
          </cell>
          <cell r="I667" t="str">
            <v>PHe</v>
          </cell>
          <cell r="J667">
            <v>8</v>
          </cell>
          <cell r="K667">
            <v>4</v>
          </cell>
        </row>
        <row r="668">
          <cell r="A668" t="str">
            <v>ELEOVA</v>
          </cell>
          <cell r="B668" t="str">
            <v>Eleocharis ovata</v>
          </cell>
          <cell r="C668" t="str">
            <v>(Roth) Roem. &amp; Schult.</v>
          </cell>
          <cell r="E668">
            <v>0</v>
          </cell>
          <cell r="F668" t="str">
            <v>nc</v>
          </cell>
          <cell r="G668" t="str">
            <v>nc</v>
          </cell>
          <cell r="H668">
            <v>19637</v>
          </cell>
          <cell r="I668" t="str">
            <v>PHe</v>
          </cell>
          <cell r="J668">
            <v>8</v>
          </cell>
          <cell r="K668">
            <v>4</v>
          </cell>
        </row>
        <row r="669">
          <cell r="A669" t="str">
            <v>ELEPAL</v>
          </cell>
          <cell r="B669" t="str">
            <v>Eleocharis palustris</v>
          </cell>
          <cell r="C669" t="str">
            <v>(L.) Roem. &amp; Schult.</v>
          </cell>
          <cell r="D669" t="str">
            <v>IBMR</v>
          </cell>
          <cell r="E669">
            <v>0</v>
          </cell>
          <cell r="F669">
            <v>12</v>
          </cell>
          <cell r="G669">
            <v>2</v>
          </cell>
          <cell r="H669">
            <v>1506</v>
          </cell>
          <cell r="I669" t="str">
            <v>PHe</v>
          </cell>
          <cell r="J669">
            <v>8</v>
          </cell>
          <cell r="K669">
            <v>4</v>
          </cell>
        </row>
        <row r="670">
          <cell r="A670" t="str">
            <v>ELEPAR</v>
          </cell>
          <cell r="B670" t="str">
            <v>Eleocharis parvula</v>
          </cell>
          <cell r="C670" t="str">
            <v>(Roem. &amp; Schult.) Link ex Bluff, Nees &amp; Schauer</v>
          </cell>
          <cell r="E670">
            <v>0</v>
          </cell>
          <cell r="F670" t="str">
            <v>nc</v>
          </cell>
          <cell r="G670" t="str">
            <v>nc</v>
          </cell>
          <cell r="H670">
            <v>19640</v>
          </cell>
          <cell r="I670" t="str">
            <v>PHe</v>
          </cell>
          <cell r="J670">
            <v>8</v>
          </cell>
          <cell r="K670">
            <v>4</v>
          </cell>
        </row>
        <row r="671">
          <cell r="A671" t="str">
            <v>ELEQUI</v>
          </cell>
          <cell r="B671" t="str">
            <v>Eleocharis quinqueflora</v>
          </cell>
          <cell r="C671" t="str">
            <v>(F. X. Hartman) O.Schwarz  </v>
          </cell>
          <cell r="E671">
            <v>0</v>
          </cell>
          <cell r="F671" t="str">
            <v>nc</v>
          </cell>
          <cell r="G671" t="str">
            <v>nc</v>
          </cell>
          <cell r="H671">
            <v>1507</v>
          </cell>
          <cell r="I671" t="str">
            <v>PHe</v>
          </cell>
          <cell r="J671">
            <v>8</v>
          </cell>
          <cell r="K671">
            <v>4</v>
          </cell>
        </row>
        <row r="672">
          <cell r="A672" t="str">
            <v>ELESPX</v>
          </cell>
          <cell r="B672" t="str">
            <v>Eleocharis sp.</v>
          </cell>
          <cell r="C672" t="str">
            <v>R.Br.</v>
          </cell>
          <cell r="E672">
            <v>0</v>
          </cell>
          <cell r="F672" t="str">
            <v>nc</v>
          </cell>
          <cell r="G672" t="str">
            <v>nc</v>
          </cell>
          <cell r="H672">
            <v>1503</v>
          </cell>
          <cell r="I672" t="str">
            <v>PHe</v>
          </cell>
          <cell r="J672">
            <v>8</v>
          </cell>
          <cell r="K672">
            <v>4</v>
          </cell>
        </row>
        <row r="673">
          <cell r="A673" t="str">
            <v>ELEUNI</v>
          </cell>
          <cell r="B673" t="str">
            <v>Eleocharis uniglumis</v>
          </cell>
          <cell r="C673" t="str">
            <v>(Link) Schult.    </v>
          </cell>
          <cell r="E673">
            <v>0</v>
          </cell>
          <cell r="F673" t="str">
            <v>nc</v>
          </cell>
          <cell r="G673" t="str">
            <v>nc</v>
          </cell>
          <cell r="H673">
            <v>1508</v>
          </cell>
          <cell r="I673" t="str">
            <v>PHe</v>
          </cell>
          <cell r="J673">
            <v>8</v>
          </cell>
          <cell r="K673">
            <v>4</v>
          </cell>
        </row>
        <row r="674">
          <cell r="A674" t="str">
            <v>ERYCOR</v>
          </cell>
          <cell r="B674" t="str">
            <v>Eryngium corniculatum</v>
          </cell>
          <cell r="C674" t="str">
            <v>Lam.</v>
          </cell>
          <cell r="E674">
            <v>0</v>
          </cell>
          <cell r="F674" t="str">
            <v>nc</v>
          </cell>
          <cell r="G674" t="str">
            <v>nc</v>
          </cell>
          <cell r="H674">
            <v>19651</v>
          </cell>
          <cell r="I674" t="str">
            <v>PHe</v>
          </cell>
          <cell r="J674">
            <v>8</v>
          </cell>
          <cell r="K674">
            <v>2</v>
          </cell>
        </row>
        <row r="675">
          <cell r="A675" t="str">
            <v>ERYGAL</v>
          </cell>
          <cell r="B675" t="str">
            <v>Eryngium galioides</v>
          </cell>
          <cell r="C675" t="str">
            <v>Lam.</v>
          </cell>
          <cell r="E675">
            <v>0</v>
          </cell>
          <cell r="F675" t="str">
            <v>nc</v>
          </cell>
          <cell r="G675" t="str">
            <v>nc</v>
          </cell>
          <cell r="H675">
            <v>19652</v>
          </cell>
          <cell r="I675" t="str">
            <v>PHe</v>
          </cell>
          <cell r="J675">
            <v>8</v>
          </cell>
          <cell r="K675">
            <v>2</v>
          </cell>
        </row>
        <row r="676">
          <cell r="A676" t="str">
            <v>ERYVIV</v>
          </cell>
          <cell r="B676" t="str">
            <v>Eryngium viviparum</v>
          </cell>
          <cell r="C676" t="str">
            <v>J.Gay</v>
          </cell>
          <cell r="E676">
            <v>0</v>
          </cell>
          <cell r="F676" t="str">
            <v>nc</v>
          </cell>
          <cell r="G676" t="str">
            <v>nc</v>
          </cell>
          <cell r="H676">
            <v>19653</v>
          </cell>
          <cell r="I676" t="str">
            <v>PHe</v>
          </cell>
          <cell r="J676">
            <v>8</v>
          </cell>
          <cell r="K676">
            <v>2</v>
          </cell>
        </row>
        <row r="677">
          <cell r="A677" t="str">
            <v>FIMANN</v>
          </cell>
          <cell r="B677" t="str">
            <v>Fimbristylis annua</v>
          </cell>
          <cell r="C677" t="str">
            <v>(All.) Roem. &amp; Schult.</v>
          </cell>
          <cell r="E677">
            <v>0</v>
          </cell>
          <cell r="F677" t="str">
            <v>nc</v>
          </cell>
          <cell r="G677" t="str">
            <v>nc</v>
          </cell>
          <cell r="H677">
            <v>19660</v>
          </cell>
          <cell r="I677" t="str">
            <v>PHe</v>
          </cell>
          <cell r="J677">
            <v>8</v>
          </cell>
          <cell r="K677">
            <v>4</v>
          </cell>
        </row>
        <row r="678">
          <cell r="A678" t="str">
            <v>FUIPUB</v>
          </cell>
          <cell r="B678" t="str">
            <v>Fuirena pubescens</v>
          </cell>
          <cell r="C678" t="str">
            <v>(Poir.) Kunth</v>
          </cell>
          <cell r="E678">
            <v>0</v>
          </cell>
          <cell r="F678" t="str">
            <v>nc</v>
          </cell>
          <cell r="G678" t="str">
            <v>nc</v>
          </cell>
          <cell r="H678">
            <v>19763</v>
          </cell>
          <cell r="I678" t="str">
            <v>PHe</v>
          </cell>
          <cell r="J678">
            <v>8</v>
          </cell>
          <cell r="K678">
            <v>4</v>
          </cell>
        </row>
        <row r="679">
          <cell r="A679" t="str">
            <v>GLYAQU</v>
          </cell>
          <cell r="B679" t="str">
            <v>Glyceria aquatica</v>
          </cell>
          <cell r="C679" t="str">
            <v>(L.) Wahlb.</v>
          </cell>
          <cell r="E679">
            <v>0</v>
          </cell>
          <cell r="F679" t="str">
            <v>nc</v>
          </cell>
          <cell r="G679" t="str">
            <v>nc</v>
          </cell>
          <cell r="H679">
            <v>19768</v>
          </cell>
          <cell r="I679" t="str">
            <v>PHe</v>
          </cell>
          <cell r="J679">
            <v>8</v>
          </cell>
          <cell r="K679">
            <v>4</v>
          </cell>
        </row>
        <row r="680">
          <cell r="A680" t="str">
            <v>GLYDEC</v>
          </cell>
          <cell r="B680" t="str">
            <v>Glyceria declinata</v>
          </cell>
          <cell r="C680" t="str">
            <v>Bréb.</v>
          </cell>
          <cell r="E680">
            <v>0</v>
          </cell>
          <cell r="F680" t="str">
            <v>nc</v>
          </cell>
          <cell r="G680" t="str">
            <v>nc</v>
          </cell>
          <cell r="H680">
            <v>1563</v>
          </cell>
          <cell r="I680" t="str">
            <v>PHe</v>
          </cell>
          <cell r="J680">
            <v>8</v>
          </cell>
          <cell r="K680">
            <v>4</v>
          </cell>
        </row>
        <row r="681">
          <cell r="A681" t="str">
            <v>GLYFLU</v>
          </cell>
          <cell r="B681" t="str">
            <v>Glyceria fluitans</v>
          </cell>
          <cell r="C681" t="str">
            <v>(L.) R.Br.</v>
          </cell>
          <cell r="D681" t="str">
            <v>IBMR</v>
          </cell>
          <cell r="E681">
            <v>0</v>
          </cell>
          <cell r="F681">
            <v>14</v>
          </cell>
          <cell r="G681">
            <v>2</v>
          </cell>
          <cell r="H681">
            <v>1564</v>
          </cell>
          <cell r="I681" t="str">
            <v>PHe</v>
          </cell>
          <cell r="J681">
            <v>8</v>
          </cell>
          <cell r="K681">
            <v>4</v>
          </cell>
        </row>
        <row r="682">
          <cell r="A682" t="str">
            <v>GLYMAX</v>
          </cell>
          <cell r="B682" t="str">
            <v>Glyceria maxima</v>
          </cell>
          <cell r="C682" t="str">
            <v>(Hartm.) Holmb.</v>
          </cell>
          <cell r="E682">
            <v>0</v>
          </cell>
          <cell r="F682" t="str">
            <v>nc</v>
          </cell>
          <cell r="G682" t="str">
            <v>nc</v>
          </cell>
          <cell r="H682">
            <v>1565</v>
          </cell>
          <cell r="I682" t="str">
            <v>PHe</v>
          </cell>
          <cell r="J682">
            <v>8</v>
          </cell>
          <cell r="K682">
            <v>4</v>
          </cell>
        </row>
        <row r="683">
          <cell r="A683" t="str">
            <v>GLYNOT</v>
          </cell>
          <cell r="B683" t="str">
            <v>Glyceria notata</v>
          </cell>
          <cell r="C683" t="str">
            <v>Chevall.</v>
          </cell>
          <cell r="E683">
            <v>0</v>
          </cell>
          <cell r="F683" t="str">
            <v>nc</v>
          </cell>
          <cell r="G683" t="str">
            <v>nc</v>
          </cell>
          <cell r="H683">
            <v>1566</v>
          </cell>
          <cell r="I683" t="str">
            <v>PHe</v>
          </cell>
          <cell r="J683">
            <v>8</v>
          </cell>
          <cell r="K683">
            <v>4</v>
          </cell>
        </row>
        <row r="684">
          <cell r="A684" t="str">
            <v>GLYSPX</v>
          </cell>
          <cell r="B684" t="str">
            <v>Glyceria sp.</v>
          </cell>
          <cell r="C684" t="str">
            <v>R.Br.</v>
          </cell>
          <cell r="E684">
            <v>0</v>
          </cell>
          <cell r="F684" t="str">
            <v>nc</v>
          </cell>
          <cell r="G684" t="str">
            <v>nc</v>
          </cell>
          <cell r="H684">
            <v>1562</v>
          </cell>
          <cell r="I684" t="str">
            <v>PHe</v>
          </cell>
          <cell r="J684">
            <v>8</v>
          </cell>
          <cell r="K684">
            <v>4</v>
          </cell>
        </row>
        <row r="685">
          <cell r="A685" t="str">
            <v>HELREP</v>
          </cell>
          <cell r="B685" t="str">
            <v>Helosciadium repens </v>
          </cell>
          <cell r="C685" t="str">
            <v>(Jacq.) W.D.J.Koch</v>
          </cell>
          <cell r="E685">
            <v>0</v>
          </cell>
          <cell r="F685" t="str">
            <v>nc</v>
          </cell>
          <cell r="G685" t="str">
            <v>nc</v>
          </cell>
          <cell r="H685">
            <v>30911</v>
          </cell>
          <cell r="I685" t="str">
            <v>PHe</v>
          </cell>
          <cell r="J685">
            <v>8</v>
          </cell>
          <cell r="K685">
            <v>4</v>
          </cell>
          <cell r="L685" t="str">
            <v>APIREP</v>
          </cell>
          <cell r="M685" t="str">
            <v>Apium repens (Jacq.) Lag.</v>
          </cell>
        </row>
        <row r="686">
          <cell r="A686" t="str">
            <v>HYPELO</v>
          </cell>
          <cell r="B686" t="str">
            <v>Hypericum elodes</v>
          </cell>
          <cell r="C686" t="str">
            <v>L.</v>
          </cell>
          <cell r="D686" t="str">
            <v>IBMR</v>
          </cell>
          <cell r="E686">
            <v>0</v>
          </cell>
          <cell r="F686">
            <v>17</v>
          </cell>
          <cell r="G686">
            <v>3</v>
          </cell>
          <cell r="H686">
            <v>1785</v>
          </cell>
          <cell r="I686" t="str">
            <v>PHe</v>
          </cell>
          <cell r="J686">
            <v>8</v>
          </cell>
          <cell r="K686">
            <v>4</v>
          </cell>
          <cell r="L686" t="str">
            <v>ELDPAL</v>
          </cell>
          <cell r="M686" t="str">
            <v>Elodes palustris Spach.</v>
          </cell>
          <cell r="N686" t="str">
            <v>HELPAL</v>
          </cell>
          <cell r="O686" t="str">
            <v>Helodes palustris Spach</v>
          </cell>
        </row>
        <row r="687">
          <cell r="A687" t="str">
            <v>IRIPSE</v>
          </cell>
          <cell r="B687" t="str">
            <v>Iris pseudacorus</v>
          </cell>
          <cell r="C687" t="str">
            <v>L.</v>
          </cell>
          <cell r="D687" t="str">
            <v>IBMR</v>
          </cell>
          <cell r="E687">
            <v>0</v>
          </cell>
          <cell r="F687">
            <v>10</v>
          </cell>
          <cell r="G687">
            <v>1</v>
          </cell>
          <cell r="H687">
            <v>1601</v>
          </cell>
          <cell r="I687" t="str">
            <v>PHe</v>
          </cell>
          <cell r="J687">
            <v>8</v>
          </cell>
          <cell r="K687">
            <v>4</v>
          </cell>
        </row>
        <row r="688">
          <cell r="A688" t="str">
            <v>JUNBUL</v>
          </cell>
          <cell r="B688" t="str">
            <v>Juncus bulbosus</v>
          </cell>
          <cell r="C688" t="str">
            <v>L.</v>
          </cell>
          <cell r="D688" t="str">
            <v>IBMR</v>
          </cell>
          <cell r="E688">
            <v>0</v>
          </cell>
          <cell r="F688">
            <v>16</v>
          </cell>
          <cell r="G688">
            <v>3</v>
          </cell>
          <cell r="H688">
            <v>1611</v>
          </cell>
          <cell r="I688" t="str">
            <v>PHe</v>
          </cell>
          <cell r="J688">
            <v>8</v>
          </cell>
          <cell r="K688">
            <v>2</v>
          </cell>
        </row>
        <row r="689">
          <cell r="A689" t="str">
            <v>JUNCON</v>
          </cell>
          <cell r="B689" t="str">
            <v>Juncus conglomeratus</v>
          </cell>
          <cell r="C689" t="str">
            <v>L.</v>
          </cell>
          <cell r="E689">
            <v>0</v>
          </cell>
          <cell r="F689" t="str">
            <v>nc</v>
          </cell>
          <cell r="G689" t="str">
            <v>nc</v>
          </cell>
          <cell r="H689">
            <v>1612</v>
          </cell>
          <cell r="I689" t="str">
            <v>PHe</v>
          </cell>
          <cell r="J689">
            <v>8</v>
          </cell>
          <cell r="K689">
            <v>5</v>
          </cell>
        </row>
        <row r="690">
          <cell r="A690" t="str">
            <v>JUNFIL</v>
          </cell>
          <cell r="B690" t="str">
            <v>Juncus filiformis</v>
          </cell>
          <cell r="C690" t="str">
            <v>L.</v>
          </cell>
          <cell r="E690">
            <v>0</v>
          </cell>
          <cell r="F690" t="str">
            <v>nc</v>
          </cell>
          <cell r="G690" t="str">
            <v>nc</v>
          </cell>
          <cell r="H690">
            <v>19819</v>
          </cell>
          <cell r="I690" t="str">
            <v>PHe</v>
          </cell>
          <cell r="J690">
            <v>8</v>
          </cell>
          <cell r="K690">
            <v>4</v>
          </cell>
        </row>
        <row r="691">
          <cell r="A691" t="str">
            <v>JUNHET</v>
          </cell>
          <cell r="B691" t="str">
            <v>Juncus heterophyllus</v>
          </cell>
          <cell r="C691" t="str">
            <v>Dufour</v>
          </cell>
          <cell r="E691">
            <v>0</v>
          </cell>
          <cell r="F691" t="str">
            <v>nc</v>
          </cell>
          <cell r="G691" t="str">
            <v>nc</v>
          </cell>
          <cell r="H691">
            <v>1615</v>
          </cell>
          <cell r="I691" t="str">
            <v>PHe</v>
          </cell>
          <cell r="J691">
            <v>8</v>
          </cell>
          <cell r="K691">
            <v>4</v>
          </cell>
        </row>
        <row r="692">
          <cell r="A692" t="str">
            <v>LILSCI</v>
          </cell>
          <cell r="B692" t="str">
            <v>Lilaea scilloides</v>
          </cell>
          <cell r="C692" t="str">
            <v>(Poir.) Hauman</v>
          </cell>
          <cell r="E692">
            <v>0</v>
          </cell>
          <cell r="F692" t="str">
            <v>nc</v>
          </cell>
          <cell r="G692" t="str">
            <v>nc</v>
          </cell>
          <cell r="H692">
            <v>19837</v>
          </cell>
          <cell r="I692" t="str">
            <v>PHe</v>
          </cell>
          <cell r="J692">
            <v>8</v>
          </cell>
          <cell r="K692">
            <v>4</v>
          </cell>
        </row>
        <row r="693">
          <cell r="A693" t="str">
            <v>LUDGRA</v>
          </cell>
          <cell r="B693" t="str">
            <v>Ludwigia grandiflora</v>
          </cell>
          <cell r="C693" t="str">
            <v>(Michx.) Greuter &amp; Burdet</v>
          </cell>
          <cell r="E693">
            <v>0</v>
          </cell>
          <cell r="F693" t="str">
            <v>nc</v>
          </cell>
          <cell r="G693" t="str">
            <v>nc</v>
          </cell>
          <cell r="H693">
            <v>19845</v>
          </cell>
          <cell r="I693" t="str">
            <v>PHe</v>
          </cell>
          <cell r="J693">
            <v>8</v>
          </cell>
          <cell r="K693">
            <v>2</v>
          </cell>
        </row>
        <row r="694">
          <cell r="A694" t="str">
            <v>LUDPAL</v>
          </cell>
          <cell r="B694" t="str">
            <v>Ludwigia palustris</v>
          </cell>
          <cell r="C694" t="str">
            <v>(L.) Elliott</v>
          </cell>
          <cell r="E694">
            <v>0</v>
          </cell>
          <cell r="F694" t="str">
            <v>nc</v>
          </cell>
          <cell r="G694" t="str">
            <v>nc</v>
          </cell>
          <cell r="H694">
            <v>1855</v>
          </cell>
          <cell r="I694" t="str">
            <v>PHe</v>
          </cell>
          <cell r="J694">
            <v>8</v>
          </cell>
          <cell r="K694">
            <v>2</v>
          </cell>
          <cell r="L694" t="str">
            <v>ISNPAL</v>
          </cell>
          <cell r="M694" t="str">
            <v>Isnardia palustris L.</v>
          </cell>
        </row>
        <row r="695">
          <cell r="A695" t="str">
            <v>LUDPEP</v>
          </cell>
          <cell r="B695" t="str">
            <v>Ludwigia peploides</v>
          </cell>
          <cell r="C695" t="str">
            <v>(Kunth) P.H. Raven</v>
          </cell>
          <cell r="E695">
            <v>0</v>
          </cell>
          <cell r="F695" t="str">
            <v>nc</v>
          </cell>
          <cell r="G695" t="str">
            <v>nc</v>
          </cell>
          <cell r="H695">
            <v>1856</v>
          </cell>
          <cell r="I695" t="str">
            <v>PHe</v>
          </cell>
          <cell r="J695">
            <v>8</v>
          </cell>
          <cell r="K695">
            <v>2</v>
          </cell>
        </row>
        <row r="696">
          <cell r="A696" t="str">
            <v>LUDSPX</v>
          </cell>
          <cell r="B696" t="str">
            <v>Ludwigia sp.</v>
          </cell>
          <cell r="C696" t="str">
            <v>L.</v>
          </cell>
          <cell r="E696">
            <v>0</v>
          </cell>
          <cell r="F696" t="str">
            <v>nc</v>
          </cell>
          <cell r="G696" t="str">
            <v>nc</v>
          </cell>
          <cell r="H696">
            <v>1854</v>
          </cell>
          <cell r="I696" t="str">
            <v>PHe</v>
          </cell>
          <cell r="J696">
            <v>8</v>
          </cell>
          <cell r="K696">
            <v>4</v>
          </cell>
        </row>
        <row r="697">
          <cell r="A697" t="str">
            <v>LYCEUR</v>
          </cell>
          <cell r="B697" t="str">
            <v>Lycopus europaeus</v>
          </cell>
          <cell r="C697" t="str">
            <v>L.</v>
          </cell>
          <cell r="D697" t="str">
            <v>IBMR</v>
          </cell>
          <cell r="E697">
            <v>0</v>
          </cell>
          <cell r="F697">
            <v>11</v>
          </cell>
          <cell r="G697">
            <v>1</v>
          </cell>
          <cell r="H697">
            <v>1789</v>
          </cell>
          <cell r="I697" t="str">
            <v>PHe</v>
          </cell>
          <cell r="J697">
            <v>8</v>
          </cell>
          <cell r="K697">
            <v>4</v>
          </cell>
        </row>
        <row r="698">
          <cell r="A698" t="str">
            <v>LYSTHY</v>
          </cell>
          <cell r="B698" t="str">
            <v>Lysimachia thyrsiflora</v>
          </cell>
          <cell r="C698" t="str">
            <v>L.</v>
          </cell>
          <cell r="E698">
            <v>0</v>
          </cell>
          <cell r="F698" t="str">
            <v>nc</v>
          </cell>
          <cell r="G698" t="str">
            <v>nc</v>
          </cell>
          <cell r="H698">
            <v>1886</v>
          </cell>
          <cell r="I698" t="str">
            <v>PHe</v>
          </cell>
          <cell r="J698">
            <v>8</v>
          </cell>
          <cell r="K698">
            <v>4</v>
          </cell>
        </row>
        <row r="699">
          <cell r="A699" t="str">
            <v>MENAQU</v>
          </cell>
          <cell r="B699" t="str">
            <v>Mentha aquatica</v>
          </cell>
          <cell r="C699" t="str">
            <v>L.</v>
          </cell>
          <cell r="D699" t="str">
            <v>IBMR</v>
          </cell>
          <cell r="E699">
            <v>0</v>
          </cell>
          <cell r="F699">
            <v>12</v>
          </cell>
          <cell r="G699">
            <v>1</v>
          </cell>
          <cell r="H699">
            <v>1791</v>
          </cell>
          <cell r="I699" t="str">
            <v>PHe</v>
          </cell>
          <cell r="J699">
            <v>8</v>
          </cell>
          <cell r="K699">
            <v>4</v>
          </cell>
        </row>
        <row r="700">
          <cell r="A700" t="str">
            <v>MENLON</v>
          </cell>
          <cell r="B700" t="str">
            <v>Mentha longifolia</v>
          </cell>
          <cell r="C700" t="str">
            <v>(L.) Huds.</v>
          </cell>
          <cell r="E700">
            <v>0</v>
          </cell>
          <cell r="F700" t="str">
            <v>nc</v>
          </cell>
          <cell r="G700" t="str">
            <v>nc</v>
          </cell>
          <cell r="H700">
            <v>19856</v>
          </cell>
          <cell r="I700" t="str">
            <v>PHe</v>
          </cell>
          <cell r="J700">
            <v>8</v>
          </cell>
          <cell r="K700">
            <v>4</v>
          </cell>
        </row>
        <row r="701">
          <cell r="A701" t="str">
            <v>MEYTRI</v>
          </cell>
          <cell r="B701" t="str">
            <v>Menyanthes trifoliata</v>
          </cell>
          <cell r="C701" t="str">
            <v>L.</v>
          </cell>
          <cell r="D701" t="str">
            <v>IBMR</v>
          </cell>
          <cell r="E701">
            <v>0</v>
          </cell>
          <cell r="F701">
            <v>16</v>
          </cell>
          <cell r="G701">
            <v>3</v>
          </cell>
          <cell r="H701">
            <v>1829</v>
          </cell>
          <cell r="I701" t="str">
            <v>PHe</v>
          </cell>
          <cell r="J701">
            <v>8</v>
          </cell>
          <cell r="K701">
            <v>2</v>
          </cell>
        </row>
        <row r="702">
          <cell r="A702" t="str">
            <v>MOCKOR</v>
          </cell>
          <cell r="B702" t="str">
            <v>Monochoria korsakowii</v>
          </cell>
          <cell r="C702" t="str">
            <v>Regel et Maack.</v>
          </cell>
          <cell r="E702">
            <v>0</v>
          </cell>
          <cell r="F702" t="str">
            <v>nc</v>
          </cell>
          <cell r="G702" t="str">
            <v>nc</v>
          </cell>
          <cell r="H702">
            <v>19863</v>
          </cell>
          <cell r="I702" t="str">
            <v>PHe</v>
          </cell>
          <cell r="J702">
            <v>8</v>
          </cell>
          <cell r="K702">
            <v>2</v>
          </cell>
        </row>
        <row r="703">
          <cell r="A703" t="str">
            <v>MONFON</v>
          </cell>
          <cell r="B703" t="str">
            <v>Montia fontana</v>
          </cell>
          <cell r="C703" t="str">
            <v>L.</v>
          </cell>
          <cell r="D703" t="str">
            <v>IBMR</v>
          </cell>
          <cell r="E703">
            <v>0</v>
          </cell>
          <cell r="F703">
            <v>15</v>
          </cell>
          <cell r="G703">
            <v>2</v>
          </cell>
          <cell r="H703">
            <v>1879</v>
          </cell>
          <cell r="I703" t="str">
            <v>PHe</v>
          </cell>
          <cell r="J703">
            <v>8</v>
          </cell>
          <cell r="K703">
            <v>2</v>
          </cell>
        </row>
        <row r="704">
          <cell r="A704" t="str">
            <v>MURBLU</v>
          </cell>
          <cell r="B704" t="str">
            <v>Murdannia blumei</v>
          </cell>
          <cell r="C704" t="str">
            <v>(Hassk.) Brenan</v>
          </cell>
          <cell r="E704">
            <v>0</v>
          </cell>
          <cell r="F704" t="str">
            <v>nc</v>
          </cell>
          <cell r="G704" t="str">
            <v>nc</v>
          </cell>
          <cell r="H704">
            <v>19868</v>
          </cell>
          <cell r="I704" t="str">
            <v>PHe</v>
          </cell>
          <cell r="J704">
            <v>8</v>
          </cell>
          <cell r="K704">
            <v>4</v>
          </cell>
        </row>
        <row r="705">
          <cell r="A705" t="str">
            <v>MYOLAX</v>
          </cell>
          <cell r="B705" t="str">
            <v>Myosotis laxa</v>
          </cell>
          <cell r="C705" t="str">
            <v>Lehm.</v>
          </cell>
          <cell r="E705">
            <v>0</v>
          </cell>
          <cell r="F705" t="str">
            <v>nc</v>
          </cell>
          <cell r="G705" t="str">
            <v>nc</v>
          </cell>
          <cell r="H705">
            <v>1690</v>
          </cell>
          <cell r="I705" t="str">
            <v>PHe</v>
          </cell>
          <cell r="J705">
            <v>8</v>
          </cell>
          <cell r="K705">
            <v>4</v>
          </cell>
        </row>
        <row r="706">
          <cell r="A706" t="str">
            <v>MYOSCO</v>
          </cell>
          <cell r="B706" t="str">
            <v>Myosotis scorpioides</v>
          </cell>
          <cell r="C706" t="str">
            <v>L.</v>
          </cell>
          <cell r="D706" t="str">
            <v>IBMR</v>
          </cell>
          <cell r="E706">
            <v>0</v>
          </cell>
          <cell r="F706">
            <v>12</v>
          </cell>
          <cell r="G706">
            <v>1</v>
          </cell>
          <cell r="H706">
            <v>1692</v>
          </cell>
          <cell r="I706" t="str">
            <v>PHe</v>
          </cell>
          <cell r="J706">
            <v>8</v>
          </cell>
          <cell r="K706">
            <v>4</v>
          </cell>
          <cell r="L706" t="str">
            <v>MYOPAL</v>
          </cell>
          <cell r="M706" t="str">
            <v>Myosotis gr. palustris Hill.</v>
          </cell>
        </row>
        <row r="707">
          <cell r="A707" t="str">
            <v>MYOSEC</v>
          </cell>
          <cell r="B707" t="str">
            <v>Myosotis secunda</v>
          </cell>
          <cell r="C707" t="str">
            <v>Murray</v>
          </cell>
          <cell r="E707">
            <v>0</v>
          </cell>
          <cell r="F707" t="str">
            <v>nc</v>
          </cell>
          <cell r="G707" t="str">
            <v>nc</v>
          </cell>
          <cell r="H707">
            <v>19869</v>
          </cell>
          <cell r="I707" t="str">
            <v>PHe</v>
          </cell>
          <cell r="J707">
            <v>8</v>
          </cell>
          <cell r="K707">
            <v>4</v>
          </cell>
        </row>
        <row r="708">
          <cell r="A708" t="str">
            <v>MYOSTO</v>
          </cell>
          <cell r="B708" t="str">
            <v>Myosotis stolonifera</v>
          </cell>
          <cell r="C708" t="str">
            <v>(DC.) J.Gay ex Leresche &amp; Levier</v>
          </cell>
          <cell r="E708">
            <v>0</v>
          </cell>
          <cell r="F708" t="str">
            <v>nc</v>
          </cell>
          <cell r="G708" t="str">
            <v>nc</v>
          </cell>
          <cell r="H708">
            <v>19870</v>
          </cell>
          <cell r="I708" t="str">
            <v>PHe</v>
          </cell>
          <cell r="J708">
            <v>8</v>
          </cell>
          <cell r="K708">
            <v>4</v>
          </cell>
        </row>
        <row r="709">
          <cell r="A709" t="str">
            <v>NASOFF</v>
          </cell>
          <cell r="B709" t="str">
            <v>Nasturtium officinale</v>
          </cell>
          <cell r="C709" t="str">
            <v>R.Br.</v>
          </cell>
          <cell r="D709" t="str">
            <v>IBMR</v>
          </cell>
          <cell r="E709">
            <v>0</v>
          </cell>
          <cell r="F709">
            <v>11</v>
          </cell>
          <cell r="G709">
            <v>1</v>
          </cell>
          <cell r="H709">
            <v>1763</v>
          </cell>
          <cell r="I709" t="str">
            <v>PHe</v>
          </cell>
          <cell r="J709">
            <v>8</v>
          </cell>
          <cell r="K709">
            <v>4</v>
          </cell>
        </row>
        <row r="710">
          <cell r="A710" t="str">
            <v>OENCRO</v>
          </cell>
          <cell r="B710" t="str">
            <v>Oenanthe crocata</v>
          </cell>
          <cell r="C710" t="str">
            <v>L.</v>
          </cell>
          <cell r="D710" t="str">
            <v>IBMR</v>
          </cell>
          <cell r="E710">
            <v>0</v>
          </cell>
          <cell r="F710">
            <v>12</v>
          </cell>
          <cell r="G710">
            <v>2</v>
          </cell>
          <cell r="H710">
            <v>1986</v>
          </cell>
          <cell r="I710" t="str">
            <v>PHe</v>
          </cell>
          <cell r="J710">
            <v>8</v>
          </cell>
          <cell r="K710">
            <v>4</v>
          </cell>
        </row>
        <row r="711">
          <cell r="A711" t="str">
            <v>ORYSAT</v>
          </cell>
          <cell r="B711" t="str">
            <v>Oryza sativa</v>
          </cell>
          <cell r="C711" t="str">
            <v>L.</v>
          </cell>
          <cell r="E711">
            <v>0</v>
          </cell>
          <cell r="F711" t="str">
            <v>nc</v>
          </cell>
          <cell r="G711" t="str">
            <v>nc</v>
          </cell>
          <cell r="H711">
            <v>19900</v>
          </cell>
          <cell r="I711" t="str">
            <v>PHe</v>
          </cell>
          <cell r="J711">
            <v>8</v>
          </cell>
          <cell r="K711">
            <v>4</v>
          </cell>
        </row>
        <row r="712">
          <cell r="A712" t="str">
            <v>PHAARU</v>
          </cell>
          <cell r="B712" t="str">
            <v>Phalaris arundinacea</v>
          </cell>
          <cell r="C712" t="str">
            <v>L.</v>
          </cell>
          <cell r="D712" t="str">
            <v>IBMR</v>
          </cell>
          <cell r="E712">
            <v>0</v>
          </cell>
          <cell r="F712">
            <v>10</v>
          </cell>
          <cell r="G712">
            <v>1</v>
          </cell>
          <cell r="H712">
            <v>1577</v>
          </cell>
          <cell r="I712" t="str">
            <v>PHe</v>
          </cell>
          <cell r="J712">
            <v>8</v>
          </cell>
          <cell r="K712">
            <v>4</v>
          </cell>
        </row>
        <row r="713">
          <cell r="A713" t="str">
            <v>PHASPX</v>
          </cell>
          <cell r="B713" t="str">
            <v>Phalaris sp.</v>
          </cell>
          <cell r="C713" t="str">
            <v>L.</v>
          </cell>
          <cell r="E713">
            <v>0</v>
          </cell>
          <cell r="F713" t="str">
            <v>nc</v>
          </cell>
          <cell r="G713" t="str">
            <v>nc</v>
          </cell>
          <cell r="H713">
            <v>1576</v>
          </cell>
          <cell r="I713" t="str">
            <v>PHe</v>
          </cell>
          <cell r="J713">
            <v>8</v>
          </cell>
          <cell r="K713">
            <v>4</v>
          </cell>
        </row>
        <row r="714">
          <cell r="A714" t="str">
            <v>PHRAUS</v>
          </cell>
          <cell r="B714" t="str">
            <v>Phragmites australis</v>
          </cell>
          <cell r="C714" t="str">
            <v>(Cav.) Steud</v>
          </cell>
          <cell r="D714" t="str">
            <v>IBMR</v>
          </cell>
          <cell r="E714">
            <v>0</v>
          </cell>
          <cell r="F714">
            <v>9</v>
          </cell>
          <cell r="G714">
            <v>2</v>
          </cell>
          <cell r="H714">
            <v>1579</v>
          </cell>
          <cell r="I714" t="str">
            <v>PHe</v>
          </cell>
          <cell r="J714">
            <v>8</v>
          </cell>
          <cell r="K714">
            <v>4</v>
          </cell>
        </row>
        <row r="715">
          <cell r="A715" t="str">
            <v>POEPAL</v>
          </cell>
          <cell r="B715" t="str">
            <v>Potentilla palustris</v>
          </cell>
          <cell r="C715" t="str">
            <v>(L.) Scop.</v>
          </cell>
          <cell r="D715" t="str">
            <v>IBMR</v>
          </cell>
          <cell r="E715">
            <v>0</v>
          </cell>
          <cell r="F715">
            <v>16</v>
          </cell>
          <cell r="G715">
            <v>3</v>
          </cell>
          <cell r="H715">
            <v>1923</v>
          </cell>
          <cell r="I715" t="str">
            <v>PHe</v>
          </cell>
          <cell r="J715">
            <v>8</v>
          </cell>
          <cell r="K715">
            <v>4</v>
          </cell>
        </row>
        <row r="716">
          <cell r="A716" t="str">
            <v>RANFLA</v>
          </cell>
          <cell r="B716" t="str">
            <v>Ranunculus flammula</v>
          </cell>
          <cell r="C716" t="str">
            <v>L.</v>
          </cell>
          <cell r="D716" t="str">
            <v>IBMR</v>
          </cell>
          <cell r="E716">
            <v>0</v>
          </cell>
          <cell r="F716">
            <v>16</v>
          </cell>
          <cell r="G716">
            <v>3</v>
          </cell>
          <cell r="H716">
            <v>1902</v>
          </cell>
          <cell r="I716" t="str">
            <v>PHe</v>
          </cell>
          <cell r="J716">
            <v>8</v>
          </cell>
          <cell r="K716">
            <v>4</v>
          </cell>
        </row>
        <row r="717">
          <cell r="A717" t="str">
            <v>RANLIN</v>
          </cell>
          <cell r="B717" t="str">
            <v>Ranunculus lingua</v>
          </cell>
          <cell r="C717" t="str">
            <v>L.</v>
          </cell>
          <cell r="E717">
            <v>0</v>
          </cell>
          <cell r="F717" t="str">
            <v>nc</v>
          </cell>
          <cell r="G717" t="str">
            <v>nc</v>
          </cell>
          <cell r="H717">
            <v>19971</v>
          </cell>
          <cell r="I717" t="str">
            <v>PHe</v>
          </cell>
          <cell r="J717">
            <v>8</v>
          </cell>
          <cell r="K717">
            <v>4</v>
          </cell>
        </row>
        <row r="718">
          <cell r="A718" t="str">
            <v>RANOPH</v>
          </cell>
          <cell r="B718" t="str">
            <v>Ranunculus ophioglossifolius</v>
          </cell>
          <cell r="C718" t="str">
            <v>Vill.</v>
          </cell>
          <cell r="E718">
            <v>0</v>
          </cell>
          <cell r="F718" t="str">
            <v>nc</v>
          </cell>
          <cell r="G718" t="str">
            <v>nc</v>
          </cell>
          <cell r="H718">
            <v>1907</v>
          </cell>
          <cell r="I718" t="str">
            <v>PHe</v>
          </cell>
          <cell r="J718">
            <v>8</v>
          </cell>
          <cell r="K718">
            <v>4</v>
          </cell>
        </row>
        <row r="719">
          <cell r="A719" t="str">
            <v>RANPOL</v>
          </cell>
          <cell r="B719" t="str">
            <v>Ranunculus polyphyllus</v>
          </cell>
          <cell r="C719" t="str">
            <v>Waldst. &amp; Kit.</v>
          </cell>
          <cell r="E719">
            <v>0</v>
          </cell>
          <cell r="F719" t="str">
            <v>nc</v>
          </cell>
          <cell r="G719" t="str">
            <v>nc</v>
          </cell>
          <cell r="H719">
            <v>19977</v>
          </cell>
          <cell r="I719" t="str">
            <v>PHe</v>
          </cell>
          <cell r="J719">
            <v>8</v>
          </cell>
          <cell r="K719">
            <v>4</v>
          </cell>
        </row>
        <row r="720">
          <cell r="A720" t="str">
            <v>RHNRUG</v>
          </cell>
          <cell r="B720" t="str">
            <v>Rhynchospora rugosa</v>
          </cell>
          <cell r="C720" t="str">
            <v>(Vahl) Gale</v>
          </cell>
          <cell r="E720">
            <v>0</v>
          </cell>
          <cell r="F720" t="str">
            <v>nc</v>
          </cell>
          <cell r="G720" t="str">
            <v>nc</v>
          </cell>
          <cell r="H720">
            <v>19995</v>
          </cell>
          <cell r="I720" t="str">
            <v>PHe</v>
          </cell>
          <cell r="J720">
            <v>8</v>
          </cell>
          <cell r="K720">
            <v>4</v>
          </cell>
        </row>
        <row r="721">
          <cell r="A721" t="str">
            <v>RORAMP</v>
          </cell>
          <cell r="B721" t="str">
            <v>Rorippa amphibia</v>
          </cell>
          <cell r="C721" t="str">
            <v>(L.) Besser</v>
          </cell>
          <cell r="D721" t="str">
            <v>IBMR</v>
          </cell>
          <cell r="E721">
            <v>0</v>
          </cell>
          <cell r="F721">
            <v>9</v>
          </cell>
          <cell r="G721">
            <v>1</v>
          </cell>
          <cell r="H721">
            <v>1765</v>
          </cell>
          <cell r="I721" t="str">
            <v>PHe</v>
          </cell>
          <cell r="J721">
            <v>8</v>
          </cell>
          <cell r="K721">
            <v>4</v>
          </cell>
        </row>
        <row r="722">
          <cell r="A722" t="str">
            <v>RORNAS</v>
          </cell>
          <cell r="B722" t="str">
            <v>Rorippa nasturtium-aquaticum </v>
          </cell>
          <cell r="C722" t="str">
            <v>L. (Hayek)</v>
          </cell>
          <cell r="E722">
            <v>0</v>
          </cell>
          <cell r="F722" t="str">
            <v>nc</v>
          </cell>
          <cell r="G722" t="str">
            <v>nc</v>
          </cell>
          <cell r="H722">
            <v>31583</v>
          </cell>
          <cell r="I722" t="str">
            <v>PHe</v>
          </cell>
          <cell r="J722">
            <v>8</v>
          </cell>
          <cell r="K722">
            <v>4</v>
          </cell>
        </row>
        <row r="723">
          <cell r="A723" t="str">
            <v>RORXAN</v>
          </cell>
          <cell r="B723" t="str">
            <v>Rorippa x anceps</v>
          </cell>
          <cell r="C723" t="str">
            <v>(Wahlenb.) Rchb.</v>
          </cell>
          <cell r="E723">
            <v>0</v>
          </cell>
          <cell r="F723" t="str">
            <v>nc</v>
          </cell>
          <cell r="G723" t="str">
            <v>nc</v>
          </cell>
          <cell r="H723">
            <v>20003</v>
          </cell>
          <cell r="I723" t="str">
            <v>PHe</v>
          </cell>
          <cell r="J723">
            <v>8</v>
          </cell>
          <cell r="K723">
            <v>4</v>
          </cell>
          <cell r="L723" t="str">
            <v>RORXER</v>
          </cell>
          <cell r="M723" t="str">
            <v>Rorippa x erythrocaulis Borbas</v>
          </cell>
        </row>
        <row r="724">
          <cell r="A724" t="str">
            <v>RUMHYD</v>
          </cell>
          <cell r="B724" t="str">
            <v>Rumex hydrolapathum</v>
          </cell>
          <cell r="C724" t="str">
            <v>Huds.</v>
          </cell>
          <cell r="E724">
            <v>0</v>
          </cell>
          <cell r="F724" t="str">
            <v>nc</v>
          </cell>
          <cell r="G724" t="str">
            <v>nc</v>
          </cell>
          <cell r="H724">
            <v>1873</v>
          </cell>
          <cell r="I724" t="str">
            <v>PHe</v>
          </cell>
          <cell r="J724">
            <v>8</v>
          </cell>
          <cell r="K724">
            <v>4</v>
          </cell>
        </row>
        <row r="725">
          <cell r="A725" t="str">
            <v>RUMPAL</v>
          </cell>
          <cell r="B725" t="str">
            <v>Rumex palustris</v>
          </cell>
          <cell r="C725" t="str">
            <v>Sm.</v>
          </cell>
          <cell r="E725">
            <v>0</v>
          </cell>
          <cell r="F725" t="str">
            <v>nc</v>
          </cell>
          <cell r="G725" t="str">
            <v>nc</v>
          </cell>
          <cell r="H725">
            <v>20010</v>
          </cell>
          <cell r="I725" t="str">
            <v>PHe</v>
          </cell>
          <cell r="J725">
            <v>8</v>
          </cell>
          <cell r="K725">
            <v>4</v>
          </cell>
        </row>
        <row r="726">
          <cell r="A726" t="str">
            <v>SCEPAL</v>
          </cell>
          <cell r="B726" t="str">
            <v>Scheuchzeria palustris</v>
          </cell>
          <cell r="C726" t="str">
            <v>L.</v>
          </cell>
          <cell r="E726">
            <v>0</v>
          </cell>
          <cell r="F726" t="str">
            <v>nc</v>
          </cell>
          <cell r="G726" t="str">
            <v>nc</v>
          </cell>
          <cell r="H726">
            <v>19677</v>
          </cell>
          <cell r="I726" t="str">
            <v>PHe</v>
          </cell>
          <cell r="J726">
            <v>8</v>
          </cell>
          <cell r="K726">
            <v>4</v>
          </cell>
        </row>
        <row r="727">
          <cell r="A727" t="str">
            <v>SCNLAC</v>
          </cell>
          <cell r="B727" t="str">
            <v>Schoenoplectus lacustris</v>
          </cell>
          <cell r="C727" t="str">
            <v>(L.) Palla</v>
          </cell>
          <cell r="D727" t="str">
            <v>IBMR</v>
          </cell>
          <cell r="E727">
            <v>0</v>
          </cell>
          <cell r="F727">
            <v>8</v>
          </cell>
          <cell r="G727">
            <v>2</v>
          </cell>
          <cell r="H727">
            <v>31026</v>
          </cell>
          <cell r="I727" t="str">
            <v>PHe</v>
          </cell>
          <cell r="J727">
            <v>8</v>
          </cell>
          <cell r="K727">
            <v>4</v>
          </cell>
          <cell r="L727" t="str">
            <v>SCILAC</v>
          </cell>
          <cell r="M727" t="str">
            <v>Scirpus lacustris L.</v>
          </cell>
        </row>
        <row r="728">
          <cell r="A728" t="str">
            <v>SCNPUN</v>
          </cell>
          <cell r="B728" t="str">
            <v>Schoenoplectus pungens</v>
          </cell>
          <cell r="C728" t="str">
            <v>(Vahl.) Palla</v>
          </cell>
          <cell r="E728">
            <v>0</v>
          </cell>
          <cell r="F728" t="str">
            <v>nc</v>
          </cell>
          <cell r="G728" t="str">
            <v>nc</v>
          </cell>
          <cell r="H728">
            <v>19680</v>
          </cell>
          <cell r="I728" t="str">
            <v>PHe</v>
          </cell>
          <cell r="J728">
            <v>8</v>
          </cell>
          <cell r="K728">
            <v>4</v>
          </cell>
        </row>
        <row r="729">
          <cell r="A729" t="str">
            <v>SCNSPX</v>
          </cell>
          <cell r="B729" t="str">
            <v>Schoenoplectus sp.</v>
          </cell>
          <cell r="C729" t="str">
            <v>(Reichenb.) Palla</v>
          </cell>
          <cell r="E729">
            <v>0</v>
          </cell>
          <cell r="F729" t="str">
            <v>nc</v>
          </cell>
          <cell r="G729" t="str">
            <v>nc</v>
          </cell>
          <cell r="H729">
            <v>19681</v>
          </cell>
          <cell r="I729" t="str">
            <v>PHe</v>
          </cell>
          <cell r="J729">
            <v>8</v>
          </cell>
          <cell r="K729">
            <v>4</v>
          </cell>
        </row>
        <row r="730">
          <cell r="A730" t="str">
            <v>SCNSUP</v>
          </cell>
          <cell r="B730" t="str">
            <v>Schoenoplectus supinus</v>
          </cell>
          <cell r="C730" t="str">
            <v>(L.) Palla</v>
          </cell>
          <cell r="E730">
            <v>0</v>
          </cell>
          <cell r="F730" t="str">
            <v>nc</v>
          </cell>
          <cell r="G730" t="str">
            <v>nc</v>
          </cell>
          <cell r="H730">
            <v>19682</v>
          </cell>
          <cell r="I730" t="str">
            <v>PHe</v>
          </cell>
          <cell r="J730">
            <v>8</v>
          </cell>
          <cell r="K730">
            <v>4</v>
          </cell>
        </row>
        <row r="731">
          <cell r="A731" t="str">
            <v>SCNTAB</v>
          </cell>
          <cell r="B731" t="str">
            <v>Schoenoplectus tabernaemontani</v>
          </cell>
          <cell r="C731" t="str">
            <v>(C.C.Gmel.) Palla</v>
          </cell>
          <cell r="E731">
            <v>0</v>
          </cell>
          <cell r="F731" t="str">
            <v>nc</v>
          </cell>
          <cell r="G731" t="str">
            <v>nc</v>
          </cell>
          <cell r="H731">
            <v>29933</v>
          </cell>
          <cell r="I731" t="str">
            <v>PHe</v>
          </cell>
          <cell r="J731">
            <v>8</v>
          </cell>
          <cell r="K731">
            <v>4</v>
          </cell>
          <cell r="L731" t="str">
            <v>SCITAB</v>
          </cell>
          <cell r="M731" t="str">
            <v>Scirpus tabernaemontani (C.C.Gmel.) Palla</v>
          </cell>
        </row>
        <row r="732">
          <cell r="A732" t="str">
            <v>SCNTRI</v>
          </cell>
          <cell r="B732" t="str">
            <v>Schoenoplectus triqueter</v>
          </cell>
          <cell r="C732" t="str">
            <v>(L.) Palla</v>
          </cell>
          <cell r="E732">
            <v>0</v>
          </cell>
          <cell r="F732" t="str">
            <v>nc</v>
          </cell>
          <cell r="G732" t="str">
            <v>nc</v>
          </cell>
          <cell r="H732">
            <v>31560</v>
          </cell>
          <cell r="I732" t="str">
            <v>PHe</v>
          </cell>
          <cell r="J732">
            <v>8</v>
          </cell>
          <cell r="K732">
            <v>4</v>
          </cell>
          <cell r="L732" t="str">
            <v>SCITRI</v>
          </cell>
          <cell r="M732" t="str">
            <v>Scirpus triqueter L.</v>
          </cell>
        </row>
        <row r="733">
          <cell r="A733" t="str">
            <v>SCNXCA</v>
          </cell>
          <cell r="B733" t="str">
            <v>Schoenoplectus x carinatus</v>
          </cell>
          <cell r="C733" t="str">
            <v>(Sm.) Palla</v>
          </cell>
          <cell r="E733">
            <v>0</v>
          </cell>
          <cell r="F733" t="str">
            <v>nc</v>
          </cell>
          <cell r="G733" t="str">
            <v>nc</v>
          </cell>
          <cell r="H733">
            <v>19683</v>
          </cell>
          <cell r="I733" t="str">
            <v>PHe</v>
          </cell>
          <cell r="J733">
            <v>8</v>
          </cell>
          <cell r="K733">
            <v>4</v>
          </cell>
        </row>
        <row r="734">
          <cell r="A734" t="str">
            <v>SCISPX</v>
          </cell>
          <cell r="B734" t="str">
            <v>Scirpus sp.</v>
          </cell>
          <cell r="C734" t="str">
            <v>L.</v>
          </cell>
          <cell r="E734">
            <v>0</v>
          </cell>
          <cell r="F734" t="str">
            <v>nc</v>
          </cell>
          <cell r="G734" t="str">
            <v>nc</v>
          </cell>
          <cell r="H734">
            <v>1515</v>
          </cell>
          <cell r="I734" t="str">
            <v>PHe</v>
          </cell>
          <cell r="J734">
            <v>8</v>
          </cell>
          <cell r="K734">
            <v>4</v>
          </cell>
        </row>
        <row r="735">
          <cell r="A735" t="str">
            <v>SCISYL</v>
          </cell>
          <cell r="B735" t="str">
            <v>Scirpus sylvaticus</v>
          </cell>
          <cell r="C735" t="str">
            <v>L.</v>
          </cell>
          <cell r="D735" t="str">
            <v>IBMR</v>
          </cell>
          <cell r="E735">
            <v>0</v>
          </cell>
          <cell r="F735">
            <v>10</v>
          </cell>
          <cell r="G735">
            <v>2</v>
          </cell>
          <cell r="H735">
            <v>1525</v>
          </cell>
          <cell r="I735" t="str">
            <v>PHe</v>
          </cell>
          <cell r="J735">
            <v>8</v>
          </cell>
          <cell r="K735">
            <v>4</v>
          </cell>
        </row>
        <row r="736">
          <cell r="A736" t="str">
            <v>SCOFES</v>
          </cell>
          <cell r="B736" t="str">
            <v>Scolochloa festucacea</v>
          </cell>
          <cell r="C736" t="str">
            <v>Willd.</v>
          </cell>
          <cell r="E736">
            <v>0</v>
          </cell>
          <cell r="F736" t="str">
            <v>nc</v>
          </cell>
          <cell r="G736" t="str">
            <v>nc</v>
          </cell>
          <cell r="H736">
            <v>19686</v>
          </cell>
          <cell r="I736" t="str">
            <v>PHe</v>
          </cell>
          <cell r="J736">
            <v>8</v>
          </cell>
          <cell r="K736">
            <v>4</v>
          </cell>
        </row>
        <row r="737">
          <cell r="A737" t="str">
            <v>SPAERE</v>
          </cell>
          <cell r="B737" t="str">
            <v>Sparganium erectum</v>
          </cell>
          <cell r="C737" t="str">
            <v>L.</v>
          </cell>
          <cell r="D737" t="str">
            <v>IBMR</v>
          </cell>
          <cell r="E737">
            <v>0</v>
          </cell>
          <cell r="F737">
            <v>10</v>
          </cell>
          <cell r="G737">
            <v>1</v>
          </cell>
          <cell r="H737">
            <v>1671</v>
          </cell>
          <cell r="I737" t="str">
            <v>PHe</v>
          </cell>
          <cell r="J737">
            <v>8</v>
          </cell>
          <cell r="K737">
            <v>4</v>
          </cell>
        </row>
        <row r="738">
          <cell r="A738" t="str">
            <v>TYPANG</v>
          </cell>
          <cell r="B738" t="str">
            <v>Typha angustifolia</v>
          </cell>
          <cell r="C738" t="str">
            <v>L.</v>
          </cell>
          <cell r="D738" t="str">
            <v>IBMR</v>
          </cell>
          <cell r="E738">
            <v>0</v>
          </cell>
          <cell r="F738">
            <v>6</v>
          </cell>
          <cell r="G738">
            <v>2</v>
          </cell>
          <cell r="H738">
            <v>1675</v>
          </cell>
          <cell r="I738" t="str">
            <v>PHe</v>
          </cell>
          <cell r="J738">
            <v>8</v>
          </cell>
          <cell r="K738">
            <v>4</v>
          </cell>
        </row>
        <row r="739">
          <cell r="A739" t="str">
            <v>TYPDOM</v>
          </cell>
          <cell r="B739" t="str">
            <v>Typha domingensis</v>
          </cell>
          <cell r="C739" t="str">
            <v>(Pers.) Steud.</v>
          </cell>
          <cell r="E739">
            <v>0</v>
          </cell>
          <cell r="F739" t="str">
            <v>nc</v>
          </cell>
          <cell r="G739" t="str">
            <v>nc</v>
          </cell>
          <cell r="H739">
            <v>19723</v>
          </cell>
          <cell r="I739" t="str">
            <v>PHe</v>
          </cell>
          <cell r="J739">
            <v>8</v>
          </cell>
          <cell r="K739">
            <v>4</v>
          </cell>
        </row>
        <row r="740">
          <cell r="A740" t="str">
            <v>TYPLAT</v>
          </cell>
          <cell r="B740" t="str">
            <v>Typha latifolia</v>
          </cell>
          <cell r="C740" t="str">
            <v>L.</v>
          </cell>
          <cell r="D740" t="str">
            <v>IBMR</v>
          </cell>
          <cell r="E740">
            <v>0</v>
          </cell>
          <cell r="F740">
            <v>8</v>
          </cell>
          <cell r="G740">
            <v>1</v>
          </cell>
          <cell r="H740">
            <v>1676</v>
          </cell>
          <cell r="I740" t="str">
            <v>PHe</v>
          </cell>
          <cell r="J740">
            <v>8</v>
          </cell>
          <cell r="K740">
            <v>4</v>
          </cell>
        </row>
        <row r="741">
          <cell r="A741" t="str">
            <v>TYPLAX</v>
          </cell>
          <cell r="B741" t="str">
            <v>Typha laxmannii</v>
          </cell>
          <cell r="C741" t="str">
            <v>Lepech.</v>
          </cell>
          <cell r="E741">
            <v>0</v>
          </cell>
          <cell r="F741" t="str">
            <v>nc</v>
          </cell>
          <cell r="G741" t="str">
            <v>nc</v>
          </cell>
          <cell r="H741">
            <v>1677</v>
          </cell>
          <cell r="I741" t="str">
            <v>PHe</v>
          </cell>
          <cell r="J741">
            <v>8</v>
          </cell>
          <cell r="K741">
            <v>4</v>
          </cell>
        </row>
        <row r="742">
          <cell r="A742" t="str">
            <v>TYPMIN</v>
          </cell>
          <cell r="B742" t="str">
            <v>Typha minima</v>
          </cell>
          <cell r="C742" t="str">
            <v>Funk</v>
          </cell>
          <cell r="E742">
            <v>0</v>
          </cell>
          <cell r="F742" t="str">
            <v>nc</v>
          </cell>
          <cell r="G742" t="str">
            <v>nc</v>
          </cell>
          <cell r="H742">
            <v>1678</v>
          </cell>
          <cell r="I742" t="str">
            <v>PHe</v>
          </cell>
          <cell r="J742">
            <v>8</v>
          </cell>
          <cell r="K742">
            <v>4</v>
          </cell>
        </row>
        <row r="743">
          <cell r="A743" t="str">
            <v>TYPSHU</v>
          </cell>
          <cell r="B743" t="str">
            <v>Typha shuttleworthii</v>
          </cell>
          <cell r="C743" t="str">
            <v>W.D.J.Koch &amp; Sond.</v>
          </cell>
          <cell r="E743">
            <v>0</v>
          </cell>
          <cell r="F743" t="str">
            <v>nc</v>
          </cell>
          <cell r="G743" t="str">
            <v>nc</v>
          </cell>
          <cell r="H743">
            <v>19724</v>
          </cell>
          <cell r="I743" t="str">
            <v>PHe</v>
          </cell>
          <cell r="J743">
            <v>8</v>
          </cell>
          <cell r="K743">
            <v>4</v>
          </cell>
        </row>
        <row r="744">
          <cell r="A744" t="str">
            <v>TYPSPX</v>
          </cell>
          <cell r="B744" t="str">
            <v>Typha sp.</v>
          </cell>
          <cell r="C744" t="str">
            <v>L.</v>
          </cell>
          <cell r="E744">
            <v>0</v>
          </cell>
          <cell r="F744" t="str">
            <v>nc</v>
          </cell>
          <cell r="G744" t="str">
            <v>nc</v>
          </cell>
          <cell r="H744">
            <v>1674</v>
          </cell>
          <cell r="I744" t="str">
            <v>PHe</v>
          </cell>
          <cell r="J744">
            <v>8</v>
          </cell>
          <cell r="K744">
            <v>4</v>
          </cell>
        </row>
        <row r="745">
          <cell r="A745" t="str">
            <v>VERANA</v>
          </cell>
          <cell r="B745" t="str">
            <v>Veronica anagallis-aquatica</v>
          </cell>
          <cell r="C745" t="str">
            <v>L.</v>
          </cell>
          <cell r="D745" t="str">
            <v>IBMR</v>
          </cell>
          <cell r="E745">
            <v>0</v>
          </cell>
          <cell r="F745">
            <v>11</v>
          </cell>
          <cell r="G745">
            <v>2</v>
          </cell>
          <cell r="H745">
            <v>1955</v>
          </cell>
          <cell r="I745" t="str">
            <v>PHe</v>
          </cell>
          <cell r="J745">
            <v>8</v>
          </cell>
          <cell r="K745">
            <v>4</v>
          </cell>
        </row>
        <row r="746">
          <cell r="A746" t="str">
            <v>VERBEC</v>
          </cell>
          <cell r="B746" t="str">
            <v>Veronica beccabunga</v>
          </cell>
          <cell r="C746" t="str">
            <v>L.</v>
          </cell>
          <cell r="D746" t="str">
            <v>IBMR</v>
          </cell>
          <cell r="E746">
            <v>0</v>
          </cell>
          <cell r="F746">
            <v>10</v>
          </cell>
          <cell r="G746">
            <v>1</v>
          </cell>
          <cell r="H746">
            <v>1957</v>
          </cell>
          <cell r="I746" t="str">
            <v>PHe</v>
          </cell>
          <cell r="J746">
            <v>8</v>
          </cell>
          <cell r="K746">
            <v>4</v>
          </cell>
        </row>
        <row r="747">
          <cell r="A747" t="str">
            <v>VERCAT</v>
          </cell>
          <cell r="B747" t="str">
            <v>Veronica catenata</v>
          </cell>
          <cell r="C747" t="str">
            <v>Pennel</v>
          </cell>
          <cell r="D747" t="str">
            <v>IBMR</v>
          </cell>
          <cell r="E747">
            <v>0</v>
          </cell>
          <cell r="F747">
            <v>11</v>
          </cell>
          <cell r="G747">
            <v>2</v>
          </cell>
          <cell r="H747">
            <v>1958</v>
          </cell>
          <cell r="I747" t="str">
            <v>PHe</v>
          </cell>
          <cell r="J747">
            <v>8</v>
          </cell>
          <cell r="K747">
            <v>4</v>
          </cell>
          <cell r="L747" t="str">
            <v>VERANQ</v>
          </cell>
          <cell r="M747" t="str">
            <v>Veronica anagallis-aquatica subsp. aquatica Nyman</v>
          </cell>
        </row>
        <row r="748">
          <cell r="A748" t="str">
            <v>ZIZAQU</v>
          </cell>
          <cell r="B748" t="str">
            <v>Zizania aquatica</v>
          </cell>
          <cell r="C748" t="str">
            <v>L.</v>
          </cell>
          <cell r="E748">
            <v>0</v>
          </cell>
          <cell r="F748" t="str">
            <v>nc</v>
          </cell>
          <cell r="G748" t="str">
            <v>nc</v>
          </cell>
          <cell r="H748">
            <v>19746</v>
          </cell>
          <cell r="I748" t="str">
            <v>PHe</v>
          </cell>
          <cell r="J748">
            <v>8</v>
          </cell>
          <cell r="K748">
            <v>4</v>
          </cell>
        </row>
        <row r="749">
          <cell r="A749" t="str">
            <v>ZIZLAT</v>
          </cell>
          <cell r="B749" t="str">
            <v>Zizania latifolia</v>
          </cell>
          <cell r="C749" t="str">
            <v>Turcz.</v>
          </cell>
          <cell r="E749">
            <v>0</v>
          </cell>
          <cell r="F749" t="str">
            <v>nc</v>
          </cell>
          <cell r="G749" t="str">
            <v>nc</v>
          </cell>
          <cell r="H749">
            <v>19747</v>
          </cell>
          <cell r="I749" t="str">
            <v>PHe</v>
          </cell>
          <cell r="J749">
            <v>8</v>
          </cell>
          <cell r="K749">
            <v>4</v>
          </cell>
        </row>
        <row r="750">
          <cell r="A750" t="str">
            <v>BACMON</v>
          </cell>
          <cell r="B750" t="str">
            <v>Bacopa monnieri</v>
          </cell>
          <cell r="C750" t="str">
            <v>(C. Linnaeus) R. Wettstein</v>
          </cell>
          <cell r="E750">
            <v>0</v>
          </cell>
          <cell r="F750" t="str">
            <v>nc</v>
          </cell>
          <cell r="G750" t="str">
            <v>nc</v>
          </cell>
          <cell r="H750">
            <v>19522</v>
          </cell>
          <cell r="I750" t="str">
            <v>PHy</v>
          </cell>
          <cell r="J750">
            <v>8</v>
          </cell>
          <cell r="K750">
            <v>2</v>
          </cell>
        </row>
        <row r="751">
          <cell r="A751" t="str">
            <v>CATAQU</v>
          </cell>
          <cell r="B751" t="str">
            <v>Catabrosa aquatica</v>
          </cell>
          <cell r="C751" t="str">
            <v>(L.) Beauv.</v>
          </cell>
          <cell r="D751" t="str">
            <v>IBMR</v>
          </cell>
          <cell r="E751">
            <v>0</v>
          </cell>
          <cell r="F751">
            <v>11</v>
          </cell>
          <cell r="G751">
            <v>2</v>
          </cell>
          <cell r="H751">
            <v>1555</v>
          </cell>
          <cell r="I751" t="str">
            <v>PHy</v>
          </cell>
          <cell r="J751">
            <v>8</v>
          </cell>
          <cell r="K751">
            <v>2</v>
          </cell>
        </row>
        <row r="752">
          <cell r="A752" t="str">
            <v>COESUB</v>
          </cell>
          <cell r="B752" t="str">
            <v>Coleanthus subtilis</v>
          </cell>
          <cell r="C752" t="str">
            <v>(Tratt.) Seidl</v>
          </cell>
          <cell r="E752">
            <v>0</v>
          </cell>
          <cell r="F752" t="str">
            <v>nc</v>
          </cell>
          <cell r="G752" t="str">
            <v>nc</v>
          </cell>
          <cell r="H752">
            <v>19599</v>
          </cell>
          <cell r="I752" t="str">
            <v>PHy</v>
          </cell>
          <cell r="J752">
            <v>8</v>
          </cell>
          <cell r="K752">
            <v>2</v>
          </cell>
        </row>
        <row r="753">
          <cell r="A753" t="str">
            <v>CRSAQU</v>
          </cell>
          <cell r="B753" t="str">
            <v>Crassula aquatica</v>
          </cell>
          <cell r="C753" t="str">
            <v>(L.) Schönland</v>
          </cell>
          <cell r="E753">
            <v>0</v>
          </cell>
          <cell r="F753" t="str">
            <v>nc</v>
          </cell>
          <cell r="G753" t="str">
            <v>nc</v>
          </cell>
          <cell r="H753">
            <v>19603</v>
          </cell>
          <cell r="I753" t="str">
            <v>PHy</v>
          </cell>
          <cell r="J753">
            <v>8</v>
          </cell>
          <cell r="K753">
            <v>2</v>
          </cell>
        </row>
        <row r="754">
          <cell r="A754" t="str">
            <v>CRSHEL</v>
          </cell>
          <cell r="B754" t="str">
            <v>Crassula helmsii</v>
          </cell>
          <cell r="C754" t="str">
            <v>(Kirk) Cockayne</v>
          </cell>
          <cell r="E754">
            <v>0</v>
          </cell>
          <cell r="F754" t="str">
            <v>nc</v>
          </cell>
          <cell r="G754" t="str">
            <v>nc</v>
          </cell>
          <cell r="H754">
            <v>19604</v>
          </cell>
          <cell r="I754" t="str">
            <v>PHy</v>
          </cell>
          <cell r="J754">
            <v>8</v>
          </cell>
          <cell r="K754">
            <v>2</v>
          </cell>
        </row>
        <row r="755">
          <cell r="A755" t="str">
            <v>DAMALI</v>
          </cell>
          <cell r="B755" t="str">
            <v>Damasonium alisma</v>
          </cell>
          <cell r="C755" t="str">
            <v>Mill.</v>
          </cell>
          <cell r="E755">
            <v>0</v>
          </cell>
          <cell r="F755" t="str">
            <v>nc</v>
          </cell>
          <cell r="G755" t="str">
            <v>nc</v>
          </cell>
          <cell r="H755">
            <v>1895</v>
          </cell>
          <cell r="I755" t="str">
            <v>PHy</v>
          </cell>
          <cell r="J755">
            <v>8</v>
          </cell>
          <cell r="K755">
            <v>2</v>
          </cell>
        </row>
        <row r="756">
          <cell r="A756" t="str">
            <v>DAMALB</v>
          </cell>
          <cell r="B756" t="str">
            <v>Damasonium alisma subsp. bourgaei</v>
          </cell>
          <cell r="C756" t="str">
            <v>Mill., (Coss.) Maire</v>
          </cell>
          <cell r="E756">
            <v>0</v>
          </cell>
          <cell r="F756" t="str">
            <v>nc</v>
          </cell>
          <cell r="G756" t="str">
            <v>nc</v>
          </cell>
          <cell r="H756">
            <v>30060</v>
          </cell>
          <cell r="I756" t="str">
            <v>PHy</v>
          </cell>
          <cell r="J756">
            <v>8</v>
          </cell>
          <cell r="K756">
            <v>2</v>
          </cell>
          <cell r="L756" t="str">
            <v>DAMBOU</v>
          </cell>
          <cell r="M756" t="str">
            <v>Damasonium bourgaei Coss.</v>
          </cell>
        </row>
        <row r="757">
          <cell r="A757" t="str">
            <v>DAMALP</v>
          </cell>
          <cell r="B757" t="str">
            <v>Damasonium alisma subsp. polyspermum</v>
          </cell>
          <cell r="C757" t="str">
            <v>Mill., (Coss.) Maire</v>
          </cell>
          <cell r="E757">
            <v>0</v>
          </cell>
          <cell r="F757" t="str">
            <v>nc</v>
          </cell>
          <cell r="G757" t="str">
            <v>nc</v>
          </cell>
          <cell r="H757">
            <v>30061</v>
          </cell>
          <cell r="I757" t="str">
            <v>PHy</v>
          </cell>
          <cell r="J757">
            <v>8</v>
          </cell>
          <cell r="K757">
            <v>2</v>
          </cell>
          <cell r="L757" t="str">
            <v>DAMPOL</v>
          </cell>
          <cell r="M757" t="str">
            <v>Damasonium polyspermum Coss.</v>
          </cell>
        </row>
        <row r="758">
          <cell r="A758" t="str">
            <v>ROTFIL</v>
          </cell>
          <cell r="B758" t="str">
            <v>Rotala filiformis</v>
          </cell>
          <cell r="C758" t="str">
            <v>(Bellardi) Hiern.</v>
          </cell>
          <cell r="E758">
            <v>0</v>
          </cell>
          <cell r="F758" t="str">
            <v>nc</v>
          </cell>
          <cell r="G758" t="str">
            <v>nc</v>
          </cell>
          <cell r="H758">
            <v>20007</v>
          </cell>
          <cell r="I758" t="str">
            <v>PHy</v>
          </cell>
          <cell r="J758">
            <v>8</v>
          </cell>
          <cell r="K758">
            <v>1</v>
          </cell>
        </row>
        <row r="759">
          <cell r="A759" t="str">
            <v>ROTIND</v>
          </cell>
          <cell r="B759" t="str">
            <v>Rotala indica</v>
          </cell>
          <cell r="C759" t="str">
            <v>(Willd.) Koehne</v>
          </cell>
          <cell r="E759">
            <v>0</v>
          </cell>
          <cell r="F759" t="str">
            <v>nc</v>
          </cell>
          <cell r="G759" t="str">
            <v>nc</v>
          </cell>
          <cell r="H759">
            <v>20008</v>
          </cell>
          <cell r="I759" t="str">
            <v>PHy</v>
          </cell>
          <cell r="J759">
            <v>8</v>
          </cell>
          <cell r="K759">
            <v>1</v>
          </cell>
        </row>
        <row r="760">
          <cell r="B760" t="str">
            <v>- Hygrophytes</v>
          </cell>
          <cell r="D760" t="str">
            <v>IBMR</v>
          </cell>
          <cell r="E760">
            <v>1</v>
          </cell>
          <cell r="I760" t="str">
            <v>PH</v>
          </cell>
          <cell r="J760">
            <v>9</v>
          </cell>
        </row>
        <row r="761">
          <cell r="A761" t="str">
            <v>PERHYD</v>
          </cell>
          <cell r="B761" t="str">
            <v>Persicaria hydropiper</v>
          </cell>
          <cell r="C761" t="str">
            <v>(L.) Spach</v>
          </cell>
          <cell r="D761" t="str">
            <v>IBMR</v>
          </cell>
          <cell r="E761">
            <v>0</v>
          </cell>
          <cell r="F761">
            <v>8</v>
          </cell>
          <cell r="G761">
            <v>2</v>
          </cell>
          <cell r="H761">
            <v>31021</v>
          </cell>
          <cell r="I761" t="str">
            <v>PHe</v>
          </cell>
          <cell r="J761">
            <v>9</v>
          </cell>
          <cell r="K761">
            <v>4</v>
          </cell>
          <cell r="L761" t="str">
            <v>POLHYD</v>
          </cell>
          <cell r="M761" t="str">
            <v>Polygonum hydropiper L.</v>
          </cell>
        </row>
        <row r="762">
          <cell r="A762" t="str">
            <v>ACHPTA</v>
          </cell>
          <cell r="B762" t="str">
            <v>Achillea ptarmica</v>
          </cell>
          <cell r="C762" t="str">
            <v>L.</v>
          </cell>
          <cell r="E762">
            <v>0</v>
          </cell>
          <cell r="F762" t="str">
            <v>nc</v>
          </cell>
          <cell r="G762" t="str">
            <v>nc</v>
          </cell>
          <cell r="H762">
            <v>1723</v>
          </cell>
          <cell r="I762" t="str">
            <v>PHg</v>
          </cell>
          <cell r="J762">
            <v>9</v>
          </cell>
          <cell r="K762">
            <v>5</v>
          </cell>
        </row>
        <row r="763">
          <cell r="A763" t="str">
            <v>AGRCAN</v>
          </cell>
          <cell r="B763" t="str">
            <v>Agrostis canina</v>
          </cell>
          <cell r="C763" t="str">
            <v>L.</v>
          </cell>
          <cell r="E763">
            <v>0</v>
          </cell>
          <cell r="F763" t="str">
            <v>nc</v>
          </cell>
          <cell r="G763" t="str">
            <v>nc</v>
          </cell>
          <cell r="H763">
            <v>19749</v>
          </cell>
          <cell r="I763" t="str">
            <v>PHg</v>
          </cell>
          <cell r="J763">
            <v>9</v>
          </cell>
          <cell r="K763">
            <v>5</v>
          </cell>
        </row>
        <row r="764">
          <cell r="A764" t="str">
            <v>AGRGIG</v>
          </cell>
          <cell r="B764" t="str">
            <v>Agrostis gigantea</v>
          </cell>
          <cell r="C764" t="str">
            <v>Roth.</v>
          </cell>
          <cell r="E764">
            <v>0</v>
          </cell>
          <cell r="F764" t="str">
            <v>nc</v>
          </cell>
          <cell r="G764" t="str">
            <v>nc</v>
          </cell>
          <cell r="H764">
            <v>19750</v>
          </cell>
          <cell r="I764" t="str">
            <v>PHg</v>
          </cell>
          <cell r="J764">
            <v>9</v>
          </cell>
          <cell r="K764">
            <v>5</v>
          </cell>
        </row>
        <row r="765">
          <cell r="A765" t="str">
            <v>ALOAEQ</v>
          </cell>
          <cell r="B765" t="str">
            <v>Alopecurus aequalis</v>
          </cell>
          <cell r="C765" t="str">
            <v>Sobol.</v>
          </cell>
          <cell r="E765">
            <v>0</v>
          </cell>
          <cell r="F765" t="str">
            <v>nc</v>
          </cell>
          <cell r="G765" t="str">
            <v>nc</v>
          </cell>
          <cell r="H765">
            <v>19754</v>
          </cell>
          <cell r="I765" t="str">
            <v>PHg</v>
          </cell>
          <cell r="J765">
            <v>9</v>
          </cell>
          <cell r="K765">
            <v>5</v>
          </cell>
        </row>
        <row r="766">
          <cell r="A766" t="str">
            <v>ALOGEN</v>
          </cell>
          <cell r="B766" t="str">
            <v>Alopecurus geniculatus</v>
          </cell>
          <cell r="C766" t="str">
            <v>L.</v>
          </cell>
          <cell r="E766">
            <v>0</v>
          </cell>
          <cell r="F766" t="str">
            <v>nc</v>
          </cell>
          <cell r="G766" t="str">
            <v>nc</v>
          </cell>
          <cell r="H766">
            <v>1547</v>
          </cell>
          <cell r="I766" t="str">
            <v>PHg</v>
          </cell>
          <cell r="J766">
            <v>9</v>
          </cell>
          <cell r="K766">
            <v>5</v>
          </cell>
        </row>
        <row r="767">
          <cell r="A767" t="str">
            <v>ALOPRA</v>
          </cell>
          <cell r="B767" t="str">
            <v>Alopecurus pratensis</v>
          </cell>
          <cell r="C767" t="str">
            <v>L.</v>
          </cell>
          <cell r="E767">
            <v>0</v>
          </cell>
          <cell r="F767" t="str">
            <v>nc</v>
          </cell>
          <cell r="G767" t="str">
            <v>nc</v>
          </cell>
          <cell r="H767">
            <v>19755</v>
          </cell>
          <cell r="I767" t="str">
            <v>PHg</v>
          </cell>
          <cell r="J767">
            <v>9</v>
          </cell>
          <cell r="K767">
            <v>5</v>
          </cell>
        </row>
        <row r="768">
          <cell r="A768" t="str">
            <v>ANGARC</v>
          </cell>
          <cell r="B768" t="str">
            <v>Angelica archangelica</v>
          </cell>
          <cell r="C768" t="str">
            <v>L.</v>
          </cell>
          <cell r="E768">
            <v>0</v>
          </cell>
          <cell r="F768" t="str">
            <v>nc</v>
          </cell>
          <cell r="G768" t="str">
            <v>nc</v>
          </cell>
          <cell r="H768">
            <v>19514</v>
          </cell>
          <cell r="I768" t="str">
            <v>PHg</v>
          </cell>
          <cell r="J768">
            <v>9</v>
          </cell>
          <cell r="K768">
            <v>5</v>
          </cell>
        </row>
        <row r="769">
          <cell r="A769" t="str">
            <v>ANGSYL</v>
          </cell>
          <cell r="B769" t="str">
            <v>Angelica sylvestris</v>
          </cell>
          <cell r="C769" t="str">
            <v>L.</v>
          </cell>
          <cell r="E769">
            <v>0</v>
          </cell>
          <cell r="F769" t="str">
            <v>nc</v>
          </cell>
          <cell r="G769" t="str">
            <v>nc</v>
          </cell>
          <cell r="H769">
            <v>1971</v>
          </cell>
          <cell r="I769" t="str">
            <v>PHg</v>
          </cell>
          <cell r="J769">
            <v>9</v>
          </cell>
          <cell r="K769">
            <v>5</v>
          </cell>
        </row>
        <row r="770">
          <cell r="A770" t="str">
            <v>ANHSYL</v>
          </cell>
          <cell r="B770" t="str">
            <v>Anthriscus sylvestris</v>
          </cell>
          <cell r="C770" t="str">
            <v>(L.) Hoffm.</v>
          </cell>
          <cell r="E770">
            <v>0</v>
          </cell>
          <cell r="F770" t="str">
            <v>nc</v>
          </cell>
          <cell r="G770" t="str">
            <v>nc</v>
          </cell>
          <cell r="H770">
            <v>19516</v>
          </cell>
          <cell r="I770" t="str">
            <v>PHg</v>
          </cell>
          <cell r="J770">
            <v>9</v>
          </cell>
          <cell r="K770">
            <v>5</v>
          </cell>
        </row>
        <row r="771">
          <cell r="A771" t="str">
            <v>APIGRA</v>
          </cell>
          <cell r="B771" t="str">
            <v>Apium graveolens</v>
          </cell>
          <cell r="C771" t="str">
            <v>L.</v>
          </cell>
          <cell r="E771">
            <v>0</v>
          </cell>
          <cell r="F771" t="str">
            <v>nc</v>
          </cell>
          <cell r="G771" t="str">
            <v>nc</v>
          </cell>
          <cell r="H771">
            <v>19517</v>
          </cell>
          <cell r="I771" t="str">
            <v>PHg</v>
          </cell>
          <cell r="J771">
            <v>9</v>
          </cell>
          <cell r="K771">
            <v>5</v>
          </cell>
        </row>
        <row r="772">
          <cell r="A772" t="str">
            <v>ARUDON</v>
          </cell>
          <cell r="B772" t="str">
            <v>Arundo donax</v>
          </cell>
          <cell r="C772" t="str">
            <v>L.</v>
          </cell>
          <cell r="E772">
            <v>0</v>
          </cell>
          <cell r="F772" t="str">
            <v>nc</v>
          </cell>
          <cell r="G772" t="str">
            <v>nc</v>
          </cell>
          <cell r="H772">
            <v>1551</v>
          </cell>
          <cell r="I772" t="str">
            <v>PHg</v>
          </cell>
          <cell r="J772">
            <v>9</v>
          </cell>
          <cell r="K772">
            <v>5</v>
          </cell>
        </row>
        <row r="773">
          <cell r="A773" t="str">
            <v>BARSTR</v>
          </cell>
          <cell r="B773" t="str">
            <v>Barbarea stricta</v>
          </cell>
          <cell r="C773" t="str">
            <v>Andrz.</v>
          </cell>
          <cell r="E773">
            <v>0</v>
          </cell>
          <cell r="F773" t="str">
            <v>nc</v>
          </cell>
          <cell r="G773" t="str">
            <v>nc</v>
          </cell>
          <cell r="H773">
            <v>19526</v>
          </cell>
          <cell r="I773" t="str">
            <v>PHg</v>
          </cell>
          <cell r="J773">
            <v>9</v>
          </cell>
          <cell r="K773">
            <v>5</v>
          </cell>
        </row>
        <row r="774">
          <cell r="A774" t="str">
            <v>BIDCER</v>
          </cell>
          <cell r="B774" t="str">
            <v>Bidens cernua</v>
          </cell>
          <cell r="C774" t="str">
            <v>L.</v>
          </cell>
          <cell r="E774">
            <v>0</v>
          </cell>
          <cell r="F774" t="str">
            <v>nc</v>
          </cell>
          <cell r="G774" t="str">
            <v>nc</v>
          </cell>
          <cell r="H774">
            <v>1725</v>
          </cell>
          <cell r="I774" t="str">
            <v>PHg</v>
          </cell>
          <cell r="J774">
            <v>9</v>
          </cell>
          <cell r="K774">
            <v>5</v>
          </cell>
        </row>
        <row r="775">
          <cell r="A775" t="str">
            <v>BIDCON</v>
          </cell>
          <cell r="B775" t="str">
            <v>Bidens connata</v>
          </cell>
          <cell r="C775" t="str">
            <v>Muhlenb. ex Willd.</v>
          </cell>
          <cell r="E775">
            <v>0</v>
          </cell>
          <cell r="F775" t="str">
            <v>nc</v>
          </cell>
          <cell r="G775" t="str">
            <v>nc</v>
          </cell>
          <cell r="H775">
            <v>1726</v>
          </cell>
          <cell r="I775" t="str">
            <v>PHg</v>
          </cell>
          <cell r="J775">
            <v>9</v>
          </cell>
          <cell r="K775">
            <v>5</v>
          </cell>
        </row>
        <row r="776">
          <cell r="A776" t="str">
            <v>BIDFRO</v>
          </cell>
          <cell r="B776" t="str">
            <v>Bidens frondosa</v>
          </cell>
          <cell r="C776" t="str">
            <v>L.</v>
          </cell>
          <cell r="E776">
            <v>0</v>
          </cell>
          <cell r="F776" t="str">
            <v>nc</v>
          </cell>
          <cell r="G776" t="str">
            <v>nc</v>
          </cell>
          <cell r="H776">
            <v>1727</v>
          </cell>
          <cell r="I776" t="str">
            <v>PHg</v>
          </cell>
          <cell r="J776">
            <v>9</v>
          </cell>
          <cell r="K776">
            <v>5</v>
          </cell>
        </row>
        <row r="777">
          <cell r="A777" t="str">
            <v>BIDTRI</v>
          </cell>
          <cell r="B777" t="str">
            <v>Bidens tripartita</v>
          </cell>
          <cell r="C777" t="str">
            <v>L.</v>
          </cell>
          <cell r="E777">
            <v>0</v>
          </cell>
          <cell r="F777" t="str">
            <v>nc</v>
          </cell>
          <cell r="G777" t="str">
            <v>nc</v>
          </cell>
          <cell r="H777">
            <v>1729</v>
          </cell>
          <cell r="I777" t="str">
            <v>PHg</v>
          </cell>
          <cell r="J777">
            <v>9</v>
          </cell>
          <cell r="K777">
            <v>5</v>
          </cell>
        </row>
        <row r="778">
          <cell r="A778" t="str">
            <v>BLYCOM</v>
          </cell>
          <cell r="B778" t="str">
            <v>Blysmus compressus</v>
          </cell>
          <cell r="C778" t="str">
            <v>(L.) Panz. ex Link</v>
          </cell>
          <cell r="E778">
            <v>0</v>
          </cell>
          <cell r="F778" t="str">
            <v>nc</v>
          </cell>
          <cell r="G778" t="str">
            <v>nc</v>
          </cell>
          <cell r="H778">
            <v>19532</v>
          </cell>
          <cell r="I778" t="str">
            <v>PHg</v>
          </cell>
          <cell r="J778">
            <v>9</v>
          </cell>
          <cell r="K778">
            <v>5</v>
          </cell>
        </row>
        <row r="779">
          <cell r="A779" t="str">
            <v>BRCERU</v>
          </cell>
          <cell r="B779" t="str">
            <v>Brachiaria eruciformis</v>
          </cell>
          <cell r="C779" t="str">
            <v>(Sm.) Griseb.</v>
          </cell>
          <cell r="E779">
            <v>0</v>
          </cell>
          <cell r="F779" t="str">
            <v>nc</v>
          </cell>
          <cell r="G779" t="str">
            <v>nc</v>
          </cell>
          <cell r="H779">
            <v>19534</v>
          </cell>
          <cell r="I779" t="str">
            <v>PHg</v>
          </cell>
          <cell r="J779">
            <v>9</v>
          </cell>
          <cell r="K779">
            <v>5</v>
          </cell>
        </row>
        <row r="780">
          <cell r="A780" t="str">
            <v>BRHSYL</v>
          </cell>
          <cell r="B780" t="str">
            <v>Brachypodium sylvaticum</v>
          </cell>
          <cell r="C780" t="str">
            <v>(Huds.) P.Beauv.</v>
          </cell>
          <cell r="E780">
            <v>0</v>
          </cell>
          <cell r="F780" t="str">
            <v>nc</v>
          </cell>
          <cell r="G780" t="str">
            <v>nc</v>
          </cell>
          <cell r="H780">
            <v>29916</v>
          </cell>
          <cell r="I780" t="str">
            <v>PHg</v>
          </cell>
          <cell r="J780">
            <v>9</v>
          </cell>
          <cell r="K780">
            <v>5</v>
          </cell>
          <cell r="L780" t="str">
            <v>FESSYL</v>
          </cell>
          <cell r="M780" t="str">
            <v>Festuca sylvatica Huds.</v>
          </cell>
        </row>
        <row r="781">
          <cell r="A781" t="str">
            <v>CAGARU</v>
          </cell>
          <cell r="B781" t="str">
            <v>Calamagrostis arundinacea</v>
          </cell>
          <cell r="C781" t="str">
            <v>(L.) Roth.</v>
          </cell>
          <cell r="E781">
            <v>0</v>
          </cell>
          <cell r="F781" t="str">
            <v>nc</v>
          </cell>
          <cell r="G781" t="str">
            <v>nc</v>
          </cell>
          <cell r="H781">
            <v>30237</v>
          </cell>
          <cell r="I781" t="str">
            <v>PHg</v>
          </cell>
          <cell r="J781">
            <v>9</v>
          </cell>
          <cell r="K781">
            <v>5</v>
          </cell>
        </row>
        <row r="782">
          <cell r="A782" t="str">
            <v>CAGCAN</v>
          </cell>
          <cell r="B782" t="str">
            <v>Calamagrostis canescens</v>
          </cell>
          <cell r="C782" t="str">
            <v>(Weber) Roth.</v>
          </cell>
          <cell r="E782">
            <v>0</v>
          </cell>
          <cell r="F782" t="str">
            <v>nc</v>
          </cell>
          <cell r="G782" t="str">
            <v>nc</v>
          </cell>
          <cell r="H782">
            <v>19545</v>
          </cell>
          <cell r="I782" t="str">
            <v>PHg</v>
          </cell>
          <cell r="J782">
            <v>9</v>
          </cell>
          <cell r="K782">
            <v>5</v>
          </cell>
        </row>
        <row r="783">
          <cell r="A783" t="str">
            <v>CAGEPI</v>
          </cell>
          <cell r="B783" t="str">
            <v>Calamagrostis epigejos</v>
          </cell>
          <cell r="C783" t="str">
            <v>(L.) Roth.</v>
          </cell>
          <cell r="E783">
            <v>0</v>
          </cell>
          <cell r="F783" t="str">
            <v>nc</v>
          </cell>
          <cell r="G783" t="str">
            <v>nc</v>
          </cell>
          <cell r="H783">
            <v>1553</v>
          </cell>
          <cell r="I783" t="str">
            <v>PHg</v>
          </cell>
          <cell r="J783">
            <v>9</v>
          </cell>
          <cell r="K783">
            <v>5</v>
          </cell>
        </row>
        <row r="784">
          <cell r="A784" t="str">
            <v>CAMAMA</v>
          </cell>
          <cell r="B784" t="str">
            <v>Cardamine amara</v>
          </cell>
          <cell r="C784" t="str">
            <v>L.</v>
          </cell>
          <cell r="E784">
            <v>0</v>
          </cell>
          <cell r="F784" t="str">
            <v>nc</v>
          </cell>
          <cell r="G784" t="str">
            <v>nc</v>
          </cell>
          <cell r="H784">
            <v>1758</v>
          </cell>
          <cell r="I784" t="str">
            <v>PHg</v>
          </cell>
          <cell r="J784">
            <v>9</v>
          </cell>
          <cell r="K784">
            <v>5</v>
          </cell>
        </row>
        <row r="785">
          <cell r="A785" t="str">
            <v>CAMFLE</v>
          </cell>
          <cell r="B785" t="str">
            <v>Cardamine flexuosa</v>
          </cell>
          <cell r="C785" t="str">
            <v>With.</v>
          </cell>
          <cell r="E785">
            <v>0</v>
          </cell>
          <cell r="F785" t="str">
            <v>nc</v>
          </cell>
          <cell r="G785" t="str">
            <v>nc</v>
          </cell>
          <cell r="H785">
            <v>19565</v>
          </cell>
          <cell r="I785" t="str">
            <v>PHg</v>
          </cell>
          <cell r="J785">
            <v>9</v>
          </cell>
          <cell r="K785">
            <v>5</v>
          </cell>
        </row>
        <row r="786">
          <cell r="A786" t="str">
            <v>CAMPRA</v>
          </cell>
          <cell r="B786" t="str">
            <v>Cardamine pratensis</v>
          </cell>
          <cell r="C786" t="str">
            <v>L.</v>
          </cell>
          <cell r="E786">
            <v>0</v>
          </cell>
          <cell r="F786" t="str">
            <v>nc</v>
          </cell>
          <cell r="G786" t="str">
            <v>nc</v>
          </cell>
          <cell r="H786">
            <v>1760</v>
          </cell>
          <cell r="I786" t="str">
            <v>PHg</v>
          </cell>
          <cell r="J786">
            <v>9</v>
          </cell>
          <cell r="K786">
            <v>5</v>
          </cell>
        </row>
        <row r="787">
          <cell r="A787" t="str">
            <v>CAMRAP</v>
          </cell>
          <cell r="B787" t="str">
            <v>Cardamine raphanifolia</v>
          </cell>
          <cell r="C787" t="str">
            <v>Pourr.</v>
          </cell>
          <cell r="E787">
            <v>0</v>
          </cell>
          <cell r="F787" t="str">
            <v>nc</v>
          </cell>
          <cell r="G787" t="str">
            <v>nc</v>
          </cell>
          <cell r="H787">
            <v>31520</v>
          </cell>
          <cell r="I787" t="str">
            <v>PHg</v>
          </cell>
          <cell r="J787">
            <v>9</v>
          </cell>
          <cell r="K787">
            <v>5</v>
          </cell>
        </row>
        <row r="788">
          <cell r="A788" t="str">
            <v>CAMRAR</v>
          </cell>
          <cell r="B788" t="str">
            <v>Cardamine raphanifolia  subsp. raphanifolia</v>
          </cell>
          <cell r="C788" t="str">
            <v>Pourr.</v>
          </cell>
          <cell r="E788">
            <v>0</v>
          </cell>
          <cell r="F788" t="str">
            <v>nc</v>
          </cell>
          <cell r="G788" t="str">
            <v>nc</v>
          </cell>
          <cell r="H788">
            <v>31541</v>
          </cell>
          <cell r="I788" t="str">
            <v>PHg</v>
          </cell>
          <cell r="J788">
            <v>9</v>
          </cell>
          <cell r="K788">
            <v>5</v>
          </cell>
          <cell r="L788" t="str">
            <v>CAMLAT</v>
          </cell>
          <cell r="M788" t="str">
            <v>Cardamine latifolia Vahl.</v>
          </cell>
        </row>
        <row r="789">
          <cell r="A789" t="str">
            <v>CAMRES</v>
          </cell>
          <cell r="B789" t="str">
            <v>Cardamine resedifolia</v>
          </cell>
          <cell r="C789" t="str">
            <v>L.</v>
          </cell>
          <cell r="E789">
            <v>0</v>
          </cell>
          <cell r="F789" t="str">
            <v>nc</v>
          </cell>
          <cell r="G789" t="str">
            <v>nc</v>
          </cell>
          <cell r="H789">
            <v>19567</v>
          </cell>
          <cell r="I789" t="str">
            <v>PHg</v>
          </cell>
          <cell r="J789">
            <v>9</v>
          </cell>
          <cell r="K789">
            <v>5</v>
          </cell>
        </row>
        <row r="790">
          <cell r="A790" t="str">
            <v>CARACT</v>
          </cell>
          <cell r="B790" t="str">
            <v>Carex acutiformis</v>
          </cell>
          <cell r="C790" t="str">
            <v>Ehrh.</v>
          </cell>
          <cell r="E790">
            <v>0</v>
          </cell>
          <cell r="F790" t="str">
            <v>nc</v>
          </cell>
          <cell r="G790" t="str">
            <v>nc</v>
          </cell>
          <cell r="H790">
            <v>1468</v>
          </cell>
          <cell r="I790" t="str">
            <v>PHg</v>
          </cell>
          <cell r="J790">
            <v>9</v>
          </cell>
          <cell r="K790">
            <v>5</v>
          </cell>
        </row>
        <row r="791">
          <cell r="A791" t="str">
            <v>CARCUP</v>
          </cell>
          <cell r="B791" t="str">
            <v>Carex cuprina</v>
          </cell>
          <cell r="C791" t="str">
            <v>(Sandor ex Heuff.) Nendtv. ex A.Kern.</v>
          </cell>
          <cell r="E791">
            <v>0</v>
          </cell>
          <cell r="F791" t="str">
            <v>nc</v>
          </cell>
          <cell r="G791" t="str">
            <v>nc</v>
          </cell>
          <cell r="H791">
            <v>31525</v>
          </cell>
          <cell r="I791" t="str">
            <v>PHg</v>
          </cell>
          <cell r="J791">
            <v>9</v>
          </cell>
          <cell r="K791">
            <v>5</v>
          </cell>
          <cell r="L791" t="str">
            <v>CAROTR</v>
          </cell>
          <cell r="M791" t="str">
            <v>Carex otrubae Podp.</v>
          </cell>
        </row>
        <row r="792">
          <cell r="A792" t="str">
            <v>CARDIA</v>
          </cell>
          <cell r="B792" t="str">
            <v>Carex diandra</v>
          </cell>
          <cell r="C792" t="str">
            <v>Schrank</v>
          </cell>
          <cell r="E792">
            <v>0</v>
          </cell>
          <cell r="F792" t="str">
            <v>nc</v>
          </cell>
          <cell r="G792" t="str">
            <v>nc</v>
          </cell>
          <cell r="H792">
            <v>19570</v>
          </cell>
          <cell r="I792" t="str">
            <v>PHg</v>
          </cell>
          <cell r="J792">
            <v>9</v>
          </cell>
          <cell r="K792">
            <v>5</v>
          </cell>
        </row>
        <row r="793">
          <cell r="A793" t="str">
            <v>CARDIS</v>
          </cell>
          <cell r="B793" t="str">
            <v>Carex disticha</v>
          </cell>
          <cell r="C793" t="str">
            <v>Huds.</v>
          </cell>
          <cell r="E793">
            <v>0</v>
          </cell>
          <cell r="F793" t="str">
            <v>nc</v>
          </cell>
          <cell r="G793" t="str">
            <v>nc</v>
          </cell>
          <cell r="H793">
            <v>1473</v>
          </cell>
          <cell r="I793" t="str">
            <v>PHg</v>
          </cell>
          <cell r="J793">
            <v>9</v>
          </cell>
          <cell r="K793">
            <v>5</v>
          </cell>
        </row>
        <row r="794">
          <cell r="A794" t="str">
            <v>CARECH</v>
          </cell>
          <cell r="B794" t="str">
            <v>Carex echinata</v>
          </cell>
          <cell r="C794" t="str">
            <v>Murray</v>
          </cell>
          <cell r="E794">
            <v>0</v>
          </cell>
          <cell r="F794" t="str">
            <v>nc</v>
          </cell>
          <cell r="G794" t="str">
            <v>nc</v>
          </cell>
          <cell r="H794">
            <v>1474</v>
          </cell>
          <cell r="I794" t="str">
            <v>PHg</v>
          </cell>
          <cell r="J794">
            <v>9</v>
          </cell>
          <cell r="K794">
            <v>5</v>
          </cell>
        </row>
        <row r="795">
          <cell r="A795" t="str">
            <v>CARELA</v>
          </cell>
          <cell r="B795" t="str">
            <v>Carex elata</v>
          </cell>
          <cell r="C795" t="str">
            <v>All.</v>
          </cell>
          <cell r="E795">
            <v>0</v>
          </cell>
          <cell r="F795" t="str">
            <v>nc</v>
          </cell>
          <cell r="G795" t="str">
            <v>nc</v>
          </cell>
          <cell r="H795">
            <v>1475</v>
          </cell>
          <cell r="I795" t="str">
            <v>PHg</v>
          </cell>
          <cell r="J795">
            <v>9</v>
          </cell>
          <cell r="K795">
            <v>5</v>
          </cell>
        </row>
        <row r="796">
          <cell r="A796" t="str">
            <v>CARELO</v>
          </cell>
          <cell r="B796" t="str">
            <v>Carex elongata</v>
          </cell>
          <cell r="C796" t="str">
            <v>L.</v>
          </cell>
          <cell r="E796">
            <v>0</v>
          </cell>
          <cell r="F796" t="str">
            <v>nc</v>
          </cell>
          <cell r="G796" t="str">
            <v>nc</v>
          </cell>
          <cell r="H796">
            <v>19571</v>
          </cell>
          <cell r="I796" t="str">
            <v>PHg</v>
          </cell>
          <cell r="J796">
            <v>9</v>
          </cell>
          <cell r="K796">
            <v>5</v>
          </cell>
        </row>
        <row r="797">
          <cell r="A797" t="str">
            <v>CARFLC</v>
          </cell>
          <cell r="B797" t="str">
            <v>Carex flacca</v>
          </cell>
          <cell r="C797" t="str">
            <v>Schreb.</v>
          </cell>
          <cell r="E797">
            <v>0</v>
          </cell>
          <cell r="F797" t="str">
            <v>nc</v>
          </cell>
          <cell r="G797" t="str">
            <v>nc</v>
          </cell>
          <cell r="H797">
            <v>19572</v>
          </cell>
          <cell r="I797" t="str">
            <v>PHg</v>
          </cell>
          <cell r="J797">
            <v>9</v>
          </cell>
          <cell r="K797">
            <v>5</v>
          </cell>
        </row>
        <row r="798">
          <cell r="A798" t="str">
            <v>CARFLA</v>
          </cell>
          <cell r="B798" t="str">
            <v>Carex flava</v>
          </cell>
          <cell r="C798" t="str">
            <v>L.</v>
          </cell>
          <cell r="E798">
            <v>0</v>
          </cell>
          <cell r="F798" t="str">
            <v>nc</v>
          </cell>
          <cell r="G798" t="str">
            <v>nc</v>
          </cell>
          <cell r="H798">
            <v>1477</v>
          </cell>
          <cell r="I798" t="str">
            <v>PHg</v>
          </cell>
          <cell r="J798">
            <v>9</v>
          </cell>
          <cell r="K798">
            <v>5</v>
          </cell>
        </row>
        <row r="799">
          <cell r="A799" t="str">
            <v>CARHAL</v>
          </cell>
          <cell r="B799" t="str">
            <v>Carex halophila</v>
          </cell>
          <cell r="C799" t="str">
            <v>F.Nyland</v>
          </cell>
          <cell r="E799">
            <v>0</v>
          </cell>
          <cell r="F799" t="str">
            <v>nc</v>
          </cell>
          <cell r="G799" t="str">
            <v>nc</v>
          </cell>
          <cell r="H799">
            <v>19573</v>
          </cell>
          <cell r="I799" t="str">
            <v>PHg</v>
          </cell>
          <cell r="J799">
            <v>9</v>
          </cell>
          <cell r="K799">
            <v>5</v>
          </cell>
        </row>
        <row r="800">
          <cell r="A800" t="str">
            <v>CARHIR</v>
          </cell>
          <cell r="B800" t="str">
            <v>Carex hirta</v>
          </cell>
          <cell r="C800" t="str">
            <v>L.</v>
          </cell>
          <cell r="E800">
            <v>0</v>
          </cell>
          <cell r="F800" t="str">
            <v>nc</v>
          </cell>
          <cell r="G800" t="str">
            <v>nc</v>
          </cell>
          <cell r="H800">
            <v>1478</v>
          </cell>
          <cell r="I800" t="str">
            <v>PHg</v>
          </cell>
          <cell r="J800">
            <v>9</v>
          </cell>
          <cell r="K800">
            <v>5</v>
          </cell>
        </row>
        <row r="801">
          <cell r="A801" t="str">
            <v>CARHOS</v>
          </cell>
          <cell r="B801" t="str">
            <v>Carex hostiana</v>
          </cell>
          <cell r="C801" t="str">
            <v>DC.</v>
          </cell>
          <cell r="E801">
            <v>0</v>
          </cell>
          <cell r="F801" t="str">
            <v>nc</v>
          </cell>
          <cell r="G801" t="str">
            <v>nc</v>
          </cell>
          <cell r="H801">
            <v>19574</v>
          </cell>
          <cell r="I801" t="str">
            <v>PHg</v>
          </cell>
          <cell r="J801">
            <v>9</v>
          </cell>
          <cell r="K801">
            <v>5</v>
          </cell>
        </row>
        <row r="802">
          <cell r="A802" t="str">
            <v>CARMIC</v>
          </cell>
          <cell r="B802" t="str">
            <v>Carex microcarpa</v>
          </cell>
          <cell r="C802" t="str">
            <v>Bertol. ex Moris,</v>
          </cell>
          <cell r="E802">
            <v>0</v>
          </cell>
          <cell r="F802" t="str">
            <v>nc</v>
          </cell>
          <cell r="G802" t="str">
            <v>nc</v>
          </cell>
          <cell r="H802">
            <v>35488</v>
          </cell>
          <cell r="I802" t="str">
            <v>PHg</v>
          </cell>
          <cell r="J802">
            <v>9</v>
          </cell>
          <cell r="K802">
            <v>5</v>
          </cell>
        </row>
        <row r="803">
          <cell r="A803" t="str">
            <v>CARNIG</v>
          </cell>
          <cell r="B803" t="str">
            <v>Carex nigra</v>
          </cell>
          <cell r="C803" t="str">
            <v>(L.) Reichard</v>
          </cell>
          <cell r="E803">
            <v>0</v>
          </cell>
          <cell r="F803" t="str">
            <v>nc</v>
          </cell>
          <cell r="G803" t="str">
            <v>nc</v>
          </cell>
          <cell r="H803">
            <v>1480</v>
          </cell>
          <cell r="I803" t="str">
            <v>PHg</v>
          </cell>
          <cell r="J803">
            <v>9</v>
          </cell>
          <cell r="K803">
            <v>5</v>
          </cell>
        </row>
        <row r="804">
          <cell r="A804" t="str">
            <v>CAROVA</v>
          </cell>
          <cell r="B804" t="str">
            <v>Carex ovalis</v>
          </cell>
          <cell r="C804" t="str">
            <v>Gooden</v>
          </cell>
          <cell r="E804">
            <v>0</v>
          </cell>
          <cell r="F804" t="str">
            <v>nc</v>
          </cell>
          <cell r="G804" t="str">
            <v>nc</v>
          </cell>
          <cell r="H804">
            <v>1482</v>
          </cell>
          <cell r="I804" t="str">
            <v>PHg</v>
          </cell>
          <cell r="J804">
            <v>9</v>
          </cell>
          <cell r="K804">
            <v>5</v>
          </cell>
        </row>
        <row r="805">
          <cell r="A805" t="str">
            <v>CARPAI</v>
          </cell>
          <cell r="B805" t="str">
            <v>Carex panicea</v>
          </cell>
          <cell r="C805" t="str">
            <v>L.</v>
          </cell>
          <cell r="E805">
            <v>0</v>
          </cell>
          <cell r="F805" t="str">
            <v>nc</v>
          </cell>
          <cell r="G805" t="str">
            <v>nc</v>
          </cell>
          <cell r="H805">
            <v>1483</v>
          </cell>
          <cell r="I805" t="str">
            <v>PHg</v>
          </cell>
          <cell r="J805">
            <v>9</v>
          </cell>
          <cell r="K805">
            <v>5</v>
          </cell>
        </row>
        <row r="806">
          <cell r="A806" t="str">
            <v>CARPEN</v>
          </cell>
          <cell r="B806" t="str">
            <v>Carex pendula</v>
          </cell>
          <cell r="C806" t="str">
            <v>Huds.</v>
          </cell>
          <cell r="E806">
            <v>0</v>
          </cell>
          <cell r="F806" t="str">
            <v>nc</v>
          </cell>
          <cell r="G806" t="str">
            <v>nc</v>
          </cell>
          <cell r="H806">
            <v>1485</v>
          </cell>
          <cell r="I806" t="str">
            <v>PHg</v>
          </cell>
          <cell r="J806">
            <v>9</v>
          </cell>
          <cell r="K806">
            <v>5</v>
          </cell>
        </row>
        <row r="807">
          <cell r="A807" t="str">
            <v>CARRIP</v>
          </cell>
          <cell r="B807" t="str">
            <v>Carex riparia</v>
          </cell>
          <cell r="C807" t="str">
            <v>Curtis</v>
          </cell>
          <cell r="E807">
            <v>0</v>
          </cell>
          <cell r="F807" t="str">
            <v>nc</v>
          </cell>
          <cell r="G807" t="str">
            <v>nc</v>
          </cell>
          <cell r="H807">
            <v>1489</v>
          </cell>
          <cell r="I807" t="str">
            <v>PHg</v>
          </cell>
          <cell r="J807">
            <v>9</v>
          </cell>
          <cell r="K807">
            <v>5</v>
          </cell>
        </row>
        <row r="808">
          <cell r="A808" t="str">
            <v>CARSPI</v>
          </cell>
          <cell r="B808" t="str">
            <v>Carex spicata</v>
          </cell>
          <cell r="C808" t="str">
            <v>Huds.</v>
          </cell>
          <cell r="E808">
            <v>0</v>
          </cell>
          <cell r="F808" t="str">
            <v>nc</v>
          </cell>
          <cell r="G808" t="str">
            <v>nc</v>
          </cell>
          <cell r="H808">
            <v>19578</v>
          </cell>
          <cell r="I808" t="str">
            <v>PHg</v>
          </cell>
          <cell r="J808">
            <v>9</v>
          </cell>
          <cell r="K808">
            <v>5</v>
          </cell>
        </row>
        <row r="809">
          <cell r="A809" t="str">
            <v>CARSTR</v>
          </cell>
          <cell r="B809" t="str">
            <v>Carex strigosa</v>
          </cell>
          <cell r="C809" t="str">
            <v>Huds.</v>
          </cell>
          <cell r="E809">
            <v>0</v>
          </cell>
          <cell r="F809" t="str">
            <v>nc</v>
          </cell>
          <cell r="G809" t="str">
            <v>nc</v>
          </cell>
          <cell r="H809">
            <v>19579</v>
          </cell>
          <cell r="I809" t="str">
            <v>PHg</v>
          </cell>
          <cell r="J809">
            <v>9</v>
          </cell>
          <cell r="K809">
            <v>5</v>
          </cell>
        </row>
        <row r="810">
          <cell r="A810" t="str">
            <v>CARSYL</v>
          </cell>
          <cell r="B810" t="str">
            <v>Carex sylvatica</v>
          </cell>
          <cell r="C810" t="str">
            <v>Huds.</v>
          </cell>
          <cell r="E810">
            <v>0</v>
          </cell>
          <cell r="F810" t="str">
            <v>nc</v>
          </cell>
          <cell r="G810" t="str">
            <v>nc</v>
          </cell>
          <cell r="H810">
            <v>32251</v>
          </cell>
          <cell r="I810" t="str">
            <v>PHg</v>
          </cell>
          <cell r="J810">
            <v>9</v>
          </cell>
          <cell r="K810">
            <v>5</v>
          </cell>
        </row>
        <row r="811">
          <cell r="A811" t="str">
            <v>CARVIR</v>
          </cell>
          <cell r="B811" t="str">
            <v>Carex viridula</v>
          </cell>
          <cell r="C811" t="str">
            <v>Michx.</v>
          </cell>
          <cell r="E811">
            <v>0</v>
          </cell>
          <cell r="F811" t="str">
            <v>nc</v>
          </cell>
          <cell r="G811" t="str">
            <v>nc</v>
          </cell>
          <cell r="H811">
            <v>10235</v>
          </cell>
          <cell r="I811" t="str">
            <v>PHg</v>
          </cell>
          <cell r="J811">
            <v>9</v>
          </cell>
          <cell r="K811">
            <v>5</v>
          </cell>
        </row>
        <row r="812">
          <cell r="A812" t="str">
            <v>CARVIO</v>
          </cell>
          <cell r="B812" t="str">
            <v>Carex viridula subsp. oedocarpa</v>
          </cell>
          <cell r="C812" t="str">
            <v>(Andersson) B.Schmid</v>
          </cell>
          <cell r="E812">
            <v>0</v>
          </cell>
          <cell r="F812" t="str">
            <v>nc</v>
          </cell>
          <cell r="G812" t="str">
            <v>nc</v>
          </cell>
          <cell r="H812">
            <v>19580</v>
          </cell>
          <cell r="I812" t="str">
            <v>PHg</v>
          </cell>
          <cell r="J812">
            <v>9</v>
          </cell>
          <cell r="K812">
            <v>5</v>
          </cell>
          <cell r="L812" t="str">
            <v>CARDEM</v>
          </cell>
          <cell r="M812" t="str">
            <v>Carex demissa Vahl ex Hartm.</v>
          </cell>
        </row>
        <row r="813">
          <cell r="A813" t="str">
            <v>CARVIE</v>
          </cell>
          <cell r="B813" t="str">
            <v>Carex viridula var. elatior</v>
          </cell>
          <cell r="C813" t="str">
            <v>(Schltr.) Crins</v>
          </cell>
          <cell r="E813">
            <v>0</v>
          </cell>
          <cell r="F813" t="str">
            <v>nc</v>
          </cell>
          <cell r="G813" t="str">
            <v>nc</v>
          </cell>
          <cell r="H813">
            <v>30063</v>
          </cell>
          <cell r="I813" t="str">
            <v>PHg</v>
          </cell>
          <cell r="J813">
            <v>9</v>
          </cell>
          <cell r="K813">
            <v>5</v>
          </cell>
          <cell r="L813" t="str">
            <v>CARLEP</v>
          </cell>
          <cell r="M813" t="str">
            <v>Carex lepidocarpa Tausch</v>
          </cell>
        </row>
        <row r="814">
          <cell r="A814" t="str">
            <v>CAUVER</v>
          </cell>
          <cell r="B814" t="str">
            <v>Carum verticillatum</v>
          </cell>
          <cell r="C814" t="str">
            <v>(L.) W.D.J.Koch</v>
          </cell>
          <cell r="E814">
            <v>0</v>
          </cell>
          <cell r="F814" t="str">
            <v>nc</v>
          </cell>
          <cell r="G814" t="str">
            <v>nc</v>
          </cell>
          <cell r="H814">
            <v>1979</v>
          </cell>
          <cell r="I814" t="str">
            <v>PHg</v>
          </cell>
          <cell r="J814">
            <v>9</v>
          </cell>
          <cell r="K814">
            <v>5</v>
          </cell>
        </row>
        <row r="815">
          <cell r="A815" t="str">
            <v>CHHHIS</v>
          </cell>
          <cell r="B815" t="str">
            <v>Chaerophyllum hirsutum</v>
          </cell>
          <cell r="C815" t="str">
            <v>L.</v>
          </cell>
          <cell r="E815">
            <v>0</v>
          </cell>
          <cell r="F815" t="str">
            <v>nc</v>
          </cell>
          <cell r="G815" t="str">
            <v>nc</v>
          </cell>
          <cell r="H815">
            <v>32422</v>
          </cell>
          <cell r="I815" t="str">
            <v>PHg</v>
          </cell>
          <cell r="J815">
            <v>9</v>
          </cell>
          <cell r="K815">
            <v>5</v>
          </cell>
        </row>
        <row r="816">
          <cell r="A816" t="str">
            <v>CHRALT</v>
          </cell>
          <cell r="B816" t="str">
            <v>Chrysosplenium alternifolium</v>
          </cell>
          <cell r="C816" t="str">
            <v>L.</v>
          </cell>
          <cell r="E816">
            <v>0</v>
          </cell>
          <cell r="F816" t="str">
            <v>nc</v>
          </cell>
          <cell r="G816" t="str">
            <v>nc</v>
          </cell>
          <cell r="H816">
            <v>1938</v>
          </cell>
          <cell r="I816" t="str">
            <v>PHg</v>
          </cell>
          <cell r="J816">
            <v>9</v>
          </cell>
          <cell r="K816">
            <v>5</v>
          </cell>
        </row>
        <row r="817">
          <cell r="A817" t="str">
            <v>CHROPP</v>
          </cell>
          <cell r="B817" t="str">
            <v>Chrysosplenium oppositifolium</v>
          </cell>
          <cell r="C817" t="str">
            <v>L.</v>
          </cell>
          <cell r="E817">
            <v>0</v>
          </cell>
          <cell r="F817" t="str">
            <v>nc</v>
          </cell>
          <cell r="G817" t="str">
            <v>nc</v>
          </cell>
          <cell r="H817">
            <v>1939</v>
          </cell>
          <cell r="I817" t="str">
            <v>PHg</v>
          </cell>
          <cell r="J817">
            <v>9</v>
          </cell>
          <cell r="K817">
            <v>5</v>
          </cell>
        </row>
        <row r="818">
          <cell r="A818" t="str">
            <v>CICVIR</v>
          </cell>
          <cell r="B818" t="str">
            <v>Cicuta virosa</v>
          </cell>
          <cell r="C818" t="str">
            <v>L.</v>
          </cell>
          <cell r="E818">
            <v>0</v>
          </cell>
          <cell r="F818" t="str">
            <v>nc</v>
          </cell>
          <cell r="G818" t="str">
            <v>nc</v>
          </cell>
          <cell r="H818">
            <v>1981</v>
          </cell>
          <cell r="I818" t="str">
            <v>PHg</v>
          </cell>
          <cell r="J818">
            <v>9</v>
          </cell>
          <cell r="K818">
            <v>5</v>
          </cell>
        </row>
        <row r="819">
          <cell r="A819" t="str">
            <v>CIRLUT</v>
          </cell>
          <cell r="B819" t="str">
            <v>Circaea lutetiana</v>
          </cell>
          <cell r="C819" t="str">
            <v>L.</v>
          </cell>
          <cell r="E819">
            <v>0</v>
          </cell>
          <cell r="F819" t="str">
            <v>nc</v>
          </cell>
          <cell r="G819" t="str">
            <v>nc</v>
          </cell>
          <cell r="H819">
            <v>19596</v>
          </cell>
          <cell r="I819" t="str">
            <v>PHg</v>
          </cell>
          <cell r="J819">
            <v>9</v>
          </cell>
          <cell r="K819">
            <v>5</v>
          </cell>
        </row>
        <row r="820">
          <cell r="A820" t="str">
            <v>CISDIS</v>
          </cell>
          <cell r="B820" t="str">
            <v>Cirsium dissectum</v>
          </cell>
          <cell r="C820" t="str">
            <v>(L.) Hill.</v>
          </cell>
          <cell r="E820">
            <v>0</v>
          </cell>
          <cell r="F820" t="str">
            <v>nc</v>
          </cell>
          <cell r="G820" t="str">
            <v>nc</v>
          </cell>
          <cell r="H820">
            <v>1734</v>
          </cell>
          <cell r="I820" t="str">
            <v>PHg</v>
          </cell>
          <cell r="J820">
            <v>9</v>
          </cell>
          <cell r="K820">
            <v>5</v>
          </cell>
        </row>
        <row r="821">
          <cell r="A821" t="str">
            <v>CISOLE</v>
          </cell>
          <cell r="B821" t="str">
            <v>Cirsium oleraceum</v>
          </cell>
          <cell r="C821" t="str">
            <v>(L.) Scop.</v>
          </cell>
          <cell r="E821">
            <v>0</v>
          </cell>
          <cell r="F821" t="str">
            <v>nc</v>
          </cell>
          <cell r="G821" t="str">
            <v>nc</v>
          </cell>
          <cell r="H821">
            <v>1737</v>
          </cell>
          <cell r="I821" t="str">
            <v>PHg</v>
          </cell>
          <cell r="J821">
            <v>9</v>
          </cell>
          <cell r="K821">
            <v>5</v>
          </cell>
        </row>
        <row r="822">
          <cell r="A822" t="str">
            <v>CISPAL</v>
          </cell>
          <cell r="B822" t="str">
            <v>Cirsium palustre</v>
          </cell>
          <cell r="C822" t="str">
            <v>(L.) Scop.</v>
          </cell>
          <cell r="E822">
            <v>0</v>
          </cell>
          <cell r="F822" t="str">
            <v>nc</v>
          </cell>
          <cell r="G822" t="str">
            <v>nc</v>
          </cell>
          <cell r="H822">
            <v>1738</v>
          </cell>
          <cell r="I822" t="str">
            <v>PHg</v>
          </cell>
          <cell r="J822">
            <v>9</v>
          </cell>
          <cell r="K822">
            <v>5</v>
          </cell>
        </row>
        <row r="823">
          <cell r="A823" t="str">
            <v>CISTUB</v>
          </cell>
          <cell r="B823" t="str">
            <v>Cirsium tuberosum</v>
          </cell>
          <cell r="C823" t="str">
            <v>(L.) All.</v>
          </cell>
          <cell r="E823">
            <v>0</v>
          </cell>
          <cell r="F823" t="str">
            <v>nc</v>
          </cell>
          <cell r="G823" t="str">
            <v>nc</v>
          </cell>
          <cell r="H823">
            <v>32042</v>
          </cell>
          <cell r="I823" t="str">
            <v>PHg</v>
          </cell>
          <cell r="J823">
            <v>9</v>
          </cell>
          <cell r="K823">
            <v>5</v>
          </cell>
        </row>
        <row r="824">
          <cell r="A824" t="str">
            <v>CORLIT</v>
          </cell>
          <cell r="B824" t="str">
            <v>Corrigiola littoralis</v>
          </cell>
          <cell r="C824" t="str">
            <v>L.</v>
          </cell>
          <cell r="E824">
            <v>0</v>
          </cell>
          <cell r="F824" t="str">
            <v>nc</v>
          </cell>
          <cell r="G824" t="str">
            <v>nc</v>
          </cell>
          <cell r="H824">
            <v>19601</v>
          </cell>
          <cell r="I824" t="str">
            <v>PHg</v>
          </cell>
          <cell r="J824">
            <v>9</v>
          </cell>
          <cell r="K824">
            <v>5</v>
          </cell>
        </row>
        <row r="825">
          <cell r="A825" t="str">
            <v>CREPAL</v>
          </cell>
          <cell r="B825" t="str">
            <v>Crepis paludosa</v>
          </cell>
          <cell r="C825" t="str">
            <v>(L.) Moench</v>
          </cell>
          <cell r="E825">
            <v>0</v>
          </cell>
          <cell r="F825" t="str">
            <v>nc</v>
          </cell>
          <cell r="G825" t="str">
            <v>nc</v>
          </cell>
          <cell r="H825">
            <v>19607</v>
          </cell>
          <cell r="I825" t="str">
            <v>PHg</v>
          </cell>
          <cell r="J825">
            <v>9</v>
          </cell>
          <cell r="K825">
            <v>5</v>
          </cell>
        </row>
        <row r="826">
          <cell r="A826" t="str">
            <v>CROXCR</v>
          </cell>
          <cell r="B826" t="str">
            <v>Crocosmia x crocosmiifolia </v>
          </cell>
          <cell r="C826" t="str">
            <v>(Lemoine) B.E.Br.</v>
          </cell>
          <cell r="E826">
            <v>0</v>
          </cell>
          <cell r="F826" t="str">
            <v>nc</v>
          </cell>
          <cell r="G826" t="str">
            <v>nc</v>
          </cell>
          <cell r="H826">
            <v>19608</v>
          </cell>
          <cell r="I826" t="str">
            <v>PHg</v>
          </cell>
          <cell r="J826">
            <v>9</v>
          </cell>
          <cell r="K826">
            <v>5</v>
          </cell>
        </row>
        <row r="827">
          <cell r="A827" t="str">
            <v>CYPERA</v>
          </cell>
          <cell r="B827" t="str">
            <v>Cyperus eragrostis</v>
          </cell>
          <cell r="C827" t="str">
            <v>Lam.</v>
          </cell>
          <cell r="E827">
            <v>0</v>
          </cell>
          <cell r="F827" t="str">
            <v>nc</v>
          </cell>
          <cell r="G827" t="str">
            <v>nc</v>
          </cell>
          <cell r="H827">
            <v>19611</v>
          </cell>
          <cell r="I827" t="str">
            <v>PHg</v>
          </cell>
          <cell r="J827">
            <v>9</v>
          </cell>
          <cell r="K827">
            <v>5</v>
          </cell>
        </row>
        <row r="828">
          <cell r="A828" t="str">
            <v>CYPESC</v>
          </cell>
          <cell r="B828" t="str">
            <v>Cyperus esculentus</v>
          </cell>
          <cell r="C828" t="str">
            <v>L.</v>
          </cell>
          <cell r="E828">
            <v>0</v>
          </cell>
          <cell r="F828" t="str">
            <v>nc</v>
          </cell>
          <cell r="G828" t="str">
            <v>nc</v>
          </cell>
          <cell r="H828">
            <v>1497</v>
          </cell>
          <cell r="I828" t="str">
            <v>PHg</v>
          </cell>
          <cell r="J828">
            <v>9</v>
          </cell>
          <cell r="K828">
            <v>5</v>
          </cell>
        </row>
        <row r="829">
          <cell r="A829" t="str">
            <v>CYPFUS</v>
          </cell>
          <cell r="B829" t="str">
            <v>Cyperus fuscus</v>
          </cell>
          <cell r="C829" t="str">
            <v>L.</v>
          </cell>
          <cell r="E829">
            <v>0</v>
          </cell>
          <cell r="F829" t="str">
            <v>nc</v>
          </cell>
          <cell r="G829" t="str">
            <v>nc</v>
          </cell>
          <cell r="H829">
            <v>1499</v>
          </cell>
          <cell r="I829" t="str">
            <v>PHg</v>
          </cell>
          <cell r="J829">
            <v>9</v>
          </cell>
          <cell r="K829">
            <v>5</v>
          </cell>
        </row>
        <row r="830">
          <cell r="A830" t="str">
            <v>CYPLON</v>
          </cell>
          <cell r="B830" t="str">
            <v>Cyperus longus</v>
          </cell>
          <cell r="C830" t="str">
            <v>L.</v>
          </cell>
          <cell r="E830">
            <v>0</v>
          </cell>
          <cell r="F830" t="str">
            <v>nc</v>
          </cell>
          <cell r="G830" t="str">
            <v>nc</v>
          </cell>
          <cell r="H830">
            <v>1500</v>
          </cell>
          <cell r="I830" t="str">
            <v>PHg</v>
          </cell>
          <cell r="J830">
            <v>9</v>
          </cell>
          <cell r="K830">
            <v>5</v>
          </cell>
        </row>
        <row r="831">
          <cell r="A831" t="str">
            <v>DESCES</v>
          </cell>
          <cell r="B831" t="str">
            <v>Deschampsia cespitosa</v>
          </cell>
          <cell r="C831" t="str">
            <v>(L.) P.Beauv.</v>
          </cell>
          <cell r="E831">
            <v>0</v>
          </cell>
          <cell r="F831" t="str">
            <v>nc</v>
          </cell>
          <cell r="G831" t="str">
            <v>nc</v>
          </cell>
          <cell r="H831">
            <v>1557</v>
          </cell>
          <cell r="I831" t="str">
            <v>PHg</v>
          </cell>
          <cell r="J831">
            <v>9</v>
          </cell>
          <cell r="K831">
            <v>5</v>
          </cell>
        </row>
        <row r="832">
          <cell r="A832" t="str">
            <v>DIPPIL</v>
          </cell>
          <cell r="B832" t="str">
            <v>Dipsacus pilosus</v>
          </cell>
          <cell r="C832" t="str">
            <v>L.</v>
          </cell>
          <cell r="E832">
            <v>0</v>
          </cell>
          <cell r="F832" t="str">
            <v>nc</v>
          </cell>
          <cell r="G832" t="str">
            <v>nc</v>
          </cell>
          <cell r="H832">
            <v>29980</v>
          </cell>
          <cell r="I832" t="str">
            <v>PHg</v>
          </cell>
          <cell r="J832">
            <v>9</v>
          </cell>
          <cell r="K832">
            <v>5</v>
          </cell>
        </row>
        <row r="833">
          <cell r="A833" t="str">
            <v>ECHORY</v>
          </cell>
          <cell r="B833" t="str">
            <v>Echinochloa oryzoides</v>
          </cell>
          <cell r="C833" t="str">
            <v>(Ard.) Fritsch</v>
          </cell>
          <cell r="E833">
            <v>0</v>
          </cell>
          <cell r="F833" t="str">
            <v>nc</v>
          </cell>
          <cell r="G833" t="str">
            <v>nc</v>
          </cell>
          <cell r="H833">
            <v>1561</v>
          </cell>
          <cell r="I833" t="str">
            <v>PHg</v>
          </cell>
          <cell r="J833">
            <v>9</v>
          </cell>
          <cell r="K833">
            <v>5</v>
          </cell>
        </row>
        <row r="834">
          <cell r="A834" t="str">
            <v>ECLPRO</v>
          </cell>
          <cell r="B834" t="str">
            <v>Eclipta prostrata</v>
          </cell>
          <cell r="C834" t="str">
            <v>(L.) L.</v>
          </cell>
          <cell r="E834">
            <v>0</v>
          </cell>
          <cell r="F834" t="str">
            <v>nc</v>
          </cell>
          <cell r="G834" t="str">
            <v>nc</v>
          </cell>
          <cell r="H834">
            <v>19625</v>
          </cell>
          <cell r="I834" t="str">
            <v>PHg</v>
          </cell>
          <cell r="J834">
            <v>9</v>
          </cell>
          <cell r="K834">
            <v>5</v>
          </cell>
        </row>
        <row r="835">
          <cell r="A835" t="str">
            <v>EPIHIR</v>
          </cell>
          <cell r="B835" t="str">
            <v>Epilobium hirsutum</v>
          </cell>
          <cell r="C835" t="str">
            <v>L.</v>
          </cell>
          <cell r="E835">
            <v>0</v>
          </cell>
          <cell r="F835" t="str">
            <v>nc</v>
          </cell>
          <cell r="G835" t="str">
            <v>nc</v>
          </cell>
          <cell r="H835">
            <v>1846</v>
          </cell>
          <cell r="I835" t="str">
            <v>PHg</v>
          </cell>
          <cell r="J835">
            <v>9</v>
          </cell>
          <cell r="K835">
            <v>5</v>
          </cell>
        </row>
        <row r="836">
          <cell r="A836" t="str">
            <v>EPIMON</v>
          </cell>
          <cell r="B836" t="str">
            <v>Epilobium montanum</v>
          </cell>
          <cell r="C836" t="str">
            <v>L.</v>
          </cell>
          <cell r="E836">
            <v>0</v>
          </cell>
          <cell r="F836" t="str">
            <v>nc</v>
          </cell>
          <cell r="G836" t="str">
            <v>nc</v>
          </cell>
          <cell r="H836">
            <v>1848</v>
          </cell>
          <cell r="I836" t="str">
            <v>PHg</v>
          </cell>
          <cell r="J836">
            <v>9</v>
          </cell>
          <cell r="K836">
            <v>5</v>
          </cell>
        </row>
        <row r="837">
          <cell r="A837" t="str">
            <v>EPIOBS</v>
          </cell>
          <cell r="B837" t="str">
            <v>Epilobium obscurum</v>
          </cell>
          <cell r="C837" t="str">
            <v>Schreb.</v>
          </cell>
          <cell r="E837">
            <v>0</v>
          </cell>
          <cell r="F837" t="str">
            <v>nc</v>
          </cell>
          <cell r="G837" t="str">
            <v>nc</v>
          </cell>
          <cell r="H837">
            <v>1849</v>
          </cell>
          <cell r="I837" t="str">
            <v>PHg</v>
          </cell>
          <cell r="J837">
            <v>9</v>
          </cell>
          <cell r="K837">
            <v>5</v>
          </cell>
        </row>
        <row r="838">
          <cell r="A838" t="str">
            <v>EPIPAL</v>
          </cell>
          <cell r="B838" t="str">
            <v>Epilobium palustre</v>
          </cell>
          <cell r="C838" t="str">
            <v>L.</v>
          </cell>
          <cell r="E838">
            <v>0</v>
          </cell>
          <cell r="F838" t="str">
            <v>nc</v>
          </cell>
          <cell r="G838" t="str">
            <v>nc</v>
          </cell>
          <cell r="H838">
            <v>1850</v>
          </cell>
          <cell r="I838" t="str">
            <v>PHg</v>
          </cell>
          <cell r="J838">
            <v>9</v>
          </cell>
          <cell r="K838">
            <v>5</v>
          </cell>
        </row>
        <row r="839">
          <cell r="A839" t="str">
            <v>EPIPAR</v>
          </cell>
          <cell r="B839" t="str">
            <v>Epilobium parviflorum</v>
          </cell>
          <cell r="C839" t="str">
            <v>Schreb.</v>
          </cell>
          <cell r="E839">
            <v>0</v>
          </cell>
          <cell r="F839" t="str">
            <v>nc</v>
          </cell>
          <cell r="G839" t="str">
            <v>nc</v>
          </cell>
          <cell r="H839">
            <v>1851</v>
          </cell>
          <cell r="I839" t="str">
            <v>PHg</v>
          </cell>
          <cell r="J839">
            <v>9</v>
          </cell>
          <cell r="K839">
            <v>5</v>
          </cell>
        </row>
        <row r="840">
          <cell r="A840" t="str">
            <v>EPIROS</v>
          </cell>
          <cell r="B840" t="str">
            <v>Epilobium roseum</v>
          </cell>
          <cell r="C840" t="str">
            <v>Schreb.</v>
          </cell>
          <cell r="E840">
            <v>0</v>
          </cell>
          <cell r="F840" t="str">
            <v>nc</v>
          </cell>
          <cell r="G840" t="str">
            <v>nc</v>
          </cell>
          <cell r="H840">
            <v>1852</v>
          </cell>
          <cell r="I840" t="str">
            <v>PHg</v>
          </cell>
          <cell r="J840">
            <v>9</v>
          </cell>
          <cell r="K840">
            <v>5</v>
          </cell>
        </row>
        <row r="841">
          <cell r="A841" t="str">
            <v>ERARAV</v>
          </cell>
          <cell r="B841" t="str">
            <v>Erianthus ravennae </v>
          </cell>
          <cell r="C841" t="str">
            <v>(L.) P.Beauv.</v>
          </cell>
          <cell r="E841">
            <v>0</v>
          </cell>
          <cell r="F841" t="str">
            <v>nc</v>
          </cell>
          <cell r="G841" t="str">
            <v>nc</v>
          </cell>
          <cell r="H841">
            <v>31536</v>
          </cell>
          <cell r="I841" t="str">
            <v>PHg</v>
          </cell>
          <cell r="J841">
            <v>9</v>
          </cell>
          <cell r="K841">
            <v>5</v>
          </cell>
          <cell r="L841" t="str">
            <v>SACRAV</v>
          </cell>
          <cell r="M841" t="str">
            <v>Saccharum ravennae L.</v>
          </cell>
        </row>
        <row r="842">
          <cell r="A842" t="str">
            <v>EROANG</v>
          </cell>
          <cell r="B842" t="str">
            <v>Eriophorum angustifolium</v>
          </cell>
          <cell r="C842" t="str">
            <v>Honck.</v>
          </cell>
          <cell r="E842">
            <v>0</v>
          </cell>
          <cell r="F842" t="str">
            <v>nc</v>
          </cell>
          <cell r="G842" t="str">
            <v>nc</v>
          </cell>
          <cell r="H842">
            <v>1510</v>
          </cell>
          <cell r="I842" t="str">
            <v>PHg</v>
          </cell>
          <cell r="J842">
            <v>9</v>
          </cell>
          <cell r="K842">
            <v>5</v>
          </cell>
          <cell r="L842" t="str">
            <v>EROPOL</v>
          </cell>
          <cell r="M842" t="str">
            <v>Eriophorum polystachion L.</v>
          </cell>
        </row>
        <row r="843">
          <cell r="A843" t="str">
            <v>EUPCAN</v>
          </cell>
          <cell r="B843" t="str">
            <v>Eupatorium cannabinum</v>
          </cell>
          <cell r="C843" t="str">
            <v>L.</v>
          </cell>
          <cell r="E843">
            <v>0</v>
          </cell>
          <cell r="F843" t="str">
            <v>nc</v>
          </cell>
          <cell r="G843" t="str">
            <v>nc</v>
          </cell>
          <cell r="H843">
            <v>1741</v>
          </cell>
          <cell r="I843" t="str">
            <v>PHg</v>
          </cell>
          <cell r="J843">
            <v>9</v>
          </cell>
          <cell r="K843">
            <v>5</v>
          </cell>
        </row>
        <row r="844">
          <cell r="A844" t="str">
            <v>FESGIG</v>
          </cell>
          <cell r="B844" t="str">
            <v>Festuca gigantea</v>
          </cell>
          <cell r="C844" t="str">
            <v>(L.) Vill.</v>
          </cell>
          <cell r="E844">
            <v>0</v>
          </cell>
          <cell r="F844" t="str">
            <v>nc</v>
          </cell>
          <cell r="G844" t="str">
            <v>nc</v>
          </cell>
          <cell r="H844">
            <v>29968</v>
          </cell>
          <cell r="I844" t="str">
            <v>PHg</v>
          </cell>
          <cell r="J844">
            <v>9</v>
          </cell>
          <cell r="K844">
            <v>5</v>
          </cell>
        </row>
        <row r="845">
          <cell r="A845" t="str">
            <v>FICVER</v>
          </cell>
          <cell r="B845" t="str">
            <v>Ficaria verna</v>
          </cell>
          <cell r="C845" t="str">
            <v>Huds.</v>
          </cell>
          <cell r="E845">
            <v>0</v>
          </cell>
          <cell r="F845" t="str">
            <v>nc</v>
          </cell>
          <cell r="G845" t="str">
            <v>nc</v>
          </cell>
          <cell r="H845">
            <v>34445</v>
          </cell>
          <cell r="I845" t="str">
            <v>PHg</v>
          </cell>
          <cell r="J845">
            <v>9</v>
          </cell>
          <cell r="K845">
            <v>5</v>
          </cell>
          <cell r="L845" t="str">
            <v>RANFIC</v>
          </cell>
          <cell r="M845" t="str">
            <v>Ranunculus ficaria L.</v>
          </cell>
        </row>
        <row r="846">
          <cell r="A846" t="str">
            <v>FILULM</v>
          </cell>
          <cell r="B846" t="str">
            <v>Filipendula ulmaria</v>
          </cell>
          <cell r="C846" t="str">
            <v>(L.) Maxim.</v>
          </cell>
          <cell r="E846">
            <v>0</v>
          </cell>
          <cell r="F846" t="str">
            <v>nc</v>
          </cell>
          <cell r="G846" t="str">
            <v>nc</v>
          </cell>
          <cell r="H846">
            <v>1919</v>
          </cell>
          <cell r="I846" t="str">
            <v>PHg</v>
          </cell>
          <cell r="J846">
            <v>9</v>
          </cell>
          <cell r="K846">
            <v>5</v>
          </cell>
        </row>
        <row r="847">
          <cell r="A847" t="str">
            <v>FIMBIS</v>
          </cell>
          <cell r="B847" t="str">
            <v>Fimbristylis bisumbellata</v>
          </cell>
          <cell r="C847" t="str">
            <v>(Forssk.) Bubani</v>
          </cell>
          <cell r="E847">
            <v>0</v>
          </cell>
          <cell r="F847" t="str">
            <v>nc</v>
          </cell>
          <cell r="G847" t="str">
            <v>nc</v>
          </cell>
          <cell r="H847">
            <v>19661</v>
          </cell>
          <cell r="I847" t="str">
            <v>PHg</v>
          </cell>
          <cell r="J847">
            <v>9</v>
          </cell>
          <cell r="K847">
            <v>4</v>
          </cell>
        </row>
        <row r="848">
          <cell r="A848" t="str">
            <v>FIMSQU</v>
          </cell>
          <cell r="B848" t="str">
            <v>Fimbristylis squarrosa</v>
          </cell>
          <cell r="C848" t="str">
            <v>Vahl.</v>
          </cell>
          <cell r="E848">
            <v>0</v>
          </cell>
          <cell r="F848" t="str">
            <v>nc</v>
          </cell>
          <cell r="G848" t="str">
            <v>nc</v>
          </cell>
          <cell r="H848">
            <v>19662</v>
          </cell>
          <cell r="I848" t="str">
            <v>PHg</v>
          </cell>
          <cell r="J848">
            <v>9</v>
          </cell>
          <cell r="K848">
            <v>4</v>
          </cell>
        </row>
        <row r="849">
          <cell r="A849" t="str">
            <v>GALAPA</v>
          </cell>
          <cell r="B849" t="str">
            <v>Galium aparine</v>
          </cell>
          <cell r="C849" t="str">
            <v>L.</v>
          </cell>
          <cell r="E849">
            <v>0</v>
          </cell>
          <cell r="F849" t="str">
            <v>nc</v>
          </cell>
          <cell r="G849" t="str">
            <v>nc</v>
          </cell>
          <cell r="H849">
            <v>1927</v>
          </cell>
          <cell r="I849" t="str">
            <v>PHg</v>
          </cell>
          <cell r="J849">
            <v>9</v>
          </cell>
          <cell r="K849">
            <v>5</v>
          </cell>
        </row>
        <row r="850">
          <cell r="A850" t="str">
            <v>GALMON</v>
          </cell>
          <cell r="B850" t="str">
            <v>Galium mollugo subsp. neglectum </v>
          </cell>
          <cell r="C850" t="str">
            <v>(Le Gall ex Gren.) Nyman</v>
          </cell>
          <cell r="E850">
            <v>0</v>
          </cell>
          <cell r="F850" t="str">
            <v>nc</v>
          </cell>
          <cell r="G850" t="str">
            <v>nc</v>
          </cell>
          <cell r="H850">
            <v>31594</v>
          </cell>
          <cell r="I850" t="str">
            <v>PHg</v>
          </cell>
          <cell r="J850">
            <v>9</v>
          </cell>
          <cell r="K850">
            <v>5</v>
          </cell>
          <cell r="L850" t="str">
            <v>GALNEG</v>
          </cell>
          <cell r="M850" t="str">
            <v>Galium neglectum Le Gall ex Gren.</v>
          </cell>
        </row>
        <row r="851">
          <cell r="A851" t="str">
            <v>GALPAL</v>
          </cell>
          <cell r="B851" t="str">
            <v>Galium palustre</v>
          </cell>
          <cell r="C851" t="str">
            <v>L.</v>
          </cell>
          <cell r="E851">
            <v>0</v>
          </cell>
          <cell r="F851" t="str">
            <v>nc</v>
          </cell>
          <cell r="G851" t="str">
            <v>nc</v>
          </cell>
          <cell r="H851">
            <v>1930</v>
          </cell>
          <cell r="I851" t="str">
            <v>PHg</v>
          </cell>
          <cell r="J851">
            <v>9</v>
          </cell>
          <cell r="K851">
            <v>4</v>
          </cell>
        </row>
        <row r="852">
          <cell r="A852" t="str">
            <v>GALTRI</v>
          </cell>
          <cell r="B852" t="str">
            <v>Galium trifidum</v>
          </cell>
          <cell r="C852" t="str">
            <v>L.</v>
          </cell>
          <cell r="E852">
            <v>0</v>
          </cell>
          <cell r="F852" t="str">
            <v>nc</v>
          </cell>
          <cell r="G852" t="str">
            <v>nc</v>
          </cell>
          <cell r="H852">
            <v>19765</v>
          </cell>
          <cell r="I852" t="str">
            <v>PHg</v>
          </cell>
          <cell r="J852">
            <v>9</v>
          </cell>
          <cell r="K852">
            <v>5</v>
          </cell>
        </row>
        <row r="853">
          <cell r="A853" t="str">
            <v>GALULI</v>
          </cell>
          <cell r="B853" t="str">
            <v>Galium uliginosum</v>
          </cell>
          <cell r="C853" t="str">
            <v>L.</v>
          </cell>
          <cell r="E853">
            <v>0</v>
          </cell>
          <cell r="F853" t="str">
            <v>nc</v>
          </cell>
          <cell r="G853" t="str">
            <v>nc</v>
          </cell>
          <cell r="H853">
            <v>19766</v>
          </cell>
          <cell r="I853" t="str">
            <v>PHg</v>
          </cell>
          <cell r="J853">
            <v>9</v>
          </cell>
          <cell r="K853">
            <v>5</v>
          </cell>
        </row>
        <row r="854">
          <cell r="A854" t="str">
            <v>GLEHED</v>
          </cell>
          <cell r="B854" t="str">
            <v>Glechoma hederacea</v>
          </cell>
          <cell r="C854" t="str">
            <v>L.</v>
          </cell>
          <cell r="E854">
            <v>0</v>
          </cell>
          <cell r="F854" t="str">
            <v>nc</v>
          </cell>
          <cell r="G854" t="str">
            <v>nc</v>
          </cell>
          <cell r="H854">
            <v>19767</v>
          </cell>
          <cell r="I854" t="str">
            <v>PHg</v>
          </cell>
          <cell r="J854">
            <v>9</v>
          </cell>
          <cell r="K854">
            <v>5</v>
          </cell>
        </row>
        <row r="855">
          <cell r="A855" t="str">
            <v>GNAULI</v>
          </cell>
          <cell r="B855" t="str">
            <v>Gnaphalium uliginosum</v>
          </cell>
          <cell r="C855" t="str">
            <v>L.</v>
          </cell>
          <cell r="E855">
            <v>0</v>
          </cell>
          <cell r="F855" t="str">
            <v>nc</v>
          </cell>
          <cell r="G855" t="str">
            <v>nc</v>
          </cell>
          <cell r="H855">
            <v>19770</v>
          </cell>
          <cell r="I855" t="str">
            <v>PHg</v>
          </cell>
          <cell r="J855">
            <v>9</v>
          </cell>
          <cell r="K855">
            <v>5</v>
          </cell>
        </row>
        <row r="856">
          <cell r="A856" t="str">
            <v>GRALIN</v>
          </cell>
          <cell r="B856" t="str">
            <v>Gratiola linifolia</v>
          </cell>
          <cell r="C856" t="str">
            <v>Vahl.</v>
          </cell>
          <cell r="E856">
            <v>0</v>
          </cell>
          <cell r="F856" t="str">
            <v>nc</v>
          </cell>
          <cell r="G856" t="str">
            <v>nc</v>
          </cell>
          <cell r="H856">
            <v>19772</v>
          </cell>
          <cell r="I856" t="str">
            <v>PHg</v>
          </cell>
          <cell r="J856">
            <v>9</v>
          </cell>
          <cell r="K856">
            <v>5</v>
          </cell>
        </row>
        <row r="857">
          <cell r="A857" t="str">
            <v>GRANEG</v>
          </cell>
          <cell r="B857" t="str">
            <v>Gratiola neglecta</v>
          </cell>
          <cell r="C857" t="str">
            <v>Torr.</v>
          </cell>
          <cell r="E857">
            <v>0</v>
          </cell>
          <cell r="F857" t="str">
            <v>nc</v>
          </cell>
          <cell r="G857" t="str">
            <v>nc</v>
          </cell>
          <cell r="H857">
            <v>19773</v>
          </cell>
          <cell r="I857" t="str">
            <v>PHg</v>
          </cell>
          <cell r="J857">
            <v>9</v>
          </cell>
          <cell r="K857">
            <v>5</v>
          </cell>
        </row>
        <row r="858">
          <cell r="A858" t="str">
            <v>GRAOFF</v>
          </cell>
          <cell r="B858" t="str">
            <v>Gratiola officinalis</v>
          </cell>
          <cell r="C858" t="str">
            <v>L.</v>
          </cell>
          <cell r="E858">
            <v>0</v>
          </cell>
          <cell r="F858" t="str">
            <v>nc</v>
          </cell>
          <cell r="G858" t="str">
            <v>nc</v>
          </cell>
          <cell r="H858">
            <v>19774</v>
          </cell>
          <cell r="I858" t="str">
            <v>PHg</v>
          </cell>
          <cell r="J858">
            <v>9</v>
          </cell>
          <cell r="K858">
            <v>5</v>
          </cell>
        </row>
        <row r="859">
          <cell r="A859" t="str">
            <v>HEMALT</v>
          </cell>
          <cell r="B859" t="str">
            <v>Hemarthria altissima</v>
          </cell>
          <cell r="C859" t="str">
            <v>(Poir.) Stapf &amp; C.E.Hubb.</v>
          </cell>
          <cell r="E859">
            <v>0</v>
          </cell>
          <cell r="F859" t="str">
            <v>nc</v>
          </cell>
          <cell r="G859" t="str">
            <v>nc</v>
          </cell>
          <cell r="H859">
            <v>19775</v>
          </cell>
          <cell r="I859" t="str">
            <v>PHg</v>
          </cell>
          <cell r="J859">
            <v>9</v>
          </cell>
          <cell r="K859">
            <v>5</v>
          </cell>
        </row>
        <row r="860">
          <cell r="A860" t="str">
            <v>HIBPAL</v>
          </cell>
          <cell r="B860" t="str">
            <v>Hibiscus palustris</v>
          </cell>
          <cell r="C860" t="str">
            <v>L.</v>
          </cell>
          <cell r="E860">
            <v>0</v>
          </cell>
          <cell r="F860" t="str">
            <v>nc</v>
          </cell>
          <cell r="G860" t="str">
            <v>nc</v>
          </cell>
          <cell r="H860">
            <v>19780</v>
          </cell>
          <cell r="I860" t="str">
            <v>PHg</v>
          </cell>
          <cell r="J860">
            <v>9</v>
          </cell>
          <cell r="K860">
            <v>5</v>
          </cell>
        </row>
        <row r="861">
          <cell r="A861" t="str">
            <v>HUMLUP</v>
          </cell>
          <cell r="B861" t="str">
            <v>Humulus lupulus</v>
          </cell>
          <cell r="C861" t="str">
            <v>L.</v>
          </cell>
          <cell r="E861">
            <v>0</v>
          </cell>
          <cell r="F861" t="str">
            <v>nc</v>
          </cell>
          <cell r="G861" t="str">
            <v>nc</v>
          </cell>
          <cell r="H861">
            <v>19783</v>
          </cell>
          <cell r="I861" t="str">
            <v>PHg</v>
          </cell>
          <cell r="J861">
            <v>9</v>
          </cell>
          <cell r="K861">
            <v>5</v>
          </cell>
        </row>
        <row r="862">
          <cell r="A862" t="str">
            <v>HYPHIR</v>
          </cell>
          <cell r="B862" t="str">
            <v>Hypericum hircinum</v>
          </cell>
          <cell r="C862" t="str">
            <v>L.</v>
          </cell>
          <cell r="E862">
            <v>0</v>
          </cell>
          <cell r="F862" t="str">
            <v>nc</v>
          </cell>
          <cell r="G862" t="str">
            <v>nc</v>
          </cell>
          <cell r="H862">
            <v>35490</v>
          </cell>
          <cell r="I862" t="str">
            <v>PHg</v>
          </cell>
          <cell r="J862">
            <v>9</v>
          </cell>
          <cell r="K862">
            <v>5</v>
          </cell>
        </row>
        <row r="863">
          <cell r="A863" t="str">
            <v>HYPMAC</v>
          </cell>
          <cell r="B863" t="str">
            <v>Hypericum maculatum</v>
          </cell>
          <cell r="C863" t="str">
            <v>Crantz</v>
          </cell>
          <cell r="E863">
            <v>0</v>
          </cell>
          <cell r="F863" t="str">
            <v>nc</v>
          </cell>
          <cell r="G863" t="str">
            <v>nc</v>
          </cell>
          <cell r="H863">
            <v>19793</v>
          </cell>
          <cell r="I863" t="str">
            <v>PHg</v>
          </cell>
          <cell r="J863">
            <v>9</v>
          </cell>
          <cell r="K863">
            <v>5</v>
          </cell>
        </row>
        <row r="864">
          <cell r="A864" t="str">
            <v>HYPTET</v>
          </cell>
          <cell r="B864" t="str">
            <v>Hypericum tetrapterum</v>
          </cell>
          <cell r="C864" t="str">
            <v>Fr.</v>
          </cell>
          <cell r="E864">
            <v>0</v>
          </cell>
          <cell r="F864" t="str">
            <v>nc</v>
          </cell>
          <cell r="G864" t="str">
            <v>nc</v>
          </cell>
          <cell r="H864">
            <v>1786</v>
          </cell>
          <cell r="I864" t="str">
            <v>PHg</v>
          </cell>
          <cell r="J864">
            <v>9</v>
          </cell>
          <cell r="K864">
            <v>5</v>
          </cell>
        </row>
        <row r="865">
          <cell r="A865" t="str">
            <v>IMPBAL</v>
          </cell>
          <cell r="B865" t="str">
            <v>Impatiens balfouri</v>
          </cell>
          <cell r="C865" t="str">
            <v>Hook.f.</v>
          </cell>
          <cell r="E865">
            <v>0</v>
          </cell>
          <cell r="F865" t="str">
            <v>nc</v>
          </cell>
          <cell r="G865" t="str">
            <v>nc</v>
          </cell>
          <cell r="H865">
            <v>30238</v>
          </cell>
          <cell r="I865" t="str">
            <v>PHg</v>
          </cell>
          <cell r="J865">
            <v>9</v>
          </cell>
          <cell r="K865">
            <v>5</v>
          </cell>
        </row>
        <row r="866">
          <cell r="A866" t="str">
            <v>IMPCAP</v>
          </cell>
          <cell r="B866" t="str">
            <v>Impatiens capensis</v>
          </cell>
          <cell r="C866" t="str">
            <v>Meerb.</v>
          </cell>
          <cell r="E866">
            <v>0</v>
          </cell>
          <cell r="F866" t="str">
            <v>nc</v>
          </cell>
          <cell r="G866" t="str">
            <v>nc</v>
          </cell>
          <cell r="H866">
            <v>1685</v>
          </cell>
          <cell r="I866" t="str">
            <v>PHg</v>
          </cell>
          <cell r="J866">
            <v>9</v>
          </cell>
          <cell r="K866">
            <v>5</v>
          </cell>
        </row>
        <row r="867">
          <cell r="A867" t="str">
            <v>IMPGLA</v>
          </cell>
          <cell r="B867" t="str">
            <v>Impatiens glandulifera</v>
          </cell>
          <cell r="C867" t="str">
            <v>Royle</v>
          </cell>
          <cell r="E867">
            <v>0</v>
          </cell>
          <cell r="F867" t="str">
            <v>nc</v>
          </cell>
          <cell r="G867" t="str">
            <v>nc</v>
          </cell>
          <cell r="H867">
            <v>1686</v>
          </cell>
          <cell r="I867" t="str">
            <v>PHg</v>
          </cell>
          <cell r="J867">
            <v>9</v>
          </cell>
          <cell r="K867">
            <v>5</v>
          </cell>
        </row>
        <row r="868">
          <cell r="A868" t="str">
            <v>IMEOST</v>
          </cell>
          <cell r="B868" t="str">
            <v>Imperatoria ostruthium</v>
          </cell>
          <cell r="C868" t="str">
            <v>L.</v>
          </cell>
          <cell r="E868">
            <v>0</v>
          </cell>
          <cell r="F868" t="str">
            <v>nc</v>
          </cell>
          <cell r="G868" t="str">
            <v>nc</v>
          </cell>
          <cell r="H868">
            <v>35492</v>
          </cell>
          <cell r="I868" t="str">
            <v>PHg</v>
          </cell>
          <cell r="J868">
            <v>9</v>
          </cell>
          <cell r="K868">
            <v>5</v>
          </cell>
        </row>
        <row r="869">
          <cell r="A869" t="str">
            <v>INUSAL</v>
          </cell>
          <cell r="B869" t="str">
            <v>Inula salicina</v>
          </cell>
          <cell r="C869" t="str">
            <v>L.</v>
          </cell>
          <cell r="E869">
            <v>0</v>
          </cell>
          <cell r="F869" t="str">
            <v>nc</v>
          </cell>
          <cell r="G869" t="str">
            <v>nc</v>
          </cell>
          <cell r="H869">
            <v>32256</v>
          </cell>
          <cell r="I869" t="str">
            <v>PHg</v>
          </cell>
          <cell r="J869">
            <v>9</v>
          </cell>
          <cell r="K869">
            <v>5</v>
          </cell>
        </row>
        <row r="870">
          <cell r="A870" t="str">
            <v>IRISPU</v>
          </cell>
          <cell r="B870" t="str">
            <v>Iris spuria</v>
          </cell>
          <cell r="C870" t="str">
            <v>L.</v>
          </cell>
          <cell r="E870">
            <v>0</v>
          </cell>
          <cell r="F870" t="str">
            <v>nc</v>
          </cell>
          <cell r="G870" t="str">
            <v>nc</v>
          </cell>
          <cell r="H870">
            <v>19796</v>
          </cell>
          <cell r="I870" t="str">
            <v>PHg</v>
          </cell>
          <cell r="J870">
            <v>9</v>
          </cell>
          <cell r="K870">
            <v>5</v>
          </cell>
        </row>
        <row r="871">
          <cell r="A871" t="str">
            <v>IRIVER</v>
          </cell>
          <cell r="B871" t="str">
            <v>Iris versicolor</v>
          </cell>
          <cell r="C871" t="str">
            <v>L.</v>
          </cell>
          <cell r="E871">
            <v>0</v>
          </cell>
          <cell r="F871" t="str">
            <v>nc</v>
          </cell>
          <cell r="G871" t="str">
            <v>nc</v>
          </cell>
          <cell r="H871">
            <v>19797</v>
          </cell>
          <cell r="I871" t="str">
            <v>PHg</v>
          </cell>
          <cell r="J871">
            <v>9</v>
          </cell>
          <cell r="K871">
            <v>5</v>
          </cell>
        </row>
        <row r="872">
          <cell r="A872" t="str">
            <v>ISLCER</v>
          </cell>
          <cell r="B872" t="str">
            <v>Isolepis cernua</v>
          </cell>
          <cell r="C872" t="str">
            <v>(Vahl) Roem. &amp; Schult.</v>
          </cell>
          <cell r="E872">
            <v>0</v>
          </cell>
          <cell r="F872" t="str">
            <v>nc</v>
          </cell>
          <cell r="G872" t="str">
            <v>nc</v>
          </cell>
          <cell r="H872">
            <v>19812</v>
          </cell>
          <cell r="I872" t="str">
            <v>PHg</v>
          </cell>
          <cell r="J872">
            <v>9</v>
          </cell>
          <cell r="K872">
            <v>5</v>
          </cell>
          <cell r="L872" t="str">
            <v>SCICER</v>
          </cell>
          <cell r="M872" t="str">
            <v>Scirpus cernuus M. Vahl</v>
          </cell>
        </row>
        <row r="873">
          <cell r="A873" t="str">
            <v>ISLSET</v>
          </cell>
          <cell r="B873" t="str">
            <v>Isolepis setacea</v>
          </cell>
          <cell r="C873" t="str">
            <v>Kindb.</v>
          </cell>
          <cell r="E873">
            <v>0</v>
          </cell>
          <cell r="F873" t="str">
            <v>nc</v>
          </cell>
          <cell r="G873" t="str">
            <v>nc</v>
          </cell>
          <cell r="H873">
            <v>19813</v>
          </cell>
          <cell r="I873" t="str">
            <v>PHg</v>
          </cell>
          <cell r="J873">
            <v>9</v>
          </cell>
          <cell r="K873">
            <v>5</v>
          </cell>
          <cell r="L873" t="str">
            <v>SCISET</v>
          </cell>
          <cell r="M873" t="str">
            <v>Scirpus setaceus  L.</v>
          </cell>
        </row>
        <row r="874">
          <cell r="A874" t="str">
            <v>JACAQU</v>
          </cell>
          <cell r="B874" t="str">
            <v>Jacobaea aquatica</v>
          </cell>
          <cell r="C874" t="str">
            <v>(Hill) P.Gaertn., B.Mey. &amp; Scherb.</v>
          </cell>
          <cell r="E874">
            <v>0</v>
          </cell>
          <cell r="F874" t="str">
            <v>nc</v>
          </cell>
          <cell r="G874" t="str">
            <v>nc</v>
          </cell>
          <cell r="H874">
            <v>31029</v>
          </cell>
          <cell r="I874" t="str">
            <v>PHg</v>
          </cell>
          <cell r="J874">
            <v>9</v>
          </cell>
          <cell r="K874">
            <v>5</v>
          </cell>
          <cell r="L874" t="str">
            <v>SENAQU</v>
          </cell>
          <cell r="M874" t="str">
            <v>Senecio aquaticus Hill.</v>
          </cell>
        </row>
        <row r="875">
          <cell r="A875" t="str">
            <v>JACPAL</v>
          </cell>
          <cell r="B875" t="str">
            <v>Jacobaea paludosa </v>
          </cell>
          <cell r="C875" t="str">
            <v>(L.) P.Gaertn., B.Mey. &amp; Scherb.</v>
          </cell>
          <cell r="E875">
            <v>0</v>
          </cell>
          <cell r="F875" t="str">
            <v>nc</v>
          </cell>
          <cell r="G875" t="str">
            <v>nc</v>
          </cell>
          <cell r="H875">
            <v>31553</v>
          </cell>
          <cell r="I875" t="str">
            <v>PHg</v>
          </cell>
          <cell r="J875">
            <v>9</v>
          </cell>
          <cell r="K875">
            <v>5</v>
          </cell>
          <cell r="L875" t="str">
            <v>SENPAL</v>
          </cell>
          <cell r="M875" t="str">
            <v>Senecio paludosus L.</v>
          </cell>
        </row>
        <row r="876">
          <cell r="A876" t="str">
            <v>JUNACU</v>
          </cell>
          <cell r="B876" t="str">
            <v>Juncus acutiflorus</v>
          </cell>
          <cell r="C876" t="str">
            <v>Ehrh. ex Hoffm.</v>
          </cell>
          <cell r="E876">
            <v>0</v>
          </cell>
          <cell r="F876" t="str">
            <v>nc</v>
          </cell>
          <cell r="G876" t="str">
            <v>nc</v>
          </cell>
          <cell r="H876">
            <v>1607</v>
          </cell>
          <cell r="I876" t="str">
            <v>PHg</v>
          </cell>
          <cell r="J876">
            <v>9</v>
          </cell>
          <cell r="K876">
            <v>5</v>
          </cell>
        </row>
        <row r="877">
          <cell r="A877" t="str">
            <v>JUNALP</v>
          </cell>
          <cell r="B877" t="str">
            <v>Juncus alpinoarticulatus</v>
          </cell>
          <cell r="C877" t="str">
            <v>Chaix</v>
          </cell>
          <cell r="E877">
            <v>0</v>
          </cell>
          <cell r="F877" t="str">
            <v>nc</v>
          </cell>
          <cell r="G877" t="str">
            <v>nc</v>
          </cell>
          <cell r="H877">
            <v>19815</v>
          </cell>
          <cell r="I877" t="str">
            <v>PHg</v>
          </cell>
          <cell r="J877">
            <v>9</v>
          </cell>
          <cell r="K877">
            <v>5</v>
          </cell>
        </row>
        <row r="878">
          <cell r="A878" t="str">
            <v>JUNART</v>
          </cell>
          <cell r="B878" t="str">
            <v>Juncus articulatus</v>
          </cell>
          <cell r="C878" t="str">
            <v>L.</v>
          </cell>
          <cell r="E878">
            <v>0</v>
          </cell>
          <cell r="F878" t="str">
            <v>nc</v>
          </cell>
          <cell r="G878" t="str">
            <v>nc</v>
          </cell>
          <cell r="H878">
            <v>1609</v>
          </cell>
          <cell r="I878" t="str">
            <v>PHg</v>
          </cell>
          <cell r="J878">
            <v>9</v>
          </cell>
          <cell r="K878">
            <v>5</v>
          </cell>
        </row>
        <row r="879">
          <cell r="A879" t="str">
            <v>JUNBUF</v>
          </cell>
          <cell r="B879" t="str">
            <v>Juncus bufonius</v>
          </cell>
          <cell r="C879" t="str">
            <v>L.</v>
          </cell>
          <cell r="E879">
            <v>0</v>
          </cell>
          <cell r="F879" t="str">
            <v>nc</v>
          </cell>
          <cell r="G879" t="str">
            <v>nc</v>
          </cell>
          <cell r="H879">
            <v>1610</v>
          </cell>
          <cell r="I879" t="str">
            <v>PHg</v>
          </cell>
          <cell r="J879">
            <v>9</v>
          </cell>
          <cell r="K879">
            <v>5</v>
          </cell>
        </row>
        <row r="880">
          <cell r="A880" t="str">
            <v>JUNCOM</v>
          </cell>
          <cell r="B880" t="str">
            <v>Juncus compressus</v>
          </cell>
          <cell r="C880" t="str">
            <v>Jacq.</v>
          </cell>
          <cell r="E880">
            <v>0</v>
          </cell>
          <cell r="F880" t="str">
            <v>nc</v>
          </cell>
          <cell r="G880" t="str">
            <v>nc</v>
          </cell>
          <cell r="H880">
            <v>19818</v>
          </cell>
          <cell r="I880" t="str">
            <v>PHg</v>
          </cell>
          <cell r="J880">
            <v>9</v>
          </cell>
          <cell r="K880">
            <v>5</v>
          </cell>
        </row>
        <row r="881">
          <cell r="A881" t="str">
            <v>JUNEFF</v>
          </cell>
          <cell r="B881" t="str">
            <v>Juncus effusus</v>
          </cell>
          <cell r="C881" t="str">
            <v>L.</v>
          </cell>
          <cell r="E881">
            <v>0</v>
          </cell>
          <cell r="F881" t="str">
            <v>nc</v>
          </cell>
          <cell r="G881" t="str">
            <v>nc</v>
          </cell>
          <cell r="H881">
            <v>1613</v>
          </cell>
          <cell r="I881" t="str">
            <v>PHg</v>
          </cell>
          <cell r="J881">
            <v>9</v>
          </cell>
          <cell r="K881">
            <v>5</v>
          </cell>
        </row>
        <row r="882">
          <cell r="A882" t="str">
            <v>JUNINF</v>
          </cell>
          <cell r="B882" t="str">
            <v>Juncus inflexus</v>
          </cell>
          <cell r="C882" t="str">
            <v>L.</v>
          </cell>
          <cell r="E882">
            <v>0</v>
          </cell>
          <cell r="F882" t="str">
            <v>nc</v>
          </cell>
          <cell r="G882" t="str">
            <v>nc</v>
          </cell>
          <cell r="H882">
            <v>1616</v>
          </cell>
          <cell r="I882" t="str">
            <v>PHg</v>
          </cell>
          <cell r="J882">
            <v>9</v>
          </cell>
          <cell r="K882">
            <v>4</v>
          </cell>
          <cell r="L882" t="str">
            <v>JUNGLA</v>
          </cell>
          <cell r="M882" t="str">
            <v>Juncus glaucus Ehrh. Ex Sibth.</v>
          </cell>
        </row>
        <row r="883">
          <cell r="A883" t="str">
            <v>JUNMAR</v>
          </cell>
          <cell r="B883" t="str">
            <v>Juncus maritimus</v>
          </cell>
          <cell r="C883" t="str">
            <v>Lam.</v>
          </cell>
          <cell r="E883">
            <v>0</v>
          </cell>
          <cell r="F883" t="str">
            <v>nc</v>
          </cell>
          <cell r="G883" t="str">
            <v>nc</v>
          </cell>
          <cell r="H883">
            <v>1617</v>
          </cell>
          <cell r="I883" t="str">
            <v>PHg</v>
          </cell>
          <cell r="J883">
            <v>9</v>
          </cell>
          <cell r="K883">
            <v>5</v>
          </cell>
        </row>
        <row r="884">
          <cell r="A884" t="str">
            <v>JUNPYG</v>
          </cell>
          <cell r="B884" t="str">
            <v>Juncus pygmaeus</v>
          </cell>
          <cell r="C884" t="str">
            <v>Rich. ex Thuill.</v>
          </cell>
          <cell r="E884">
            <v>0</v>
          </cell>
          <cell r="F884" t="str">
            <v>nc</v>
          </cell>
          <cell r="G884" t="str">
            <v>nc</v>
          </cell>
          <cell r="H884">
            <v>34435</v>
          </cell>
          <cell r="I884" t="str">
            <v>PHg</v>
          </cell>
          <cell r="J884">
            <v>9</v>
          </cell>
          <cell r="K884">
            <v>5</v>
          </cell>
        </row>
        <row r="885">
          <cell r="A885" t="str">
            <v>JUNRAN</v>
          </cell>
          <cell r="B885" t="str">
            <v>Juncus ranarius</v>
          </cell>
          <cell r="C885" t="str">
            <v>Songeon &amp; Perrier</v>
          </cell>
          <cell r="E885">
            <v>0</v>
          </cell>
          <cell r="F885" t="str">
            <v>nc</v>
          </cell>
          <cell r="G885" t="str">
            <v>nc</v>
          </cell>
          <cell r="H885">
            <v>1619</v>
          </cell>
          <cell r="I885" t="str">
            <v>PHg</v>
          </cell>
          <cell r="J885">
            <v>9</v>
          </cell>
          <cell r="K885">
            <v>5</v>
          </cell>
          <cell r="L885" t="str">
            <v>JUNAMB</v>
          </cell>
          <cell r="M885" t="str">
            <v>Juncus ambiguus Guss.</v>
          </cell>
        </row>
        <row r="886">
          <cell r="A886" t="str">
            <v>JUNSPX</v>
          </cell>
          <cell r="B886" t="str">
            <v>Juncus sp.</v>
          </cell>
          <cell r="C886" t="str">
            <v>L.</v>
          </cell>
          <cell r="E886">
            <v>0</v>
          </cell>
          <cell r="F886" t="str">
            <v>nc</v>
          </cell>
          <cell r="G886" t="str">
            <v>nc</v>
          </cell>
          <cell r="H886">
            <v>1606</v>
          </cell>
          <cell r="I886" t="str">
            <v>PHg</v>
          </cell>
          <cell r="J886">
            <v>9</v>
          </cell>
          <cell r="K886">
            <v>5</v>
          </cell>
        </row>
        <row r="887">
          <cell r="A887" t="str">
            <v>JUNSUB</v>
          </cell>
          <cell r="B887" t="str">
            <v>Juncus subnodulosus</v>
          </cell>
          <cell r="C887" t="str">
            <v>Schrank</v>
          </cell>
          <cell r="D887" t="str">
            <v>IBMR</v>
          </cell>
          <cell r="E887">
            <v>0</v>
          </cell>
          <cell r="F887">
            <v>17</v>
          </cell>
          <cell r="G887">
            <v>3</v>
          </cell>
          <cell r="H887">
            <v>1622</v>
          </cell>
          <cell r="I887" t="str">
            <v>PHg</v>
          </cell>
          <cell r="J887">
            <v>9</v>
          </cell>
          <cell r="K887">
            <v>4</v>
          </cell>
          <cell r="L887" t="str">
            <v>JUNOBT</v>
          </cell>
          <cell r="M887" t="str">
            <v>Juncus obtusiflorus  Ehrh. ex Hoffm.</v>
          </cell>
        </row>
        <row r="888">
          <cell r="A888" t="str">
            <v>JUNTEN</v>
          </cell>
          <cell r="B888" t="str">
            <v>Juncus tenageia</v>
          </cell>
          <cell r="C888" t="str">
            <v>Ehrh. ex L.f.</v>
          </cell>
          <cell r="E888">
            <v>0</v>
          </cell>
          <cell r="F888" t="str">
            <v>nc</v>
          </cell>
          <cell r="G888" t="str">
            <v>nc</v>
          </cell>
          <cell r="H888">
            <v>20716</v>
          </cell>
          <cell r="I888" t="str">
            <v>PHg</v>
          </cell>
          <cell r="J888">
            <v>9</v>
          </cell>
          <cell r="K888">
            <v>5</v>
          </cell>
        </row>
        <row r="889">
          <cell r="A889" t="str">
            <v>JUNTEU</v>
          </cell>
          <cell r="B889" t="str">
            <v>Juncus tenuis</v>
          </cell>
          <cell r="C889" t="str">
            <v>Willd.</v>
          </cell>
          <cell r="E889">
            <v>0</v>
          </cell>
          <cell r="F889" t="str">
            <v>nc</v>
          </cell>
          <cell r="G889" t="str">
            <v>nc</v>
          </cell>
          <cell r="H889">
            <v>32212</v>
          </cell>
          <cell r="I889" t="str">
            <v>PHg</v>
          </cell>
          <cell r="J889">
            <v>9</v>
          </cell>
          <cell r="K889">
            <v>5</v>
          </cell>
        </row>
        <row r="890">
          <cell r="A890" t="str">
            <v>LEEORY</v>
          </cell>
          <cell r="B890" t="str">
            <v>Leersia oryzoides</v>
          </cell>
          <cell r="C890" t="str">
            <v>(L.) Schwartz</v>
          </cell>
          <cell r="E890">
            <v>0</v>
          </cell>
          <cell r="F890" t="str">
            <v>nc</v>
          </cell>
          <cell r="G890" t="str">
            <v>nc</v>
          </cell>
          <cell r="H890">
            <v>1569</v>
          </cell>
          <cell r="I890" t="str">
            <v>PHg</v>
          </cell>
          <cell r="J890">
            <v>9</v>
          </cell>
          <cell r="K890">
            <v>5</v>
          </cell>
        </row>
        <row r="891">
          <cell r="A891" t="str">
            <v>LEUAES</v>
          </cell>
          <cell r="B891" t="str">
            <v>Leucojum aestivum</v>
          </cell>
          <cell r="C891" t="str">
            <v>L.</v>
          </cell>
          <cell r="E891">
            <v>0</v>
          </cell>
          <cell r="F891" t="str">
            <v>nc</v>
          </cell>
          <cell r="G891" t="str">
            <v>nc</v>
          </cell>
          <cell r="H891">
            <v>19836</v>
          </cell>
          <cell r="I891" t="str">
            <v>PHg</v>
          </cell>
          <cell r="J891">
            <v>9</v>
          </cell>
          <cell r="K891">
            <v>5</v>
          </cell>
        </row>
        <row r="892">
          <cell r="A892" t="str">
            <v>LIAATT</v>
          </cell>
          <cell r="B892" t="str">
            <v>Lilaeopsis attenuata</v>
          </cell>
          <cell r="C892" t="str">
            <v>J.M.Coult. &amp; Rose</v>
          </cell>
          <cell r="E892">
            <v>0</v>
          </cell>
          <cell r="F892" t="str">
            <v>nc</v>
          </cell>
          <cell r="G892" t="str">
            <v>nc</v>
          </cell>
          <cell r="H892">
            <v>19838</v>
          </cell>
          <cell r="I892" t="str">
            <v>PHg</v>
          </cell>
          <cell r="J892">
            <v>9</v>
          </cell>
          <cell r="K892">
            <v>5</v>
          </cell>
        </row>
        <row r="893">
          <cell r="A893" t="str">
            <v>LIMAQU</v>
          </cell>
          <cell r="B893" t="str">
            <v>Limosella aquatica</v>
          </cell>
          <cell r="C893" t="str">
            <v>L.</v>
          </cell>
          <cell r="E893">
            <v>0</v>
          </cell>
          <cell r="F893" t="str">
            <v>nc</v>
          </cell>
          <cell r="G893" t="str">
            <v>nc</v>
          </cell>
          <cell r="H893">
            <v>19839</v>
          </cell>
          <cell r="I893" t="str">
            <v>PHg</v>
          </cell>
          <cell r="J893">
            <v>9</v>
          </cell>
          <cell r="K893">
            <v>5</v>
          </cell>
        </row>
        <row r="894">
          <cell r="A894" t="str">
            <v>LIMAUS</v>
          </cell>
          <cell r="B894" t="str">
            <v>Limosella australis</v>
          </cell>
          <cell r="C894" t="str">
            <v>R.Br.</v>
          </cell>
          <cell r="E894">
            <v>0</v>
          </cell>
          <cell r="F894" t="str">
            <v>nc</v>
          </cell>
          <cell r="G894" t="str">
            <v>nc</v>
          </cell>
          <cell r="H894">
            <v>19840</v>
          </cell>
          <cell r="I894" t="str">
            <v>PHg</v>
          </cell>
          <cell r="J894">
            <v>9</v>
          </cell>
          <cell r="K894">
            <v>5</v>
          </cell>
        </row>
        <row r="895">
          <cell r="A895" t="str">
            <v>LINDUB</v>
          </cell>
          <cell r="B895" t="str">
            <v>Lindernia dubia</v>
          </cell>
          <cell r="C895" t="str">
            <v>(L.) Pennell</v>
          </cell>
          <cell r="E895">
            <v>0</v>
          </cell>
          <cell r="F895" t="str">
            <v>nc</v>
          </cell>
          <cell r="G895" t="str">
            <v>nc</v>
          </cell>
          <cell r="H895">
            <v>19841</v>
          </cell>
          <cell r="I895" t="str">
            <v>PHg</v>
          </cell>
          <cell r="J895">
            <v>9</v>
          </cell>
          <cell r="K895">
            <v>5</v>
          </cell>
        </row>
        <row r="896">
          <cell r="A896" t="str">
            <v>LINPAL</v>
          </cell>
          <cell r="B896" t="str">
            <v>Lindernia palustris</v>
          </cell>
          <cell r="C896" t="str">
            <v>Hartmann</v>
          </cell>
          <cell r="E896">
            <v>0</v>
          </cell>
          <cell r="F896" t="str">
            <v>nc</v>
          </cell>
          <cell r="G896" t="str">
            <v>nc</v>
          </cell>
          <cell r="H896">
            <v>31554</v>
          </cell>
          <cell r="I896" t="str">
            <v>PHg</v>
          </cell>
          <cell r="J896">
            <v>9</v>
          </cell>
          <cell r="K896">
            <v>5</v>
          </cell>
          <cell r="L896" t="str">
            <v>LINPRO</v>
          </cell>
          <cell r="M896" t="str">
            <v>Lindernia procumbens (Krock.) Philcox</v>
          </cell>
        </row>
        <row r="897">
          <cell r="A897" t="str">
            <v>LOBURE</v>
          </cell>
          <cell r="B897" t="str">
            <v>Lobelia urens</v>
          </cell>
          <cell r="C897" t="str">
            <v>L.</v>
          </cell>
          <cell r="E897">
            <v>0</v>
          </cell>
          <cell r="F897" t="str">
            <v>nc</v>
          </cell>
          <cell r="G897" t="str">
            <v>nc</v>
          </cell>
          <cell r="H897">
            <v>19843</v>
          </cell>
          <cell r="I897" t="str">
            <v>PHg</v>
          </cell>
          <cell r="J897">
            <v>9</v>
          </cell>
          <cell r="K897">
            <v>5</v>
          </cell>
        </row>
        <row r="898">
          <cell r="A898" t="str">
            <v>LOTPED</v>
          </cell>
          <cell r="B898" t="str">
            <v>Lotus pedunculatus</v>
          </cell>
          <cell r="C898" t="str">
            <v>Cav.</v>
          </cell>
          <cell r="E898">
            <v>0</v>
          </cell>
          <cell r="F898" t="str">
            <v>nc</v>
          </cell>
          <cell r="G898" t="str">
            <v>nc</v>
          </cell>
          <cell r="H898">
            <v>19844</v>
          </cell>
          <cell r="I898" t="str">
            <v>PHg</v>
          </cell>
          <cell r="J898">
            <v>9</v>
          </cell>
          <cell r="K898">
            <v>5</v>
          </cell>
          <cell r="L898" t="str">
            <v>LOTULI</v>
          </cell>
          <cell r="M898" t="str">
            <v>Lotus uliginosus  Schkuhr</v>
          </cell>
        </row>
        <row r="899">
          <cell r="A899" t="str">
            <v>LUPNOO</v>
          </cell>
          <cell r="B899" t="str">
            <v>Lupinus nootkatensis</v>
          </cell>
          <cell r="C899" t="str">
            <v>Donn ex Sims</v>
          </cell>
          <cell r="E899">
            <v>0</v>
          </cell>
          <cell r="F899" t="str">
            <v>nc</v>
          </cell>
          <cell r="G899" t="str">
            <v>nc</v>
          </cell>
          <cell r="H899">
            <v>19846</v>
          </cell>
          <cell r="I899" t="str">
            <v>PHg</v>
          </cell>
          <cell r="J899">
            <v>9</v>
          </cell>
          <cell r="K899">
            <v>5</v>
          </cell>
        </row>
        <row r="900">
          <cell r="A900" t="str">
            <v>LUZSYL</v>
          </cell>
          <cell r="B900" t="str">
            <v>Luzula sylvatica</v>
          </cell>
          <cell r="C900" t="str">
            <v>(Huds.) Gaudin</v>
          </cell>
          <cell r="E900">
            <v>0</v>
          </cell>
          <cell r="F900" t="str">
            <v>nc</v>
          </cell>
          <cell r="G900" t="str">
            <v>nc</v>
          </cell>
          <cell r="H900">
            <v>29982</v>
          </cell>
          <cell r="I900" t="str">
            <v>PHg</v>
          </cell>
          <cell r="J900">
            <v>9</v>
          </cell>
          <cell r="K900">
            <v>5</v>
          </cell>
          <cell r="L900" t="str">
            <v>LUZMAX</v>
          </cell>
          <cell r="M900" t="str">
            <v>Luzula maxima (Reichard) DC.</v>
          </cell>
        </row>
        <row r="901">
          <cell r="A901" t="str">
            <v>LYSNEM</v>
          </cell>
          <cell r="B901" t="str">
            <v>Lysimachia nemorum</v>
          </cell>
          <cell r="C901" t="str">
            <v>L.</v>
          </cell>
          <cell r="E901">
            <v>0</v>
          </cell>
          <cell r="F901" t="str">
            <v>nc</v>
          </cell>
          <cell r="G901" t="str">
            <v>nc</v>
          </cell>
          <cell r="H901">
            <v>1884</v>
          </cell>
          <cell r="I901" t="str">
            <v>PHg</v>
          </cell>
          <cell r="J901">
            <v>9</v>
          </cell>
          <cell r="K901">
            <v>5</v>
          </cell>
        </row>
        <row r="902">
          <cell r="A902" t="str">
            <v>LYSNUM</v>
          </cell>
          <cell r="B902" t="str">
            <v>Lysimachia nummularia</v>
          </cell>
          <cell r="C902" t="str">
            <v>L.</v>
          </cell>
          <cell r="E902">
            <v>0</v>
          </cell>
          <cell r="F902" t="str">
            <v>nc</v>
          </cell>
          <cell r="G902" t="str">
            <v>nc</v>
          </cell>
          <cell r="H902">
            <v>1885</v>
          </cell>
          <cell r="I902" t="str">
            <v>PHg</v>
          </cell>
          <cell r="J902">
            <v>9</v>
          </cell>
          <cell r="K902">
            <v>5</v>
          </cell>
        </row>
        <row r="903">
          <cell r="A903" t="str">
            <v>LYSTEN</v>
          </cell>
          <cell r="B903" t="str">
            <v>Lysimachia tenella</v>
          </cell>
          <cell r="C903" t="str">
            <v>L.</v>
          </cell>
          <cell r="E903">
            <v>0</v>
          </cell>
          <cell r="F903" t="str">
            <v>nc</v>
          </cell>
          <cell r="G903" t="str">
            <v>nc</v>
          </cell>
          <cell r="H903">
            <v>31558</v>
          </cell>
          <cell r="I903" t="str">
            <v>PHg</v>
          </cell>
          <cell r="J903">
            <v>9</v>
          </cell>
          <cell r="K903">
            <v>5</v>
          </cell>
          <cell r="L903" t="str">
            <v>ANLTEN</v>
          </cell>
          <cell r="M903" t="str">
            <v>Anagallis tenella (L.) L.</v>
          </cell>
        </row>
        <row r="904">
          <cell r="A904" t="str">
            <v>LYSVUL</v>
          </cell>
          <cell r="B904" t="str">
            <v>Lysimachia vulgaris</v>
          </cell>
          <cell r="C904" t="str">
            <v>L.</v>
          </cell>
          <cell r="E904">
            <v>0</v>
          </cell>
          <cell r="F904" t="str">
            <v>nc</v>
          </cell>
          <cell r="G904" t="str">
            <v>nc</v>
          </cell>
          <cell r="H904">
            <v>1887</v>
          </cell>
          <cell r="I904" t="str">
            <v>PHg</v>
          </cell>
          <cell r="J904">
            <v>9</v>
          </cell>
          <cell r="K904">
            <v>5</v>
          </cell>
        </row>
        <row r="905">
          <cell r="A905" t="str">
            <v>LYTHYS</v>
          </cell>
          <cell r="B905" t="str">
            <v>Lythrum hyssopifolia</v>
          </cell>
          <cell r="C905" t="str">
            <v>L.</v>
          </cell>
          <cell r="E905">
            <v>0</v>
          </cell>
          <cell r="F905" t="str">
            <v>nc</v>
          </cell>
          <cell r="G905" t="str">
            <v>nc</v>
          </cell>
          <cell r="H905">
            <v>19847</v>
          </cell>
          <cell r="I905" t="str">
            <v>PHg</v>
          </cell>
          <cell r="J905">
            <v>9</v>
          </cell>
          <cell r="K905">
            <v>5</v>
          </cell>
        </row>
        <row r="906">
          <cell r="A906" t="str">
            <v>LYTPOR</v>
          </cell>
          <cell r="B906" t="str">
            <v>Lythrum portula</v>
          </cell>
          <cell r="C906" t="str">
            <v>(L.) D.A.Webb</v>
          </cell>
          <cell r="E906">
            <v>0</v>
          </cell>
          <cell r="F906" t="str">
            <v>nc</v>
          </cell>
          <cell r="G906" t="str">
            <v>nc</v>
          </cell>
          <cell r="H906">
            <v>1822</v>
          </cell>
          <cell r="I906" t="str">
            <v>PHg</v>
          </cell>
          <cell r="J906">
            <v>9</v>
          </cell>
          <cell r="K906">
            <v>5</v>
          </cell>
          <cell r="L906" t="str">
            <v>LYTPOL</v>
          </cell>
          <cell r="M906" t="str">
            <v>Lythrum portula subsp. longidentata (J.Gay) P.D.Sell</v>
          </cell>
          <cell r="N906" t="str">
            <v>LYTPOP</v>
          </cell>
          <cell r="O906" t="str">
            <v>Lythrum portula subsp. portula (L.) D.A.Webb</v>
          </cell>
        </row>
        <row r="907">
          <cell r="A907" t="str">
            <v>LYTSAL</v>
          </cell>
          <cell r="B907" t="str">
            <v>Lythrum salicaria</v>
          </cell>
          <cell r="C907" t="str">
            <v>L.</v>
          </cell>
          <cell r="E907">
            <v>0</v>
          </cell>
          <cell r="F907" t="str">
            <v>nc</v>
          </cell>
          <cell r="G907" t="str">
            <v>nc</v>
          </cell>
          <cell r="H907">
            <v>1823</v>
          </cell>
          <cell r="I907" t="str">
            <v>PHg</v>
          </cell>
          <cell r="J907">
            <v>9</v>
          </cell>
          <cell r="K907">
            <v>5</v>
          </cell>
        </row>
        <row r="908">
          <cell r="A908" t="str">
            <v>MENARV</v>
          </cell>
          <cell r="B908" t="str">
            <v>Mentha arvensis</v>
          </cell>
          <cell r="C908" t="str">
            <v>L.</v>
          </cell>
          <cell r="E908">
            <v>0</v>
          </cell>
          <cell r="F908" t="str">
            <v>nc</v>
          </cell>
          <cell r="G908" t="str">
            <v>nc</v>
          </cell>
          <cell r="H908">
            <v>19855</v>
          </cell>
          <cell r="I908" t="str">
            <v>PHg</v>
          </cell>
          <cell r="J908">
            <v>9</v>
          </cell>
          <cell r="K908">
            <v>5</v>
          </cell>
        </row>
        <row r="909">
          <cell r="A909" t="str">
            <v>MENPUL</v>
          </cell>
          <cell r="B909" t="str">
            <v>Mentha pulegium</v>
          </cell>
          <cell r="C909" t="str">
            <v>L.</v>
          </cell>
          <cell r="E909">
            <v>0</v>
          </cell>
          <cell r="F909" t="str">
            <v>nc</v>
          </cell>
          <cell r="G909" t="str">
            <v>nc</v>
          </cell>
          <cell r="H909">
            <v>10239</v>
          </cell>
          <cell r="I909" t="str">
            <v>PHg</v>
          </cell>
          <cell r="J909">
            <v>9</v>
          </cell>
          <cell r="K909">
            <v>5</v>
          </cell>
        </row>
        <row r="910">
          <cell r="A910" t="str">
            <v>MENSUA</v>
          </cell>
          <cell r="B910" t="str">
            <v>Mentha suaveolens</v>
          </cell>
          <cell r="C910" t="str">
            <v>Ehrh.</v>
          </cell>
          <cell r="E910">
            <v>0</v>
          </cell>
          <cell r="F910" t="str">
            <v>nc</v>
          </cell>
          <cell r="G910" t="str">
            <v>nc</v>
          </cell>
          <cell r="H910">
            <v>29952</v>
          </cell>
          <cell r="I910" t="str">
            <v>PHg</v>
          </cell>
          <cell r="J910">
            <v>9</v>
          </cell>
          <cell r="K910">
            <v>5</v>
          </cell>
        </row>
        <row r="911">
          <cell r="A911" t="str">
            <v>MENXNI</v>
          </cell>
          <cell r="B911" t="str">
            <v>Mentha x niliaca </v>
          </cell>
          <cell r="C911" t="str">
            <v>Juss. ex Jacq.</v>
          </cell>
          <cell r="E911">
            <v>0</v>
          </cell>
          <cell r="F911" t="str">
            <v>nc</v>
          </cell>
          <cell r="G911" t="str">
            <v>nc</v>
          </cell>
          <cell r="H911">
            <v>31668</v>
          </cell>
          <cell r="I911" t="str">
            <v>PHg</v>
          </cell>
          <cell r="J911">
            <v>9</v>
          </cell>
          <cell r="K911">
            <v>5</v>
          </cell>
          <cell r="L911" t="str">
            <v>MENXRO</v>
          </cell>
          <cell r="M911" t="str">
            <v>Mentha x rotundifolia (L.) Huds.</v>
          </cell>
        </row>
        <row r="912">
          <cell r="A912" t="str">
            <v>MENXVE</v>
          </cell>
          <cell r="B912" t="str">
            <v>Mentha x verticillata</v>
          </cell>
          <cell r="C912" t="str">
            <v>L.</v>
          </cell>
          <cell r="E912">
            <v>0</v>
          </cell>
          <cell r="F912" t="str">
            <v>nc</v>
          </cell>
          <cell r="G912" t="str">
            <v>nc</v>
          </cell>
          <cell r="H912">
            <v>19858</v>
          </cell>
          <cell r="I912" t="str">
            <v>PHg</v>
          </cell>
          <cell r="J912">
            <v>9</v>
          </cell>
          <cell r="K912">
            <v>5</v>
          </cell>
        </row>
        <row r="913">
          <cell r="A913" t="str">
            <v>MECPER</v>
          </cell>
          <cell r="B913" t="str">
            <v>Mercurialis perennis</v>
          </cell>
          <cell r="C913" t="str">
            <v>L.</v>
          </cell>
          <cell r="E913">
            <v>0</v>
          </cell>
          <cell r="F913" t="str">
            <v>nc</v>
          </cell>
          <cell r="G913" t="str">
            <v>nc</v>
          </cell>
          <cell r="H913">
            <v>29983</v>
          </cell>
          <cell r="I913" t="str">
            <v>PHg</v>
          </cell>
          <cell r="J913">
            <v>9</v>
          </cell>
          <cell r="K913">
            <v>5</v>
          </cell>
        </row>
        <row r="914">
          <cell r="A914" t="str">
            <v>MIMGUT</v>
          </cell>
          <cell r="B914" t="str">
            <v>Mimulus guttatus</v>
          </cell>
          <cell r="C914" t="str">
            <v>DC.</v>
          </cell>
          <cell r="E914">
            <v>0</v>
          </cell>
          <cell r="F914" t="str">
            <v>nc</v>
          </cell>
          <cell r="G914" t="str">
            <v>nc</v>
          </cell>
          <cell r="H914">
            <v>1946</v>
          </cell>
          <cell r="I914" t="str">
            <v>PHg</v>
          </cell>
          <cell r="J914">
            <v>9</v>
          </cell>
          <cell r="K914">
            <v>5</v>
          </cell>
        </row>
        <row r="915">
          <cell r="A915" t="str">
            <v>MIMGXL</v>
          </cell>
          <cell r="B915" t="str">
            <v>Mimulus guttatus x luteus</v>
          </cell>
          <cell r="C915" t="str">
            <v>NULL</v>
          </cell>
          <cell r="E915">
            <v>0</v>
          </cell>
          <cell r="F915" t="str">
            <v>nc</v>
          </cell>
          <cell r="G915" t="str">
            <v>nc</v>
          </cell>
          <cell r="H915">
            <v>19859</v>
          </cell>
          <cell r="I915" t="str">
            <v>PHg</v>
          </cell>
          <cell r="J915">
            <v>9</v>
          </cell>
          <cell r="K915">
            <v>5</v>
          </cell>
        </row>
        <row r="916">
          <cell r="A916" t="str">
            <v>MIMMOS</v>
          </cell>
          <cell r="B916" t="str">
            <v>Mimulus moschatus</v>
          </cell>
          <cell r="C916" t="str">
            <v>Douglas ex Lindl.</v>
          </cell>
          <cell r="E916">
            <v>0</v>
          </cell>
          <cell r="F916" t="str">
            <v>nc</v>
          </cell>
          <cell r="G916" t="str">
            <v>nc</v>
          </cell>
          <cell r="H916">
            <v>19860</v>
          </cell>
          <cell r="I916" t="str">
            <v>PHg</v>
          </cell>
          <cell r="J916">
            <v>9</v>
          </cell>
          <cell r="K916">
            <v>5</v>
          </cell>
        </row>
        <row r="917">
          <cell r="A917" t="str">
            <v>MOETRI</v>
          </cell>
          <cell r="B917" t="str">
            <v>Moehringia trinervia</v>
          </cell>
          <cell r="C917" t="str">
            <v>(L.) Clairv.</v>
          </cell>
          <cell r="E917">
            <v>0</v>
          </cell>
          <cell r="F917" t="str">
            <v>nc</v>
          </cell>
          <cell r="G917" t="str">
            <v>nc</v>
          </cell>
          <cell r="H917">
            <v>19861</v>
          </cell>
          <cell r="I917" t="str">
            <v>PHg</v>
          </cell>
          <cell r="J917">
            <v>9</v>
          </cell>
          <cell r="K917">
            <v>5</v>
          </cell>
        </row>
        <row r="918">
          <cell r="A918" t="str">
            <v>MOLCAE</v>
          </cell>
          <cell r="B918" t="str">
            <v>Molinia caerulea</v>
          </cell>
          <cell r="C918" t="str">
            <v>(L.) Moench</v>
          </cell>
          <cell r="E918">
            <v>0</v>
          </cell>
          <cell r="F918" t="str">
            <v>nc</v>
          </cell>
          <cell r="G918" t="str">
            <v>nc</v>
          </cell>
          <cell r="H918">
            <v>1571</v>
          </cell>
          <cell r="I918" t="str">
            <v>PHg</v>
          </cell>
          <cell r="J918">
            <v>9</v>
          </cell>
          <cell r="K918">
            <v>5</v>
          </cell>
        </row>
        <row r="919">
          <cell r="A919" t="str">
            <v>MOLCAA</v>
          </cell>
          <cell r="B919" t="str">
            <v>Molinia caerulea subsp. arundinacea </v>
          </cell>
          <cell r="C919" t="str">
            <v>(Schrank) K.Richt.</v>
          </cell>
          <cell r="E919">
            <v>0</v>
          </cell>
          <cell r="F919" t="str">
            <v>nc</v>
          </cell>
          <cell r="G919" t="str">
            <v>nc</v>
          </cell>
          <cell r="H919">
            <v>31584</v>
          </cell>
          <cell r="I919" t="str">
            <v>PHg</v>
          </cell>
          <cell r="J919">
            <v>9</v>
          </cell>
          <cell r="K919">
            <v>5</v>
          </cell>
          <cell r="L919" t="str">
            <v>MOLARU</v>
          </cell>
          <cell r="M919" t="str">
            <v>Molinia arundinacea Schrank</v>
          </cell>
        </row>
        <row r="920">
          <cell r="A920" t="str">
            <v>MYOLAC</v>
          </cell>
          <cell r="B920" t="str">
            <v>Myosotis laxa subsp. cespitosa</v>
          </cell>
          <cell r="C920" t="str">
            <v>(Schulz) Hyl. ex Nordh.</v>
          </cell>
          <cell r="E920">
            <v>0</v>
          </cell>
          <cell r="F920" t="str">
            <v>nc</v>
          </cell>
          <cell r="G920" t="str">
            <v>nc</v>
          </cell>
          <cell r="H920">
            <v>31011</v>
          </cell>
          <cell r="I920" t="str">
            <v>PHg</v>
          </cell>
          <cell r="J920">
            <v>9</v>
          </cell>
          <cell r="K920">
            <v>5</v>
          </cell>
          <cell r="L920" t="str">
            <v>MYOCES</v>
          </cell>
          <cell r="M920" t="str">
            <v>Myosotis cespitosa Schultz</v>
          </cell>
        </row>
        <row r="921">
          <cell r="A921" t="str">
            <v>MYSAQU</v>
          </cell>
          <cell r="B921" t="str">
            <v>Myosoton aquaticum</v>
          </cell>
          <cell r="C921" t="str">
            <v>(L.) Moench</v>
          </cell>
          <cell r="E921">
            <v>0</v>
          </cell>
          <cell r="F921" t="str">
            <v>nc</v>
          </cell>
          <cell r="G921" t="str">
            <v>nc</v>
          </cell>
          <cell r="H921">
            <v>1710</v>
          </cell>
          <cell r="I921" t="str">
            <v>PHg</v>
          </cell>
          <cell r="J921">
            <v>9</v>
          </cell>
          <cell r="K921">
            <v>5</v>
          </cell>
          <cell r="L921" t="str">
            <v>CESAQU</v>
          </cell>
          <cell r="M921" t="str">
            <v>Cerastium aquaticum L.</v>
          </cell>
        </row>
        <row r="922">
          <cell r="A922" t="str">
            <v>MYIGAL</v>
          </cell>
          <cell r="B922" t="str">
            <v>Myrica gale</v>
          </cell>
          <cell r="C922" t="str">
            <v>L.</v>
          </cell>
          <cell r="E922">
            <v>0</v>
          </cell>
          <cell r="F922" t="str">
            <v>nc</v>
          </cell>
          <cell r="G922" t="str">
            <v>nc</v>
          </cell>
          <cell r="H922">
            <v>1832</v>
          </cell>
          <cell r="I922" t="str">
            <v>PHg</v>
          </cell>
          <cell r="J922">
            <v>9</v>
          </cell>
          <cell r="K922">
            <v>5</v>
          </cell>
        </row>
        <row r="923">
          <cell r="A923" t="str">
            <v>NASMIC</v>
          </cell>
          <cell r="B923" t="str">
            <v>Nasturtium microphyllum</v>
          </cell>
          <cell r="C923" t="str">
            <v>(Boenn.) Rchb.</v>
          </cell>
          <cell r="E923">
            <v>0</v>
          </cell>
          <cell r="F923" t="str">
            <v>nc</v>
          </cell>
          <cell r="G923" t="str">
            <v>nc</v>
          </cell>
          <cell r="H923">
            <v>31567</v>
          </cell>
          <cell r="I923" t="str">
            <v>PHg</v>
          </cell>
          <cell r="J923">
            <v>9</v>
          </cell>
          <cell r="K923">
            <v>4</v>
          </cell>
          <cell r="L923" t="str">
            <v>RORMIC</v>
          </cell>
          <cell r="M923" t="str">
            <v>Rorippa microphylla Boenn</v>
          </cell>
        </row>
        <row r="924">
          <cell r="A924" t="str">
            <v>NASXST</v>
          </cell>
          <cell r="B924" t="str">
            <v>Nasturtium x sterile</v>
          </cell>
          <cell r="C924" t="str">
            <v>(Airy Shaw) Oefelein</v>
          </cell>
          <cell r="E924">
            <v>0</v>
          </cell>
          <cell r="F924" t="str">
            <v>nc</v>
          </cell>
          <cell r="G924" t="str">
            <v>nc</v>
          </cell>
          <cell r="H924">
            <v>31597</v>
          </cell>
          <cell r="I924" t="str">
            <v>PHg</v>
          </cell>
          <cell r="J924">
            <v>9</v>
          </cell>
          <cell r="K924">
            <v>5</v>
          </cell>
          <cell r="L924" t="str">
            <v>RORXST</v>
          </cell>
          <cell r="M924" t="str">
            <v>Rorippa x sterilis Airy Shaw</v>
          </cell>
        </row>
        <row r="925">
          <cell r="A925" t="str">
            <v>OENFIS</v>
          </cell>
          <cell r="B925" t="str">
            <v>Oenanthe fistulosa</v>
          </cell>
          <cell r="C925" t="str">
            <v>L.</v>
          </cell>
          <cell r="E925">
            <v>0</v>
          </cell>
          <cell r="F925" t="str">
            <v>nc</v>
          </cell>
          <cell r="G925" t="str">
            <v>nc</v>
          </cell>
          <cell r="H925">
            <v>1987</v>
          </cell>
          <cell r="I925" t="str">
            <v>PHg</v>
          </cell>
          <cell r="J925">
            <v>9</v>
          </cell>
          <cell r="K925">
            <v>5</v>
          </cell>
        </row>
        <row r="926">
          <cell r="A926" t="str">
            <v>PASDIL</v>
          </cell>
          <cell r="B926" t="str">
            <v>Paspalum dilatatum</v>
          </cell>
          <cell r="C926" t="str">
            <v>Poir.</v>
          </cell>
          <cell r="E926">
            <v>0</v>
          </cell>
          <cell r="F926" t="str">
            <v>nc</v>
          </cell>
          <cell r="G926" t="str">
            <v>nc</v>
          </cell>
          <cell r="H926">
            <v>10234</v>
          </cell>
          <cell r="I926" t="str">
            <v>PHg</v>
          </cell>
          <cell r="J926">
            <v>9</v>
          </cell>
          <cell r="K926">
            <v>4</v>
          </cell>
        </row>
        <row r="927">
          <cell r="A927" t="str">
            <v>PASDIS</v>
          </cell>
          <cell r="B927" t="str">
            <v>Paspalum distichum</v>
          </cell>
          <cell r="C927" t="str">
            <v>L.</v>
          </cell>
          <cell r="E927">
            <v>0</v>
          </cell>
          <cell r="F927" t="str">
            <v>nc</v>
          </cell>
          <cell r="G927" t="str">
            <v>nc</v>
          </cell>
          <cell r="H927">
            <v>10237</v>
          </cell>
          <cell r="I927" t="str">
            <v>PHg</v>
          </cell>
          <cell r="J927">
            <v>9</v>
          </cell>
          <cell r="K927">
            <v>5</v>
          </cell>
          <cell r="L927" t="str">
            <v>PASPAS</v>
          </cell>
          <cell r="M927" t="str">
            <v>Paspalum paspalodes (Michx.) Scribn.</v>
          </cell>
        </row>
        <row r="928">
          <cell r="A928" t="str">
            <v>PASURV</v>
          </cell>
          <cell r="B928" t="str">
            <v>Paspalum urvillei</v>
          </cell>
          <cell r="C928" t="str">
            <v>Steud.</v>
          </cell>
          <cell r="E928">
            <v>0</v>
          </cell>
          <cell r="F928" t="str">
            <v>nc</v>
          </cell>
          <cell r="G928" t="str">
            <v>nc</v>
          </cell>
          <cell r="H928">
            <v>19905</v>
          </cell>
          <cell r="I928" t="str">
            <v>PHg</v>
          </cell>
          <cell r="J928">
            <v>9</v>
          </cell>
          <cell r="K928">
            <v>5</v>
          </cell>
        </row>
        <row r="929">
          <cell r="A929" t="str">
            <v>PASVAG</v>
          </cell>
          <cell r="B929" t="str">
            <v>Paspalum vaginatum</v>
          </cell>
          <cell r="C929" t="str">
            <v>Sw.</v>
          </cell>
          <cell r="E929">
            <v>0</v>
          </cell>
          <cell r="F929" t="str">
            <v>nc</v>
          </cell>
          <cell r="G929" t="str">
            <v>nc</v>
          </cell>
          <cell r="H929">
            <v>19906</v>
          </cell>
          <cell r="I929" t="str">
            <v>PHg</v>
          </cell>
          <cell r="J929">
            <v>9</v>
          </cell>
          <cell r="K929">
            <v>5</v>
          </cell>
        </row>
        <row r="930">
          <cell r="A930" t="str">
            <v>PERLAP</v>
          </cell>
          <cell r="B930" t="str">
            <v>Persicaria lapathifolia </v>
          </cell>
          <cell r="C930" t="str">
            <v>(L.) Delarbre</v>
          </cell>
          <cell r="E930">
            <v>0</v>
          </cell>
          <cell r="F930" t="str">
            <v>nc</v>
          </cell>
          <cell r="G930" t="str">
            <v>nc</v>
          </cell>
          <cell r="H930">
            <v>31022</v>
          </cell>
          <cell r="I930" t="str">
            <v>PHg</v>
          </cell>
          <cell r="J930">
            <v>9</v>
          </cell>
          <cell r="K930">
            <v>5</v>
          </cell>
          <cell r="L930" t="str">
            <v>POLLAP</v>
          </cell>
          <cell r="M930" t="str">
            <v>Polygonum lapathifolium L.</v>
          </cell>
        </row>
        <row r="931">
          <cell r="A931" t="str">
            <v>PERLAL</v>
          </cell>
          <cell r="B931" t="str">
            <v>Persicaria lapathifolia subsp. lapathifolia</v>
          </cell>
          <cell r="C931" t="str">
            <v>NULL</v>
          </cell>
          <cell r="E931">
            <v>0</v>
          </cell>
          <cell r="F931" t="str">
            <v>nc</v>
          </cell>
          <cell r="G931" t="str">
            <v>nc</v>
          </cell>
          <cell r="H931">
            <v>30525</v>
          </cell>
          <cell r="I931" t="str">
            <v>PHg</v>
          </cell>
          <cell r="J931">
            <v>9</v>
          </cell>
          <cell r="K931">
            <v>5</v>
          </cell>
          <cell r="L931" t="str">
            <v>POLMAU</v>
          </cell>
          <cell r="M931" t="str">
            <v>Polygonum maculatum Krock.</v>
          </cell>
        </row>
        <row r="932">
          <cell r="A932" t="str">
            <v>PERMAC</v>
          </cell>
          <cell r="B932" t="str">
            <v>Persicaria maculosa</v>
          </cell>
          <cell r="C932" t="str">
            <v>Gray</v>
          </cell>
          <cell r="E932">
            <v>0</v>
          </cell>
          <cell r="F932" t="str">
            <v>nc</v>
          </cell>
          <cell r="G932" t="str">
            <v>nc</v>
          </cell>
          <cell r="H932">
            <v>30056</v>
          </cell>
          <cell r="I932" t="str">
            <v>PHg</v>
          </cell>
          <cell r="J932">
            <v>9</v>
          </cell>
          <cell r="K932">
            <v>5</v>
          </cell>
          <cell r="L932" t="str">
            <v>POLMAC</v>
          </cell>
          <cell r="M932" t="str">
            <v>Polygonum maculatum Dulac</v>
          </cell>
          <cell r="N932" t="str">
            <v>POLMAL</v>
          </cell>
          <cell r="O932" t="str">
            <v>Polygonum maculatum Raf.</v>
          </cell>
        </row>
        <row r="933">
          <cell r="A933" t="str">
            <v>PERMIN</v>
          </cell>
          <cell r="B933" t="str">
            <v>Persicaria minor</v>
          </cell>
          <cell r="C933" t="str">
            <v>(Huds.) Opiz</v>
          </cell>
          <cell r="E933">
            <v>0</v>
          </cell>
          <cell r="F933" t="str">
            <v>nc</v>
          </cell>
          <cell r="G933" t="str">
            <v>nc</v>
          </cell>
          <cell r="H933">
            <v>31023</v>
          </cell>
          <cell r="I933" t="str">
            <v>PHg</v>
          </cell>
          <cell r="J933">
            <v>9</v>
          </cell>
          <cell r="K933">
            <v>5</v>
          </cell>
          <cell r="L933" t="str">
            <v>POLMIN</v>
          </cell>
          <cell r="M933" t="str">
            <v>Polygonum minus Huds.</v>
          </cell>
        </row>
        <row r="934">
          <cell r="A934" t="str">
            <v>PERMIT</v>
          </cell>
          <cell r="B934" t="str">
            <v>Persicaria mitis</v>
          </cell>
          <cell r="C934" t="str">
            <v>(Schrank) Assenov</v>
          </cell>
          <cell r="E934">
            <v>0</v>
          </cell>
          <cell r="F934" t="str">
            <v>nc</v>
          </cell>
          <cell r="G934" t="str">
            <v>nc</v>
          </cell>
          <cell r="H934">
            <v>31024</v>
          </cell>
          <cell r="I934" t="str">
            <v>PHg</v>
          </cell>
          <cell r="J934">
            <v>9</v>
          </cell>
          <cell r="K934">
            <v>5</v>
          </cell>
          <cell r="L934" t="str">
            <v>POLMIT</v>
          </cell>
          <cell r="M934" t="str">
            <v>Polygonum mite Schrank</v>
          </cell>
        </row>
        <row r="935">
          <cell r="A935" t="str">
            <v>PETALB</v>
          </cell>
          <cell r="B935" t="str">
            <v>Petasites albus</v>
          </cell>
          <cell r="C935" t="str">
            <v>(L.) Gaertn.</v>
          </cell>
          <cell r="E935">
            <v>0</v>
          </cell>
          <cell r="F935" t="str">
            <v>nc</v>
          </cell>
          <cell r="G935" t="str">
            <v>nc</v>
          </cell>
          <cell r="H935">
            <v>34548</v>
          </cell>
          <cell r="I935" t="str">
            <v>PHg</v>
          </cell>
          <cell r="J935">
            <v>9</v>
          </cell>
          <cell r="K935">
            <v>5</v>
          </cell>
        </row>
        <row r="936">
          <cell r="A936" t="str">
            <v>PETHYB</v>
          </cell>
          <cell r="B936" t="str">
            <v>Petasites hybridus</v>
          </cell>
          <cell r="C936" t="str">
            <v>(L.) Gaertn., Mey. &amp; Scherb.</v>
          </cell>
          <cell r="E936">
            <v>0</v>
          </cell>
          <cell r="F936" t="str">
            <v>nc</v>
          </cell>
          <cell r="G936" t="str">
            <v>nc</v>
          </cell>
          <cell r="H936">
            <v>1745</v>
          </cell>
          <cell r="I936" t="str">
            <v>PHg</v>
          </cell>
          <cell r="J936">
            <v>9</v>
          </cell>
          <cell r="K936">
            <v>5</v>
          </cell>
        </row>
        <row r="937">
          <cell r="A937" t="str">
            <v>PETJAP</v>
          </cell>
          <cell r="B937" t="str">
            <v>Petasites japonicus</v>
          </cell>
          <cell r="C937" t="str">
            <v>(Siebold &amp; Zucc.) Maxim.</v>
          </cell>
          <cell r="E937">
            <v>0</v>
          </cell>
          <cell r="F937" t="str">
            <v>nc</v>
          </cell>
          <cell r="G937" t="str">
            <v>nc</v>
          </cell>
          <cell r="H937">
            <v>19907</v>
          </cell>
          <cell r="I937" t="str">
            <v>PHg</v>
          </cell>
          <cell r="J937">
            <v>9</v>
          </cell>
          <cell r="K937">
            <v>5</v>
          </cell>
        </row>
        <row r="938">
          <cell r="A938" t="str">
            <v>PLNMAR</v>
          </cell>
          <cell r="B938" t="str">
            <v>Plantago maritima</v>
          </cell>
          <cell r="C938" t="str">
            <v>L.</v>
          </cell>
          <cell r="E938">
            <v>0</v>
          </cell>
          <cell r="F938" t="str">
            <v>nc</v>
          </cell>
          <cell r="G938" t="str">
            <v>nc</v>
          </cell>
          <cell r="H938">
            <v>19926</v>
          </cell>
          <cell r="I938" t="str">
            <v>PHg</v>
          </cell>
          <cell r="J938">
            <v>9</v>
          </cell>
          <cell r="K938">
            <v>5</v>
          </cell>
        </row>
        <row r="939">
          <cell r="A939" t="str">
            <v>PLUSAB</v>
          </cell>
          <cell r="B939" t="str">
            <v>Pleuropogon sabinei</v>
          </cell>
          <cell r="C939" t="str">
            <v>R.Br.</v>
          </cell>
          <cell r="E939">
            <v>0</v>
          </cell>
          <cell r="F939" t="str">
            <v>nc</v>
          </cell>
          <cell r="G939" t="str">
            <v>nc</v>
          </cell>
          <cell r="H939">
            <v>19927</v>
          </cell>
          <cell r="I939" t="str">
            <v>PHg</v>
          </cell>
          <cell r="J939">
            <v>9</v>
          </cell>
          <cell r="K939">
            <v>5</v>
          </cell>
        </row>
        <row r="940">
          <cell r="A940" t="str">
            <v>POAPAL</v>
          </cell>
          <cell r="B940" t="str">
            <v>Poa palustris</v>
          </cell>
          <cell r="C940" t="str">
            <v>L.</v>
          </cell>
          <cell r="E940">
            <v>0</v>
          </cell>
          <cell r="F940" t="str">
            <v>nc</v>
          </cell>
          <cell r="G940" t="str">
            <v>nc</v>
          </cell>
          <cell r="H940">
            <v>1582</v>
          </cell>
          <cell r="I940" t="str">
            <v>PHg</v>
          </cell>
          <cell r="J940">
            <v>9</v>
          </cell>
          <cell r="K940">
            <v>5</v>
          </cell>
        </row>
        <row r="941">
          <cell r="A941" t="str">
            <v>POAREM</v>
          </cell>
          <cell r="B941" t="str">
            <v>Poa remota</v>
          </cell>
          <cell r="C941" t="str">
            <v>Forselles</v>
          </cell>
          <cell r="E941">
            <v>0</v>
          </cell>
          <cell r="F941" t="str">
            <v>nc</v>
          </cell>
          <cell r="G941" t="str">
            <v>nc</v>
          </cell>
          <cell r="H941">
            <v>29919</v>
          </cell>
          <cell r="I941" t="str">
            <v>PHg</v>
          </cell>
          <cell r="J941">
            <v>9</v>
          </cell>
          <cell r="K941">
            <v>5</v>
          </cell>
        </row>
        <row r="942">
          <cell r="A942" t="str">
            <v>POLFOL</v>
          </cell>
          <cell r="B942" t="str">
            <v>Polygonum foliosum</v>
          </cell>
          <cell r="C942" t="str">
            <v>H. Lindb.</v>
          </cell>
          <cell r="E942">
            <v>0</v>
          </cell>
          <cell r="F942" t="str">
            <v>nc</v>
          </cell>
          <cell r="G942" t="str">
            <v>nc</v>
          </cell>
          <cell r="H942">
            <v>19930</v>
          </cell>
          <cell r="I942" t="str">
            <v>PHg</v>
          </cell>
          <cell r="J942">
            <v>9</v>
          </cell>
          <cell r="K942">
            <v>5</v>
          </cell>
        </row>
        <row r="943">
          <cell r="A943" t="str">
            <v>PULDYS</v>
          </cell>
          <cell r="B943" t="str">
            <v>Pulicaria dysenterica</v>
          </cell>
          <cell r="C943" t="str">
            <v>(L.) Bernh.</v>
          </cell>
          <cell r="E943">
            <v>0</v>
          </cell>
          <cell r="F943" t="str">
            <v>nc</v>
          </cell>
          <cell r="G943" t="str">
            <v>nc</v>
          </cell>
          <cell r="H943">
            <v>1748</v>
          </cell>
          <cell r="I943" t="str">
            <v>PHg</v>
          </cell>
          <cell r="J943">
            <v>9</v>
          </cell>
          <cell r="K943">
            <v>5</v>
          </cell>
        </row>
        <row r="944">
          <cell r="A944" t="str">
            <v>PULVUL</v>
          </cell>
          <cell r="B944" t="str">
            <v>Pulicaria vulgaris</v>
          </cell>
          <cell r="C944" t="str">
            <v>Gaertn.</v>
          </cell>
          <cell r="E944">
            <v>0</v>
          </cell>
          <cell r="F944" t="str">
            <v>nc</v>
          </cell>
          <cell r="G944" t="str">
            <v>nc</v>
          </cell>
          <cell r="H944">
            <v>29943</v>
          </cell>
          <cell r="I944" t="str">
            <v>PHg</v>
          </cell>
          <cell r="J944">
            <v>9</v>
          </cell>
          <cell r="K944">
            <v>5</v>
          </cell>
        </row>
        <row r="945">
          <cell r="A945" t="str">
            <v>RANACO</v>
          </cell>
          <cell r="B945" t="str">
            <v>Ranunculus aconitifolius</v>
          </cell>
          <cell r="C945" t="str">
            <v>L.</v>
          </cell>
          <cell r="E945">
            <v>0</v>
          </cell>
          <cell r="F945" t="str">
            <v>nc</v>
          </cell>
          <cell r="G945" t="str">
            <v>nc</v>
          </cell>
          <cell r="H945">
            <v>1897</v>
          </cell>
          <cell r="I945" t="str">
            <v>PHg</v>
          </cell>
          <cell r="J945">
            <v>9</v>
          </cell>
          <cell r="K945">
            <v>5</v>
          </cell>
        </row>
        <row r="946">
          <cell r="A946" t="str">
            <v>RANBUL</v>
          </cell>
          <cell r="B946" t="str">
            <v>Ranunculus bulbosus</v>
          </cell>
          <cell r="C946" t="str">
            <v>L.</v>
          </cell>
          <cell r="E946">
            <v>0</v>
          </cell>
          <cell r="F946" t="str">
            <v>nc</v>
          </cell>
          <cell r="G946" t="str">
            <v>nc</v>
          </cell>
          <cell r="H946">
            <v>34444</v>
          </cell>
          <cell r="I946" t="str">
            <v>PHg</v>
          </cell>
          <cell r="J946">
            <v>9</v>
          </cell>
          <cell r="K946">
            <v>5</v>
          </cell>
        </row>
        <row r="947">
          <cell r="A947" t="str">
            <v>RANHYP</v>
          </cell>
          <cell r="B947" t="str">
            <v>Ranunculus hyperboreus</v>
          </cell>
          <cell r="C947" t="str">
            <v>Rottb.</v>
          </cell>
          <cell r="E947">
            <v>0</v>
          </cell>
          <cell r="F947" t="str">
            <v>nc</v>
          </cell>
          <cell r="G947" t="str">
            <v>nc</v>
          </cell>
          <cell r="H947">
            <v>19970</v>
          </cell>
          <cell r="I947" t="str">
            <v>PHg</v>
          </cell>
          <cell r="J947">
            <v>9</v>
          </cell>
          <cell r="K947">
            <v>5</v>
          </cell>
        </row>
        <row r="948">
          <cell r="A948" t="str">
            <v>RANRET</v>
          </cell>
          <cell r="B948" t="str">
            <v>Ranunculus reptans</v>
          </cell>
          <cell r="C948" t="str">
            <v>L.</v>
          </cell>
          <cell r="E948">
            <v>0</v>
          </cell>
          <cell r="F948" t="str">
            <v>nc</v>
          </cell>
          <cell r="G948" t="str">
            <v>nc</v>
          </cell>
          <cell r="H948">
            <v>19978</v>
          </cell>
          <cell r="I948" t="str">
            <v>PHg</v>
          </cell>
          <cell r="J948">
            <v>9</v>
          </cell>
          <cell r="K948">
            <v>5</v>
          </cell>
        </row>
        <row r="949">
          <cell r="A949" t="str">
            <v>RANSCE</v>
          </cell>
          <cell r="B949" t="str">
            <v>Ranunculus sceleratus</v>
          </cell>
          <cell r="C949" t="str">
            <v>L.</v>
          </cell>
          <cell r="E949">
            <v>0</v>
          </cell>
          <cell r="F949" t="str">
            <v>nc</v>
          </cell>
          <cell r="G949" t="str">
            <v>nc</v>
          </cell>
          <cell r="H949">
            <v>1913</v>
          </cell>
          <cell r="I949" t="str">
            <v>PHg</v>
          </cell>
          <cell r="J949">
            <v>9</v>
          </cell>
          <cell r="K949">
            <v>5</v>
          </cell>
        </row>
        <row r="950">
          <cell r="A950" t="str">
            <v>RHNALB</v>
          </cell>
          <cell r="B950" t="str">
            <v>Rhynchospora alba</v>
          </cell>
          <cell r="C950" t="str">
            <v>(L.) Vahl.</v>
          </cell>
          <cell r="E950">
            <v>0</v>
          </cell>
          <cell r="F950" t="str">
            <v>nc</v>
          </cell>
          <cell r="G950" t="str">
            <v>nc</v>
          </cell>
          <cell r="H950">
            <v>1513</v>
          </cell>
          <cell r="I950" t="str">
            <v>PHg</v>
          </cell>
          <cell r="J950">
            <v>9</v>
          </cell>
          <cell r="K950">
            <v>5</v>
          </cell>
        </row>
        <row r="951">
          <cell r="A951" t="str">
            <v>RORISL</v>
          </cell>
          <cell r="B951" t="str">
            <v>Rorippa islandica</v>
          </cell>
          <cell r="C951" t="str">
            <v>(Oeder ex Gunnerus) Borbás</v>
          </cell>
          <cell r="E951">
            <v>0</v>
          </cell>
          <cell r="F951" t="str">
            <v>nc</v>
          </cell>
          <cell r="G951" t="str">
            <v>nc</v>
          </cell>
          <cell r="H951">
            <v>1766</v>
          </cell>
          <cell r="I951" t="str">
            <v>PHg</v>
          </cell>
          <cell r="J951">
            <v>9</v>
          </cell>
          <cell r="K951">
            <v>5</v>
          </cell>
        </row>
        <row r="952">
          <cell r="A952" t="str">
            <v>RORPAL</v>
          </cell>
          <cell r="B952" t="str">
            <v>Rorippa palustris</v>
          </cell>
          <cell r="C952" t="str">
            <v>(L.) Besser</v>
          </cell>
          <cell r="E952">
            <v>0</v>
          </cell>
          <cell r="F952" t="str">
            <v>nc</v>
          </cell>
          <cell r="G952" t="str">
            <v>nc</v>
          </cell>
          <cell r="H952">
            <v>20002</v>
          </cell>
          <cell r="I952" t="str">
            <v>PHg</v>
          </cell>
          <cell r="J952">
            <v>9</v>
          </cell>
          <cell r="K952">
            <v>5</v>
          </cell>
        </row>
        <row r="953">
          <cell r="A953" t="str">
            <v>RORSYL</v>
          </cell>
          <cell r="B953" t="str">
            <v>Rorippa sylvestris</v>
          </cell>
          <cell r="C953" t="str">
            <v>(L.) Besser</v>
          </cell>
          <cell r="E953">
            <v>0</v>
          </cell>
          <cell r="F953" t="str">
            <v>nc</v>
          </cell>
          <cell r="G953" t="str">
            <v>nc</v>
          </cell>
          <cell r="H953">
            <v>1767</v>
          </cell>
          <cell r="I953" t="str">
            <v>PHg</v>
          </cell>
          <cell r="J953">
            <v>9</v>
          </cell>
          <cell r="K953">
            <v>5</v>
          </cell>
        </row>
        <row r="954">
          <cell r="A954" t="str">
            <v>RORXAR</v>
          </cell>
          <cell r="B954" t="str">
            <v>Rorippa x armoracioides</v>
          </cell>
          <cell r="C954" t="str">
            <v>(Tausch) Fuss</v>
          </cell>
          <cell r="E954">
            <v>0</v>
          </cell>
          <cell r="F954" t="str">
            <v>nc</v>
          </cell>
          <cell r="G954" t="str">
            <v>nc</v>
          </cell>
          <cell r="H954">
            <v>20004</v>
          </cell>
          <cell r="I954" t="str">
            <v>PHg</v>
          </cell>
          <cell r="J954">
            <v>9</v>
          </cell>
          <cell r="K954">
            <v>5</v>
          </cell>
        </row>
        <row r="955">
          <cell r="A955" t="str">
            <v>RORPYR</v>
          </cell>
          <cell r="B955" t="str">
            <v>Rorripa pyrenaica</v>
          </cell>
          <cell r="C955" t="str">
            <v>(All.) Rchb.</v>
          </cell>
          <cell r="E955">
            <v>0</v>
          </cell>
          <cell r="F955" t="str">
            <v>nc</v>
          </cell>
          <cell r="G955" t="str">
            <v>nc</v>
          </cell>
          <cell r="H955">
            <v>29940</v>
          </cell>
          <cell r="I955" t="str">
            <v>PHg</v>
          </cell>
          <cell r="J955">
            <v>9</v>
          </cell>
          <cell r="K955">
            <v>5</v>
          </cell>
          <cell r="L955" t="str">
            <v>RORSTY</v>
          </cell>
          <cell r="M955" t="str">
            <v>Rorippa stylosa (Pers.) Mansf. &amp; Rothm.</v>
          </cell>
        </row>
        <row r="956">
          <cell r="A956" t="str">
            <v>RUMALP</v>
          </cell>
          <cell r="B956" t="str">
            <v>Rumex alpinus</v>
          </cell>
          <cell r="C956" t="str">
            <v>L.</v>
          </cell>
          <cell r="E956">
            <v>0</v>
          </cell>
          <cell r="F956" t="str">
            <v>nc</v>
          </cell>
          <cell r="G956" t="str">
            <v>nc</v>
          </cell>
          <cell r="H956">
            <v>29936</v>
          </cell>
          <cell r="I956" t="str">
            <v>PHg</v>
          </cell>
          <cell r="J956">
            <v>9</v>
          </cell>
          <cell r="K956">
            <v>5</v>
          </cell>
        </row>
        <row r="957">
          <cell r="A957" t="str">
            <v>RUMAQU</v>
          </cell>
          <cell r="B957" t="str">
            <v>Rumex aquaticus</v>
          </cell>
          <cell r="C957" t="str">
            <v>L.</v>
          </cell>
          <cell r="E957">
            <v>0</v>
          </cell>
          <cell r="F957" t="str">
            <v>nc</v>
          </cell>
          <cell r="G957" t="str">
            <v>nc</v>
          </cell>
          <cell r="H957">
            <v>20009</v>
          </cell>
          <cell r="I957" t="str">
            <v>PHg</v>
          </cell>
          <cell r="J957">
            <v>9</v>
          </cell>
          <cell r="K957">
            <v>5</v>
          </cell>
        </row>
        <row r="958">
          <cell r="A958" t="str">
            <v>RUMCON</v>
          </cell>
          <cell r="B958" t="str">
            <v>Rumex conglomeratus</v>
          </cell>
          <cell r="C958" t="str">
            <v>Murray</v>
          </cell>
          <cell r="E958">
            <v>0</v>
          </cell>
          <cell r="F958" t="str">
            <v>nc</v>
          </cell>
          <cell r="G958" t="str">
            <v>nc</v>
          </cell>
          <cell r="H958">
            <v>1871</v>
          </cell>
          <cell r="I958" t="str">
            <v>PHg</v>
          </cell>
          <cell r="J958">
            <v>9</v>
          </cell>
          <cell r="K958">
            <v>5</v>
          </cell>
        </row>
        <row r="959">
          <cell r="A959" t="str">
            <v>RUMMAR</v>
          </cell>
          <cell r="B959" t="str">
            <v>Rumex maritimus</v>
          </cell>
          <cell r="C959" t="str">
            <v>L.</v>
          </cell>
          <cell r="E959">
            <v>0</v>
          </cell>
          <cell r="F959" t="str">
            <v>nc</v>
          </cell>
          <cell r="G959" t="str">
            <v>nc</v>
          </cell>
          <cell r="H959">
            <v>1874</v>
          </cell>
          <cell r="I959" t="str">
            <v>PHg</v>
          </cell>
          <cell r="J959">
            <v>9</v>
          </cell>
          <cell r="K959">
            <v>5</v>
          </cell>
        </row>
        <row r="960">
          <cell r="A960" t="str">
            <v>RUMSAN</v>
          </cell>
          <cell r="B960" t="str">
            <v>Rumex sanguineus</v>
          </cell>
          <cell r="C960" t="str">
            <v>L.</v>
          </cell>
          <cell r="E960">
            <v>0</v>
          </cell>
          <cell r="F960" t="str">
            <v>nc</v>
          </cell>
          <cell r="G960" t="str">
            <v>nc</v>
          </cell>
          <cell r="H960">
            <v>1876</v>
          </cell>
          <cell r="I960" t="str">
            <v>PHg</v>
          </cell>
          <cell r="J960">
            <v>9</v>
          </cell>
          <cell r="K960">
            <v>5</v>
          </cell>
        </row>
        <row r="961">
          <cell r="A961" t="str">
            <v>SACSPO</v>
          </cell>
          <cell r="B961" t="str">
            <v>Saccharum spontaneum</v>
          </cell>
          <cell r="C961" t="str">
            <v>L.</v>
          </cell>
          <cell r="E961">
            <v>0</v>
          </cell>
          <cell r="F961" t="str">
            <v>nc</v>
          </cell>
          <cell r="G961" t="str">
            <v>nc</v>
          </cell>
          <cell r="H961">
            <v>20014</v>
          </cell>
          <cell r="I961" t="str">
            <v>PHg</v>
          </cell>
          <cell r="J961">
            <v>9</v>
          </cell>
          <cell r="K961">
            <v>5</v>
          </cell>
        </row>
        <row r="962">
          <cell r="A962" t="str">
            <v>SAINOD</v>
          </cell>
          <cell r="B962" t="str">
            <v>Sagina nodosa</v>
          </cell>
          <cell r="C962" t="str">
            <v>(L.) Fenzl</v>
          </cell>
          <cell r="E962">
            <v>0</v>
          </cell>
          <cell r="F962" t="str">
            <v>nc</v>
          </cell>
          <cell r="G962" t="str">
            <v>nc</v>
          </cell>
          <cell r="H962">
            <v>20016</v>
          </cell>
          <cell r="I962" t="str">
            <v>PHg</v>
          </cell>
          <cell r="J962">
            <v>9</v>
          </cell>
          <cell r="K962">
            <v>5</v>
          </cell>
        </row>
        <row r="963">
          <cell r="A963" t="str">
            <v>SAMVAL</v>
          </cell>
          <cell r="B963" t="str">
            <v>Samolus valerandi</v>
          </cell>
          <cell r="C963" t="str">
            <v>L.</v>
          </cell>
          <cell r="E963">
            <v>0</v>
          </cell>
          <cell r="F963" t="str">
            <v>nc</v>
          </cell>
          <cell r="G963" t="str">
            <v>nc</v>
          </cell>
          <cell r="H963">
            <v>1889</v>
          </cell>
          <cell r="I963" t="str">
            <v>PHg</v>
          </cell>
          <cell r="J963">
            <v>9</v>
          </cell>
          <cell r="K963">
            <v>5</v>
          </cell>
        </row>
        <row r="964">
          <cell r="A964" t="str">
            <v>SAPOFF</v>
          </cell>
          <cell r="B964" t="str">
            <v>Saponaria officinalis</v>
          </cell>
          <cell r="C964" t="str">
            <v>L.</v>
          </cell>
          <cell r="E964">
            <v>0</v>
          </cell>
          <cell r="F964" t="str">
            <v>nc</v>
          </cell>
          <cell r="G964" t="str">
            <v>nc</v>
          </cell>
          <cell r="H964">
            <v>29934</v>
          </cell>
          <cell r="I964" t="str">
            <v>PHg</v>
          </cell>
          <cell r="J964">
            <v>9</v>
          </cell>
          <cell r="K964">
            <v>5</v>
          </cell>
        </row>
        <row r="965">
          <cell r="A965" t="str">
            <v>SHONIG</v>
          </cell>
          <cell r="B965" t="str">
            <v>Schoenus nigricans</v>
          </cell>
          <cell r="C965" t="str">
            <v>L.</v>
          </cell>
          <cell r="E965">
            <v>0</v>
          </cell>
          <cell r="F965" t="str">
            <v>nc</v>
          </cell>
          <cell r="G965" t="str">
            <v>nc</v>
          </cell>
          <cell r="H965">
            <v>19684</v>
          </cell>
          <cell r="I965" t="str">
            <v>PHg</v>
          </cell>
          <cell r="J965">
            <v>9</v>
          </cell>
          <cell r="K965">
            <v>5</v>
          </cell>
        </row>
        <row r="966">
          <cell r="A966" t="str">
            <v>SCPHOL</v>
          </cell>
          <cell r="B966" t="str">
            <v>Scirpoides holoschoenus</v>
          </cell>
          <cell r="C966" t="str">
            <v>(L.) Sojak</v>
          </cell>
          <cell r="E966">
            <v>0</v>
          </cell>
          <cell r="F966" t="str">
            <v>nc</v>
          </cell>
          <cell r="G966" t="str">
            <v>nc</v>
          </cell>
          <cell r="H966">
            <v>19685</v>
          </cell>
          <cell r="I966" t="str">
            <v>PHg</v>
          </cell>
          <cell r="J966">
            <v>9</v>
          </cell>
          <cell r="K966">
            <v>4</v>
          </cell>
          <cell r="L966" t="str">
            <v>SCIHOL</v>
          </cell>
          <cell r="M966" t="str">
            <v>Scirpus holoschoenus L.</v>
          </cell>
        </row>
        <row r="967">
          <cell r="A967" t="str">
            <v>SCRAUR</v>
          </cell>
          <cell r="B967" t="str">
            <v>Scrophularia auriculata</v>
          </cell>
          <cell r="C967" t="str">
            <v>L.</v>
          </cell>
          <cell r="E967">
            <v>0</v>
          </cell>
          <cell r="F967" t="str">
            <v>nc</v>
          </cell>
          <cell r="G967" t="str">
            <v>nc</v>
          </cell>
          <cell r="H967">
            <v>1950</v>
          </cell>
          <cell r="I967" t="str">
            <v>PHg</v>
          </cell>
          <cell r="J967">
            <v>9</v>
          </cell>
          <cell r="K967">
            <v>5</v>
          </cell>
        </row>
        <row r="968">
          <cell r="A968" t="str">
            <v>SCRNOD</v>
          </cell>
          <cell r="B968" t="str">
            <v>Scrophularia nodosa</v>
          </cell>
          <cell r="C968" t="str">
            <v>L.</v>
          </cell>
          <cell r="E968">
            <v>0</v>
          </cell>
          <cell r="F968" t="str">
            <v>nc</v>
          </cell>
          <cell r="G968" t="str">
            <v>nc</v>
          </cell>
          <cell r="H968">
            <v>1952</v>
          </cell>
          <cell r="I968" t="str">
            <v>PHg</v>
          </cell>
          <cell r="J968">
            <v>9</v>
          </cell>
          <cell r="K968">
            <v>5</v>
          </cell>
        </row>
        <row r="969">
          <cell r="A969" t="str">
            <v>SCROBL</v>
          </cell>
          <cell r="B969" t="str">
            <v>Scrophularia oblongifolia</v>
          </cell>
          <cell r="C969" t="str">
            <v>Loisel.</v>
          </cell>
          <cell r="E969">
            <v>0</v>
          </cell>
          <cell r="F969" t="str">
            <v>nc</v>
          </cell>
          <cell r="G969" t="str">
            <v>nc</v>
          </cell>
          <cell r="H969">
            <v>31028</v>
          </cell>
          <cell r="I969" t="str">
            <v>PHg</v>
          </cell>
          <cell r="J969">
            <v>9</v>
          </cell>
          <cell r="K969">
            <v>5</v>
          </cell>
          <cell r="L969" t="str">
            <v>SCRUMB</v>
          </cell>
          <cell r="M969" t="str">
            <v>Scrophularia umbrosa Dumort.</v>
          </cell>
        </row>
        <row r="970">
          <cell r="A970" t="str">
            <v>SCUGAL</v>
          </cell>
          <cell r="B970" t="str">
            <v>Scutellaria galericulata</v>
          </cell>
          <cell r="C970" t="str">
            <v>L.</v>
          </cell>
          <cell r="E970">
            <v>0</v>
          </cell>
          <cell r="F970" t="str">
            <v>nc</v>
          </cell>
          <cell r="G970" t="str">
            <v>nc</v>
          </cell>
          <cell r="H970">
            <v>1796</v>
          </cell>
          <cell r="I970" t="str">
            <v>PHg</v>
          </cell>
          <cell r="J970">
            <v>9</v>
          </cell>
          <cell r="K970">
            <v>5</v>
          </cell>
        </row>
        <row r="971">
          <cell r="A971" t="str">
            <v>SENSAR</v>
          </cell>
          <cell r="B971" t="str">
            <v>Senecio sarracenicus</v>
          </cell>
          <cell r="C971" t="str">
            <v>L.</v>
          </cell>
          <cell r="E971">
            <v>0</v>
          </cell>
          <cell r="F971" t="str">
            <v>nc</v>
          </cell>
          <cell r="G971" t="str">
            <v>nc</v>
          </cell>
          <cell r="H971">
            <v>19689</v>
          </cell>
          <cell r="I971" t="str">
            <v>PHg</v>
          </cell>
          <cell r="J971">
            <v>9</v>
          </cell>
          <cell r="K971">
            <v>5</v>
          </cell>
        </row>
        <row r="972">
          <cell r="A972" t="str">
            <v>SIBEUR</v>
          </cell>
          <cell r="B972" t="str">
            <v>Sibthorpia europaea</v>
          </cell>
          <cell r="C972" t="str">
            <v>L.</v>
          </cell>
          <cell r="E972">
            <v>0</v>
          </cell>
          <cell r="F972" t="str">
            <v>nc</v>
          </cell>
          <cell r="G972" t="str">
            <v>nc</v>
          </cell>
          <cell r="H972">
            <v>19691</v>
          </cell>
          <cell r="I972" t="str">
            <v>PHg</v>
          </cell>
          <cell r="J972">
            <v>9</v>
          </cell>
          <cell r="K972">
            <v>5</v>
          </cell>
        </row>
        <row r="973">
          <cell r="A973" t="str">
            <v>SIULAT</v>
          </cell>
          <cell r="B973" t="str">
            <v>Sium latifolium</v>
          </cell>
          <cell r="C973" t="str">
            <v>L.</v>
          </cell>
          <cell r="E973">
            <v>0</v>
          </cell>
          <cell r="F973" t="str">
            <v>nc</v>
          </cell>
          <cell r="G973" t="str">
            <v>nc</v>
          </cell>
          <cell r="H973">
            <v>1997</v>
          </cell>
          <cell r="I973" t="str">
            <v>PHg</v>
          </cell>
          <cell r="J973">
            <v>9</v>
          </cell>
          <cell r="K973">
            <v>4</v>
          </cell>
        </row>
        <row r="974">
          <cell r="A974" t="str">
            <v>SOADUL</v>
          </cell>
          <cell r="B974" t="str">
            <v>Solanum dulcamara</v>
          </cell>
          <cell r="C974" t="str">
            <v>L.</v>
          </cell>
          <cell r="E974">
            <v>0</v>
          </cell>
          <cell r="F974" t="str">
            <v>nc</v>
          </cell>
          <cell r="G974" t="str">
            <v>nc</v>
          </cell>
          <cell r="H974">
            <v>1964</v>
          </cell>
          <cell r="I974" t="str">
            <v>PHg</v>
          </cell>
          <cell r="J974">
            <v>9</v>
          </cell>
          <cell r="K974">
            <v>5</v>
          </cell>
        </row>
        <row r="975">
          <cell r="A975" t="str">
            <v>SOESOL</v>
          </cell>
          <cell r="B975" t="str">
            <v>Soleirolia soleirolii</v>
          </cell>
          <cell r="C975" t="str">
            <v>(Req.) Dandy</v>
          </cell>
          <cell r="E975">
            <v>0</v>
          </cell>
          <cell r="F975" t="str">
            <v>nc</v>
          </cell>
          <cell r="G975" t="str">
            <v>nc</v>
          </cell>
          <cell r="H975">
            <v>29930</v>
          </cell>
          <cell r="I975" t="str">
            <v>PHg</v>
          </cell>
          <cell r="J975">
            <v>9</v>
          </cell>
          <cell r="K975">
            <v>5</v>
          </cell>
        </row>
        <row r="976">
          <cell r="A976" t="str">
            <v>SPNAES</v>
          </cell>
          <cell r="B976" t="str">
            <v>Spiranthes aestivalis</v>
          </cell>
          <cell r="C976" t="str">
            <v>(Poir.) Rich.</v>
          </cell>
          <cell r="E976">
            <v>0</v>
          </cell>
          <cell r="F976" t="str">
            <v>nc</v>
          </cell>
          <cell r="G976" t="str">
            <v>nc</v>
          </cell>
          <cell r="H976">
            <v>35486</v>
          </cell>
          <cell r="I976" t="str">
            <v>PHg</v>
          </cell>
          <cell r="J976">
            <v>9</v>
          </cell>
          <cell r="K976">
            <v>5</v>
          </cell>
        </row>
        <row r="977">
          <cell r="A977" t="str">
            <v>STAPAL</v>
          </cell>
          <cell r="B977" t="str">
            <v>Stachys palustris</v>
          </cell>
          <cell r="C977" t="str">
            <v>L.</v>
          </cell>
          <cell r="E977">
            <v>0</v>
          </cell>
          <cell r="F977" t="str">
            <v>nc</v>
          </cell>
          <cell r="G977" t="str">
            <v>nc</v>
          </cell>
          <cell r="H977">
            <v>1799</v>
          </cell>
          <cell r="I977" t="str">
            <v>PHg</v>
          </cell>
          <cell r="J977">
            <v>9</v>
          </cell>
          <cell r="K977">
            <v>5</v>
          </cell>
        </row>
        <row r="978">
          <cell r="A978" t="str">
            <v>STEALS</v>
          </cell>
          <cell r="B978" t="str">
            <v>Stellaria alsine</v>
          </cell>
          <cell r="C978" t="str">
            <v>Grimm.</v>
          </cell>
          <cell r="E978">
            <v>0</v>
          </cell>
          <cell r="F978" t="str">
            <v>nc</v>
          </cell>
          <cell r="G978" t="str">
            <v>nc</v>
          </cell>
          <cell r="H978">
            <v>1714</v>
          </cell>
          <cell r="I978" t="str">
            <v>PHg</v>
          </cell>
          <cell r="J978">
            <v>9</v>
          </cell>
          <cell r="K978">
            <v>5</v>
          </cell>
          <cell r="L978" t="str">
            <v>STEULI</v>
          </cell>
          <cell r="M978" t="str">
            <v>Stellaria uliginosa Murray</v>
          </cell>
        </row>
        <row r="979">
          <cell r="A979" t="str">
            <v>STEGRA</v>
          </cell>
          <cell r="B979" t="str">
            <v>Stellaria graminea</v>
          </cell>
          <cell r="C979" t="str">
            <v>L.</v>
          </cell>
          <cell r="E979">
            <v>0</v>
          </cell>
          <cell r="F979" t="str">
            <v>nc</v>
          </cell>
          <cell r="G979" t="str">
            <v>nc</v>
          </cell>
          <cell r="H979">
            <v>29993</v>
          </cell>
          <cell r="I979" t="str">
            <v>PHg</v>
          </cell>
          <cell r="J979">
            <v>9</v>
          </cell>
          <cell r="K979">
            <v>5</v>
          </cell>
        </row>
        <row r="980">
          <cell r="A980" t="str">
            <v>STENEM</v>
          </cell>
          <cell r="B980" t="str">
            <v>Stellaria nemorum</v>
          </cell>
          <cell r="C980" t="str">
            <v>L.</v>
          </cell>
          <cell r="E980">
            <v>0</v>
          </cell>
          <cell r="F980" t="str">
            <v>nc</v>
          </cell>
          <cell r="G980" t="str">
            <v>nc</v>
          </cell>
          <cell r="H980">
            <v>19713</v>
          </cell>
          <cell r="I980" t="str">
            <v>PHg</v>
          </cell>
          <cell r="J980">
            <v>9</v>
          </cell>
          <cell r="K980">
            <v>5</v>
          </cell>
        </row>
        <row r="981">
          <cell r="A981" t="str">
            <v>STEPAL</v>
          </cell>
          <cell r="B981" t="str">
            <v>Stellaria palustris</v>
          </cell>
          <cell r="C981" t="str">
            <v>Retz.</v>
          </cell>
          <cell r="E981">
            <v>0</v>
          </cell>
          <cell r="F981" t="str">
            <v>nc</v>
          </cell>
          <cell r="G981" t="str">
            <v>nc</v>
          </cell>
          <cell r="H981">
            <v>19714</v>
          </cell>
          <cell r="I981" t="str">
            <v>PHg</v>
          </cell>
          <cell r="J981">
            <v>9</v>
          </cell>
          <cell r="K981">
            <v>5</v>
          </cell>
        </row>
        <row r="982">
          <cell r="A982" t="str">
            <v>SYMOFF</v>
          </cell>
          <cell r="B982" t="str">
            <v>Symphytum officinale</v>
          </cell>
          <cell r="C982" t="str">
            <v>L.</v>
          </cell>
          <cell r="E982">
            <v>0</v>
          </cell>
          <cell r="F982" t="str">
            <v>nc</v>
          </cell>
          <cell r="G982" t="str">
            <v>nc</v>
          </cell>
          <cell r="H982">
            <v>1694</v>
          </cell>
          <cell r="I982" t="str">
            <v>PHg</v>
          </cell>
          <cell r="J982">
            <v>9</v>
          </cell>
          <cell r="K982">
            <v>5</v>
          </cell>
        </row>
        <row r="983">
          <cell r="A983" t="str">
            <v>TEPPAL</v>
          </cell>
          <cell r="B983" t="str">
            <v>Tephroseris palustris </v>
          </cell>
          <cell r="C983" t="str">
            <v>(L.) Fourr.</v>
          </cell>
          <cell r="E983">
            <v>0</v>
          </cell>
          <cell r="F983" t="str">
            <v>nc</v>
          </cell>
          <cell r="G983" t="str">
            <v>nc</v>
          </cell>
          <cell r="H983">
            <v>31578</v>
          </cell>
          <cell r="I983" t="str">
            <v>PHg</v>
          </cell>
          <cell r="J983">
            <v>9</v>
          </cell>
          <cell r="K983">
            <v>5</v>
          </cell>
          <cell r="L983" t="str">
            <v>SENCON</v>
          </cell>
          <cell r="M983" t="str">
            <v>Senecio congestus (R.Br.) DC.</v>
          </cell>
        </row>
        <row r="984">
          <cell r="A984" t="str">
            <v>TEUSCO</v>
          </cell>
          <cell r="B984" t="str">
            <v>Teucrium scordium</v>
          </cell>
          <cell r="C984" t="str">
            <v>L.</v>
          </cell>
          <cell r="E984">
            <v>0</v>
          </cell>
          <cell r="F984" t="str">
            <v>nc</v>
          </cell>
          <cell r="G984" t="str">
            <v>nc</v>
          </cell>
          <cell r="H984">
            <v>1801</v>
          </cell>
          <cell r="I984" t="str">
            <v>PHg</v>
          </cell>
          <cell r="J984">
            <v>9</v>
          </cell>
          <cell r="K984">
            <v>5</v>
          </cell>
        </row>
        <row r="985">
          <cell r="A985" t="str">
            <v>THLFLA</v>
          </cell>
          <cell r="B985" t="str">
            <v>Thalictrum flavum</v>
          </cell>
          <cell r="C985" t="str">
            <v>L.</v>
          </cell>
          <cell r="E985">
            <v>0</v>
          </cell>
          <cell r="F985" t="str">
            <v>nc</v>
          </cell>
          <cell r="G985" t="str">
            <v>nc</v>
          </cell>
          <cell r="H985">
            <v>19717</v>
          </cell>
          <cell r="I985" t="str">
            <v>PHg</v>
          </cell>
          <cell r="J985">
            <v>9</v>
          </cell>
          <cell r="K985">
            <v>5</v>
          </cell>
        </row>
        <row r="986">
          <cell r="A986" t="str">
            <v>THYPAL</v>
          </cell>
          <cell r="B986" t="str">
            <v>Thysselinum palustre</v>
          </cell>
          <cell r="C986" t="str">
            <v>(L.) Hoffm.</v>
          </cell>
          <cell r="E986">
            <v>0</v>
          </cell>
          <cell r="F986" t="str">
            <v>nc</v>
          </cell>
          <cell r="G986" t="str">
            <v>nc</v>
          </cell>
          <cell r="H986">
            <v>31019</v>
          </cell>
          <cell r="I986" t="str">
            <v>PHg</v>
          </cell>
          <cell r="J986">
            <v>9</v>
          </cell>
          <cell r="K986">
            <v>5</v>
          </cell>
          <cell r="L986" t="str">
            <v>PEUPAL</v>
          </cell>
          <cell r="M986" t="str">
            <v>Peucedanum palustre (L.) Moench</v>
          </cell>
        </row>
        <row r="987">
          <cell r="A987" t="str">
            <v>TRHCES</v>
          </cell>
          <cell r="B987" t="str">
            <v>Trichophorum cespitosum</v>
          </cell>
          <cell r="C987" t="str">
            <v>(L.) Hartm.</v>
          </cell>
          <cell r="E987">
            <v>0</v>
          </cell>
          <cell r="F987" t="str">
            <v>nc</v>
          </cell>
          <cell r="G987" t="str">
            <v>nc</v>
          </cell>
          <cell r="H987">
            <v>19720</v>
          </cell>
          <cell r="I987" t="str">
            <v>PHg</v>
          </cell>
          <cell r="J987">
            <v>9</v>
          </cell>
          <cell r="K987">
            <v>5</v>
          </cell>
        </row>
        <row r="988">
          <cell r="A988" t="str">
            <v>TRGPAL</v>
          </cell>
          <cell r="B988" t="str">
            <v>Triglochin palustre</v>
          </cell>
          <cell r="C988" t="str">
            <v>L.</v>
          </cell>
          <cell r="E988">
            <v>0</v>
          </cell>
          <cell r="F988" t="str">
            <v>nc</v>
          </cell>
          <cell r="G988" t="str">
            <v>nc</v>
          </cell>
          <cell r="H988">
            <v>1604</v>
          </cell>
          <cell r="I988" t="str">
            <v>PHg</v>
          </cell>
          <cell r="J988">
            <v>9</v>
          </cell>
          <cell r="K988">
            <v>5</v>
          </cell>
        </row>
        <row r="989">
          <cell r="A989" t="str">
            <v>TROEUR</v>
          </cell>
          <cell r="B989" t="str">
            <v>Trollius europaeus</v>
          </cell>
          <cell r="C989" t="str">
            <v>L.</v>
          </cell>
          <cell r="E989">
            <v>0</v>
          </cell>
          <cell r="F989" t="str">
            <v>nc</v>
          </cell>
          <cell r="G989" t="str">
            <v>nc</v>
          </cell>
          <cell r="H989">
            <v>19722</v>
          </cell>
          <cell r="I989" t="str">
            <v>PHg</v>
          </cell>
          <cell r="J989">
            <v>9</v>
          </cell>
          <cell r="K989">
            <v>5</v>
          </cell>
        </row>
        <row r="990">
          <cell r="A990" t="str">
            <v>TUSFAR</v>
          </cell>
          <cell r="B990" t="str">
            <v>Tussilago farfara</v>
          </cell>
          <cell r="C990" t="str">
            <v>L.</v>
          </cell>
          <cell r="E990">
            <v>0</v>
          </cell>
          <cell r="F990" t="str">
            <v>nc</v>
          </cell>
          <cell r="G990" t="str">
            <v>nc</v>
          </cell>
          <cell r="H990">
            <v>1755</v>
          </cell>
          <cell r="I990" t="str">
            <v>PHg</v>
          </cell>
          <cell r="J990">
            <v>9</v>
          </cell>
          <cell r="K990">
            <v>5</v>
          </cell>
        </row>
        <row r="991">
          <cell r="A991" t="str">
            <v>VAEOFF</v>
          </cell>
          <cell r="B991" t="str">
            <v>Valeriana officinalis</v>
          </cell>
          <cell r="C991" t="str">
            <v>L.</v>
          </cell>
          <cell r="E991">
            <v>0</v>
          </cell>
          <cell r="F991" t="str">
            <v>nc</v>
          </cell>
          <cell r="G991" t="str">
            <v>nc</v>
          </cell>
          <cell r="H991">
            <v>2003</v>
          </cell>
          <cell r="I991" t="str">
            <v>PHg</v>
          </cell>
          <cell r="J991">
            <v>9</v>
          </cell>
          <cell r="K991">
            <v>5</v>
          </cell>
        </row>
        <row r="992">
          <cell r="A992" t="str">
            <v>VAEOFR</v>
          </cell>
          <cell r="B992" t="str">
            <v>Valeriana officinalis subsp. repens</v>
          </cell>
          <cell r="C992" t="str">
            <v>(Host) O.Bolòs &amp; Vigo</v>
          </cell>
          <cell r="E992">
            <v>0</v>
          </cell>
          <cell r="F992" t="str">
            <v>nc</v>
          </cell>
          <cell r="G992" t="str">
            <v>nc</v>
          </cell>
          <cell r="H992">
            <v>19733</v>
          </cell>
          <cell r="I992" t="str">
            <v>PHg</v>
          </cell>
          <cell r="J992">
            <v>9</v>
          </cell>
          <cell r="K992">
            <v>5</v>
          </cell>
        </row>
        <row r="993">
          <cell r="A993" t="str">
            <v>VERFIL</v>
          </cell>
          <cell r="B993" t="str">
            <v>Veronica filiformis</v>
          </cell>
          <cell r="C993" t="str">
            <v>Sm.</v>
          </cell>
          <cell r="E993">
            <v>0</v>
          </cell>
          <cell r="F993" t="str">
            <v>nc</v>
          </cell>
          <cell r="G993" t="str">
            <v>nc</v>
          </cell>
          <cell r="H993">
            <v>19734</v>
          </cell>
          <cell r="I993" t="str">
            <v>PHg</v>
          </cell>
          <cell r="J993">
            <v>9</v>
          </cell>
          <cell r="K993">
            <v>5</v>
          </cell>
        </row>
        <row r="994">
          <cell r="A994" t="str">
            <v>VERLON</v>
          </cell>
          <cell r="B994" t="str">
            <v>Veronica longifolia</v>
          </cell>
          <cell r="C994" t="str">
            <v>L.</v>
          </cell>
          <cell r="E994">
            <v>0</v>
          </cell>
          <cell r="F994" t="str">
            <v>nc</v>
          </cell>
          <cell r="G994" t="str">
            <v>nc</v>
          </cell>
          <cell r="H994">
            <v>19735</v>
          </cell>
          <cell r="I994" t="str">
            <v>PHg</v>
          </cell>
          <cell r="J994">
            <v>9</v>
          </cell>
          <cell r="K994">
            <v>5</v>
          </cell>
        </row>
        <row r="995">
          <cell r="A995" t="str">
            <v>VERMON</v>
          </cell>
          <cell r="B995" t="str">
            <v>Veronica montana</v>
          </cell>
          <cell r="C995" t="str">
            <v>L.</v>
          </cell>
          <cell r="E995">
            <v>0</v>
          </cell>
          <cell r="F995" t="str">
            <v>nc</v>
          </cell>
          <cell r="G995" t="str">
            <v>nc</v>
          </cell>
          <cell r="H995">
            <v>29923</v>
          </cell>
          <cell r="I995" t="str">
            <v>PHg</v>
          </cell>
          <cell r="J995">
            <v>9</v>
          </cell>
          <cell r="K995">
            <v>5</v>
          </cell>
        </row>
        <row r="996">
          <cell r="A996" t="str">
            <v>VERSCU</v>
          </cell>
          <cell r="B996" t="str">
            <v>Veronica scutellata</v>
          </cell>
          <cell r="C996" t="str">
            <v>L.</v>
          </cell>
          <cell r="E996">
            <v>0</v>
          </cell>
          <cell r="F996" t="str">
            <v>nc</v>
          </cell>
          <cell r="G996" t="str">
            <v>nc</v>
          </cell>
          <cell r="H996">
            <v>1959</v>
          </cell>
          <cell r="I996" t="str">
            <v>PHg</v>
          </cell>
          <cell r="J996">
            <v>9</v>
          </cell>
          <cell r="K996">
            <v>5</v>
          </cell>
        </row>
        <row r="997">
          <cell r="A997" t="str">
            <v>VIOPAL</v>
          </cell>
          <cell r="B997" t="str">
            <v>Viola palustris</v>
          </cell>
          <cell r="C997" t="str">
            <v>L.</v>
          </cell>
          <cell r="E997">
            <v>0</v>
          </cell>
          <cell r="F997" t="str">
            <v>nc</v>
          </cell>
          <cell r="G997" t="str">
            <v>nc</v>
          </cell>
          <cell r="H997">
            <v>2007</v>
          </cell>
          <cell r="I997" t="str">
            <v>PHg</v>
          </cell>
          <cell r="J997">
            <v>9</v>
          </cell>
          <cell r="K997">
            <v>5</v>
          </cell>
        </row>
        <row r="998">
          <cell r="A998" t="str">
            <v>WAHHED</v>
          </cell>
          <cell r="B998" t="str">
            <v>Wahlenbergia hederacea</v>
          </cell>
          <cell r="C998" t="str">
            <v>(L.) Rchb.</v>
          </cell>
          <cell r="E998">
            <v>0</v>
          </cell>
          <cell r="F998" t="str">
            <v>nc</v>
          </cell>
          <cell r="G998" t="str">
            <v>nc</v>
          </cell>
          <cell r="H998">
            <v>1707</v>
          </cell>
          <cell r="I998" t="str">
            <v>PHg</v>
          </cell>
          <cell r="J998">
            <v>9</v>
          </cell>
          <cell r="K998">
            <v>5</v>
          </cell>
        </row>
        <row r="999">
          <cell r="A999" t="str">
            <v>ZATAET</v>
          </cell>
          <cell r="B999" t="str">
            <v>Zantedeschia aethiopica</v>
          </cell>
          <cell r="C999" t="str">
            <v>(L.) Spreng.</v>
          </cell>
          <cell r="E999">
            <v>0</v>
          </cell>
          <cell r="F999" t="str">
            <v>nc</v>
          </cell>
          <cell r="G999" t="str">
            <v>nc</v>
          </cell>
          <cell r="H999">
            <v>34450</v>
          </cell>
          <cell r="I999" t="str">
            <v>PHg</v>
          </cell>
          <cell r="J999">
            <v>9</v>
          </cell>
          <cell r="K999">
            <v>5</v>
          </cell>
        </row>
        <row r="1000">
          <cell r="B1000" t="str">
            <v>- Autres phanérogames</v>
          </cell>
          <cell r="D1000" t="str">
            <v>IBMR</v>
          </cell>
          <cell r="E1000">
            <v>1</v>
          </cell>
          <cell r="I1000" t="str">
            <v>PHx</v>
          </cell>
          <cell r="J1000">
            <v>10</v>
          </cell>
        </row>
        <row r="1001">
          <cell r="A1001" t="str">
            <v>ACHMIL</v>
          </cell>
          <cell r="B1001" t="str">
            <v>Achillea millefolium</v>
          </cell>
          <cell r="C1001" t="str">
            <v>L.</v>
          </cell>
          <cell r="E1001">
            <v>0</v>
          </cell>
          <cell r="F1001" t="str">
            <v>nc</v>
          </cell>
          <cell r="G1001" t="str">
            <v>nc</v>
          </cell>
          <cell r="H1001">
            <v>30107</v>
          </cell>
          <cell r="I1001" t="str">
            <v>PHx</v>
          </cell>
          <cell r="J1001">
            <v>10</v>
          </cell>
          <cell r="K1001">
            <v>6</v>
          </cell>
        </row>
        <row r="1002">
          <cell r="A1002" t="str">
            <v>ACNCAL</v>
          </cell>
          <cell r="B1002" t="str">
            <v>Achnatherum calamagrostis</v>
          </cell>
          <cell r="C1002" t="str">
            <v>(L.) P.Beauv.</v>
          </cell>
          <cell r="E1002">
            <v>0</v>
          </cell>
          <cell r="F1002" t="str">
            <v>nc</v>
          </cell>
          <cell r="G1002" t="str">
            <v>nc</v>
          </cell>
          <cell r="H1002">
            <v>35493</v>
          </cell>
          <cell r="I1002" t="str">
            <v>PHx</v>
          </cell>
          <cell r="J1002">
            <v>10</v>
          </cell>
          <cell r="K1002">
            <v>6</v>
          </cell>
        </row>
        <row r="1003">
          <cell r="A1003" t="str">
            <v>ACOSPX</v>
          </cell>
          <cell r="B1003" t="str">
            <v>Acorus sp.</v>
          </cell>
          <cell r="C1003" t="str">
            <v>L.</v>
          </cell>
          <cell r="E1003">
            <v>0</v>
          </cell>
          <cell r="F1003" t="str">
            <v>nc</v>
          </cell>
          <cell r="G1003" t="str">
            <v>nc</v>
          </cell>
          <cell r="H1003">
            <v>1458</v>
          </cell>
          <cell r="I1003" t="str">
            <v>PHx</v>
          </cell>
          <cell r="J1003">
            <v>10</v>
          </cell>
          <cell r="K1003">
            <v>6</v>
          </cell>
        </row>
        <row r="1004">
          <cell r="A1004" t="str">
            <v>AGRCAP</v>
          </cell>
          <cell r="B1004" t="str">
            <v>Agrostis capillaris</v>
          </cell>
          <cell r="C1004" t="str">
            <v>L.</v>
          </cell>
          <cell r="E1004">
            <v>0</v>
          </cell>
          <cell r="F1004" t="str">
            <v>nc</v>
          </cell>
          <cell r="G1004" t="str">
            <v>nc</v>
          </cell>
          <cell r="H1004">
            <v>31516</v>
          </cell>
          <cell r="I1004" t="str">
            <v>PHx</v>
          </cell>
          <cell r="J1004">
            <v>10</v>
          </cell>
          <cell r="K1004">
            <v>6</v>
          </cell>
        </row>
        <row r="1005">
          <cell r="A1005" t="str">
            <v>AGRCAC</v>
          </cell>
          <cell r="B1005" t="str">
            <v>Agrostis capillaris subsp. capillaris</v>
          </cell>
          <cell r="C1005" t="str">
            <v>L.</v>
          </cell>
          <cell r="E1005">
            <v>0</v>
          </cell>
          <cell r="F1005" t="str">
            <v>nc</v>
          </cell>
          <cell r="G1005" t="str">
            <v>nc</v>
          </cell>
          <cell r="H1005">
            <v>31534</v>
          </cell>
          <cell r="I1005" t="str">
            <v>PHx</v>
          </cell>
          <cell r="J1005">
            <v>10</v>
          </cell>
          <cell r="K1005">
            <v>6</v>
          </cell>
          <cell r="L1005" t="str">
            <v>AGRVUL</v>
          </cell>
          <cell r="M1005" t="str">
            <v>Agrostis vulgaris With.</v>
          </cell>
        </row>
        <row r="1006">
          <cell r="A1006" t="str">
            <v>AGRCUR</v>
          </cell>
          <cell r="B1006" t="str">
            <v>Agrostis curtisii</v>
          </cell>
          <cell r="C1006" t="str">
            <v>Vahl.</v>
          </cell>
          <cell r="E1006">
            <v>0</v>
          </cell>
          <cell r="F1006" t="str">
            <v>nc</v>
          </cell>
          <cell r="G1006" t="str">
            <v>nc</v>
          </cell>
          <cell r="H1006">
            <v>29909</v>
          </cell>
          <cell r="I1006" t="str">
            <v>PHx</v>
          </cell>
          <cell r="J1006">
            <v>10</v>
          </cell>
          <cell r="K1006">
            <v>6</v>
          </cell>
        </row>
        <row r="1007">
          <cell r="A1007" t="str">
            <v>AGRSPX</v>
          </cell>
          <cell r="B1007" t="str">
            <v>Agrostis sp.</v>
          </cell>
          <cell r="C1007" t="str">
            <v>L.</v>
          </cell>
          <cell r="E1007">
            <v>0</v>
          </cell>
          <cell r="F1007" t="str">
            <v>nc</v>
          </cell>
          <cell r="G1007" t="str">
            <v>nc</v>
          </cell>
          <cell r="H1007">
            <v>1542</v>
          </cell>
          <cell r="I1007" t="str">
            <v>PHx</v>
          </cell>
          <cell r="J1007">
            <v>10</v>
          </cell>
          <cell r="K1007">
            <v>6</v>
          </cell>
        </row>
        <row r="1008">
          <cell r="A1008" t="str">
            <v>AJUREP</v>
          </cell>
          <cell r="B1008" t="str">
            <v>Ajuga reptans</v>
          </cell>
          <cell r="C1008" t="str">
            <v>L.</v>
          </cell>
          <cell r="E1008">
            <v>0</v>
          </cell>
          <cell r="F1008" t="str">
            <v>nc</v>
          </cell>
          <cell r="G1008" t="str">
            <v>nc</v>
          </cell>
          <cell r="H1008">
            <v>29911</v>
          </cell>
          <cell r="I1008" t="str">
            <v>PHx</v>
          </cell>
          <cell r="J1008">
            <v>10</v>
          </cell>
          <cell r="K1008">
            <v>6</v>
          </cell>
        </row>
        <row r="1009">
          <cell r="A1009" t="str">
            <v>ALOSPX</v>
          </cell>
          <cell r="B1009" t="str">
            <v>Alopecurus sp.</v>
          </cell>
          <cell r="C1009" t="str">
            <v>L.</v>
          </cell>
          <cell r="E1009">
            <v>0</v>
          </cell>
          <cell r="F1009" t="str">
            <v>nc</v>
          </cell>
          <cell r="G1009" t="str">
            <v>nc</v>
          </cell>
          <cell r="H1009">
            <v>1544</v>
          </cell>
          <cell r="I1009" t="str">
            <v>PHx</v>
          </cell>
          <cell r="J1009">
            <v>10</v>
          </cell>
          <cell r="K1009">
            <v>6</v>
          </cell>
        </row>
        <row r="1010">
          <cell r="A1010" t="str">
            <v>ALAOFF</v>
          </cell>
          <cell r="B1010" t="str">
            <v>Althaea officinalis</v>
          </cell>
          <cell r="C1010" t="str">
            <v>L.</v>
          </cell>
          <cell r="E1010">
            <v>0</v>
          </cell>
          <cell r="F1010" t="str">
            <v>nc</v>
          </cell>
          <cell r="G1010" t="str">
            <v>nc</v>
          </cell>
          <cell r="H1010">
            <v>34422</v>
          </cell>
          <cell r="I1010" t="str">
            <v>PHx</v>
          </cell>
          <cell r="J1010">
            <v>10</v>
          </cell>
          <cell r="K1010">
            <v>6</v>
          </cell>
        </row>
        <row r="1011">
          <cell r="A1011" t="str">
            <v>AMABLI</v>
          </cell>
          <cell r="B1011" t="str">
            <v>Amaranthus blitum</v>
          </cell>
          <cell r="C1011" t="str">
            <v>L.</v>
          </cell>
          <cell r="E1011">
            <v>0</v>
          </cell>
          <cell r="F1011" t="str">
            <v>nc</v>
          </cell>
          <cell r="G1011" t="str">
            <v>nc</v>
          </cell>
          <cell r="H1011">
            <v>32250</v>
          </cell>
          <cell r="I1011" t="str">
            <v>PHx</v>
          </cell>
          <cell r="J1011">
            <v>10</v>
          </cell>
          <cell r="K1011">
            <v>6</v>
          </cell>
        </row>
        <row r="1012">
          <cell r="A1012" t="str">
            <v>AMARET</v>
          </cell>
          <cell r="B1012" t="str">
            <v>Amaranthus retroflexus</v>
          </cell>
          <cell r="C1012" t="str">
            <v>L.</v>
          </cell>
          <cell r="E1012">
            <v>0</v>
          </cell>
          <cell r="F1012" t="str">
            <v>nc</v>
          </cell>
          <cell r="G1012" t="str">
            <v>nc</v>
          </cell>
          <cell r="H1012">
            <v>34423</v>
          </cell>
          <cell r="I1012" t="str">
            <v>PHx</v>
          </cell>
          <cell r="J1012">
            <v>10</v>
          </cell>
          <cell r="K1012">
            <v>6</v>
          </cell>
        </row>
        <row r="1013">
          <cell r="A1013" t="str">
            <v>AMASPX</v>
          </cell>
          <cell r="B1013" t="str">
            <v>Amaranthus sp.</v>
          </cell>
          <cell r="C1013" t="str">
            <v>L.</v>
          </cell>
          <cell r="E1013">
            <v>0</v>
          </cell>
          <cell r="F1013" t="str">
            <v>nc</v>
          </cell>
          <cell r="G1013" t="str">
            <v>nc</v>
          </cell>
          <cell r="H1013">
            <v>19758</v>
          </cell>
          <cell r="I1013" t="str">
            <v>PHx</v>
          </cell>
          <cell r="J1013">
            <v>10</v>
          </cell>
          <cell r="K1013">
            <v>6</v>
          </cell>
        </row>
        <row r="1014">
          <cell r="A1014" t="str">
            <v>AMRART</v>
          </cell>
          <cell r="B1014" t="str">
            <v>Ambrosia artemisiifolia</v>
          </cell>
          <cell r="C1014" t="str">
            <v>L.</v>
          </cell>
          <cell r="E1014">
            <v>0</v>
          </cell>
          <cell r="F1014" t="str">
            <v>nc</v>
          </cell>
          <cell r="G1014" t="str">
            <v>nc</v>
          </cell>
          <cell r="H1014">
            <v>34424</v>
          </cell>
          <cell r="I1014" t="str">
            <v>PHx</v>
          </cell>
          <cell r="J1014">
            <v>10</v>
          </cell>
          <cell r="K1014">
            <v>6</v>
          </cell>
        </row>
        <row r="1015">
          <cell r="A1015" t="str">
            <v>AMOFRU</v>
          </cell>
          <cell r="B1015" t="str">
            <v>Amorpha fruticosa</v>
          </cell>
          <cell r="C1015" t="str">
            <v>L.</v>
          </cell>
          <cell r="E1015">
            <v>0</v>
          </cell>
          <cell r="F1015" t="str">
            <v>nc</v>
          </cell>
          <cell r="G1015" t="str">
            <v>nc</v>
          </cell>
          <cell r="H1015">
            <v>1804</v>
          </cell>
          <cell r="I1015" t="str">
            <v>PHx</v>
          </cell>
          <cell r="J1015">
            <v>10</v>
          </cell>
          <cell r="K1015">
            <v>6</v>
          </cell>
        </row>
        <row r="1016">
          <cell r="A1016" t="str">
            <v>APISPX</v>
          </cell>
          <cell r="B1016" t="str">
            <v>Apium sp.</v>
          </cell>
          <cell r="C1016" t="str">
            <v>L.</v>
          </cell>
          <cell r="E1016">
            <v>0</v>
          </cell>
          <cell r="F1016" t="str">
            <v>nc</v>
          </cell>
          <cell r="G1016" t="str">
            <v>nc</v>
          </cell>
          <cell r="H1016">
            <v>1972</v>
          </cell>
          <cell r="I1016" t="str">
            <v>PHx</v>
          </cell>
          <cell r="J1016">
            <v>10</v>
          </cell>
          <cell r="K1016">
            <v>6</v>
          </cell>
        </row>
        <row r="1017">
          <cell r="A1017" t="str">
            <v>ARCSPX</v>
          </cell>
          <cell r="B1017" t="str">
            <v>Arctium sp. </v>
          </cell>
          <cell r="C1017" t="str">
            <v>L.</v>
          </cell>
          <cell r="E1017">
            <v>0</v>
          </cell>
          <cell r="F1017" t="str">
            <v>nc</v>
          </cell>
          <cell r="G1017" t="str">
            <v>nc</v>
          </cell>
          <cell r="H1017">
            <v>34419</v>
          </cell>
          <cell r="I1017" t="str">
            <v>PHx</v>
          </cell>
          <cell r="J1017">
            <v>10</v>
          </cell>
          <cell r="K1017">
            <v>6</v>
          </cell>
        </row>
        <row r="1018">
          <cell r="A1018" t="str">
            <v>ARRELA</v>
          </cell>
          <cell r="B1018" t="str">
            <v>Arrhenatherum elatius</v>
          </cell>
          <cell r="C1018" t="str">
            <v>(L.) P.Beauv. ex J.Presl &amp; C.Presl</v>
          </cell>
          <cell r="E1018">
            <v>0</v>
          </cell>
          <cell r="F1018" t="str">
            <v>nc</v>
          </cell>
          <cell r="G1018" t="str">
            <v>nc</v>
          </cell>
          <cell r="H1018">
            <v>29914</v>
          </cell>
          <cell r="I1018" t="str">
            <v>PHx</v>
          </cell>
          <cell r="J1018">
            <v>10</v>
          </cell>
          <cell r="K1018">
            <v>6</v>
          </cell>
        </row>
        <row r="1019">
          <cell r="A1019" t="str">
            <v>ARTVUL</v>
          </cell>
          <cell r="B1019" t="str">
            <v>Artemisia vulgaris</v>
          </cell>
          <cell r="C1019" t="str">
            <v>L.</v>
          </cell>
          <cell r="E1019">
            <v>0</v>
          </cell>
          <cell r="F1019" t="str">
            <v>nc</v>
          </cell>
          <cell r="G1019" t="str">
            <v>nc</v>
          </cell>
          <cell r="H1019">
            <v>29915</v>
          </cell>
          <cell r="I1019" t="str">
            <v>PHx</v>
          </cell>
          <cell r="J1019">
            <v>10</v>
          </cell>
          <cell r="K1019">
            <v>6</v>
          </cell>
        </row>
        <row r="1020">
          <cell r="A1020" t="str">
            <v>ARMSPX</v>
          </cell>
          <cell r="B1020" t="str">
            <v>Arum sp.</v>
          </cell>
          <cell r="C1020" t="str">
            <v>L.</v>
          </cell>
          <cell r="E1020">
            <v>0</v>
          </cell>
          <cell r="F1020" t="str">
            <v>nc</v>
          </cell>
          <cell r="G1020" t="str">
            <v>nc</v>
          </cell>
          <cell r="H1020">
            <v>32033</v>
          </cell>
          <cell r="I1020" t="str">
            <v>PHx</v>
          </cell>
          <cell r="J1020">
            <v>10</v>
          </cell>
          <cell r="K1020">
            <v>6</v>
          </cell>
        </row>
        <row r="1021">
          <cell r="A1021" t="str">
            <v>ATICAL</v>
          </cell>
          <cell r="B1021" t="str">
            <v>Atriplex calotheca</v>
          </cell>
          <cell r="C1021" t="str">
            <v>(Rafn) Fries</v>
          </cell>
          <cell r="E1021">
            <v>0</v>
          </cell>
          <cell r="F1021" t="str">
            <v>nc</v>
          </cell>
          <cell r="G1021" t="str">
            <v>nc</v>
          </cell>
          <cell r="H1021">
            <v>19519</v>
          </cell>
          <cell r="I1021" t="str">
            <v>PHx</v>
          </cell>
          <cell r="J1021">
            <v>10</v>
          </cell>
          <cell r="K1021">
            <v>6</v>
          </cell>
        </row>
        <row r="1022">
          <cell r="A1022" t="str">
            <v>ATIPRO</v>
          </cell>
          <cell r="B1022" t="str">
            <v>Atriplex prostrata</v>
          </cell>
          <cell r="C1022" t="str">
            <v>Boucher ex DC.</v>
          </cell>
          <cell r="E1022">
            <v>0</v>
          </cell>
          <cell r="F1022" t="str">
            <v>nc</v>
          </cell>
          <cell r="G1022" t="str">
            <v>nc</v>
          </cell>
          <cell r="H1022">
            <v>19520</v>
          </cell>
          <cell r="I1022" t="str">
            <v>PHx</v>
          </cell>
          <cell r="J1022">
            <v>10</v>
          </cell>
          <cell r="K1022">
            <v>6</v>
          </cell>
        </row>
        <row r="1023">
          <cell r="A1023" t="str">
            <v>ATISPX</v>
          </cell>
          <cell r="B1023" t="str">
            <v>Atriplex sp.</v>
          </cell>
          <cell r="C1023" t="str">
            <v>L.</v>
          </cell>
          <cell r="E1023">
            <v>0</v>
          </cell>
          <cell r="F1023" t="str">
            <v>nc</v>
          </cell>
          <cell r="G1023" t="str">
            <v>nc</v>
          </cell>
          <cell r="H1023">
            <v>1720</v>
          </cell>
          <cell r="I1023" t="str">
            <v>PHx</v>
          </cell>
          <cell r="J1023">
            <v>10</v>
          </cell>
          <cell r="K1023">
            <v>6</v>
          </cell>
        </row>
        <row r="1024">
          <cell r="A1024" t="str">
            <v>AVESAT</v>
          </cell>
          <cell r="B1024" t="str">
            <v>Avena sativa</v>
          </cell>
          <cell r="C1024" t="str">
            <v>L.</v>
          </cell>
          <cell r="E1024">
            <v>0</v>
          </cell>
          <cell r="F1024" t="str">
            <v>nc</v>
          </cell>
          <cell r="G1024" t="str">
            <v>nc</v>
          </cell>
          <cell r="H1024">
            <v>32217</v>
          </cell>
          <cell r="I1024" t="str">
            <v>PHx</v>
          </cell>
          <cell r="J1024">
            <v>10</v>
          </cell>
          <cell r="K1024">
            <v>6</v>
          </cell>
        </row>
        <row r="1025">
          <cell r="A1025" t="str">
            <v>BARINT</v>
          </cell>
          <cell r="B1025" t="str">
            <v>Barbarea intermedia</v>
          </cell>
          <cell r="C1025" t="str">
            <v>Boreau</v>
          </cell>
          <cell r="E1025">
            <v>0</v>
          </cell>
          <cell r="F1025" t="str">
            <v>nc</v>
          </cell>
          <cell r="G1025" t="str">
            <v>nc</v>
          </cell>
          <cell r="H1025">
            <v>19525</v>
          </cell>
          <cell r="I1025" t="str">
            <v>PHx</v>
          </cell>
          <cell r="J1025">
            <v>10</v>
          </cell>
          <cell r="K1025">
            <v>6</v>
          </cell>
        </row>
        <row r="1026">
          <cell r="A1026" t="str">
            <v>BARVUL</v>
          </cell>
          <cell r="B1026" t="str">
            <v>Barbarea vulgaris</v>
          </cell>
          <cell r="C1026" t="str">
            <v>R.Br.</v>
          </cell>
          <cell r="E1026">
            <v>0</v>
          </cell>
          <cell r="F1026" t="str">
            <v>nc</v>
          </cell>
          <cell r="G1026" t="str">
            <v>nc</v>
          </cell>
          <cell r="H1026">
            <v>19527</v>
          </cell>
          <cell r="I1026" t="str">
            <v>PHx</v>
          </cell>
          <cell r="J1026">
            <v>10</v>
          </cell>
          <cell r="K1026">
            <v>6</v>
          </cell>
        </row>
        <row r="1027">
          <cell r="A1027" t="str">
            <v>BECERU</v>
          </cell>
          <cell r="B1027" t="str">
            <v>Beckmannia eruciformis</v>
          </cell>
          <cell r="C1027" t="str">
            <v>(L.) Host</v>
          </cell>
          <cell r="E1027">
            <v>0</v>
          </cell>
          <cell r="F1027" t="str">
            <v>nc</v>
          </cell>
          <cell r="G1027" t="str">
            <v>nc</v>
          </cell>
          <cell r="H1027">
            <v>19528</v>
          </cell>
          <cell r="I1027" t="str">
            <v>PHx</v>
          </cell>
          <cell r="J1027">
            <v>10</v>
          </cell>
          <cell r="K1027">
            <v>6</v>
          </cell>
        </row>
        <row r="1028">
          <cell r="A1028" t="str">
            <v>BECSYZ</v>
          </cell>
          <cell r="B1028" t="str">
            <v>Beckmannia syzigachne</v>
          </cell>
          <cell r="C1028" t="str">
            <v>(Steud.) Fernald</v>
          </cell>
          <cell r="E1028">
            <v>0</v>
          </cell>
          <cell r="F1028" t="str">
            <v>nc</v>
          </cell>
          <cell r="G1028" t="str">
            <v>nc</v>
          </cell>
          <cell r="H1028">
            <v>19529</v>
          </cell>
          <cell r="I1028" t="str">
            <v>PHx</v>
          </cell>
          <cell r="J1028">
            <v>10</v>
          </cell>
          <cell r="K1028">
            <v>6</v>
          </cell>
        </row>
        <row r="1029">
          <cell r="A1029" t="str">
            <v>BELBEL</v>
          </cell>
          <cell r="B1029" t="str">
            <v>Bellium bellidioides</v>
          </cell>
          <cell r="C1029" t="str">
            <v>L.</v>
          </cell>
          <cell r="E1029">
            <v>0</v>
          </cell>
          <cell r="F1029" t="str">
            <v>nc</v>
          </cell>
          <cell r="G1029" t="str">
            <v>nc</v>
          </cell>
          <cell r="H1029">
            <v>35485</v>
          </cell>
          <cell r="I1029" t="str">
            <v>PHx</v>
          </cell>
          <cell r="J1029">
            <v>10</v>
          </cell>
          <cell r="K1029">
            <v>6</v>
          </cell>
        </row>
        <row r="1030">
          <cell r="A1030" t="str">
            <v>BERSPX</v>
          </cell>
          <cell r="B1030" t="str">
            <v>Berula sp.</v>
          </cell>
          <cell r="C1030" t="str">
            <v>W.D.J.Koch</v>
          </cell>
          <cell r="E1030">
            <v>0</v>
          </cell>
          <cell r="F1030" t="str">
            <v>nc</v>
          </cell>
          <cell r="G1030" t="str">
            <v>nc</v>
          </cell>
          <cell r="H1030">
            <v>1976</v>
          </cell>
          <cell r="I1030" t="str">
            <v>PHx</v>
          </cell>
          <cell r="J1030">
            <v>10</v>
          </cell>
          <cell r="K1030">
            <v>6</v>
          </cell>
        </row>
        <row r="1031">
          <cell r="A1031" t="str">
            <v>BIDRAD</v>
          </cell>
          <cell r="B1031" t="str">
            <v>Bidens radiata</v>
          </cell>
          <cell r="C1031" t="str">
            <v>Thuill.</v>
          </cell>
          <cell r="E1031">
            <v>0</v>
          </cell>
          <cell r="F1031" t="str">
            <v>nc</v>
          </cell>
          <cell r="G1031" t="str">
            <v>nc</v>
          </cell>
          <cell r="H1031">
            <v>1728</v>
          </cell>
          <cell r="I1031" t="str">
            <v>PHx</v>
          </cell>
          <cell r="J1031">
            <v>10</v>
          </cell>
          <cell r="K1031">
            <v>6</v>
          </cell>
        </row>
        <row r="1032">
          <cell r="A1032" t="str">
            <v>BIDSPX</v>
          </cell>
          <cell r="B1032" t="str">
            <v>Bidens sp.</v>
          </cell>
          <cell r="C1032" t="str">
            <v>L.</v>
          </cell>
          <cell r="E1032">
            <v>0</v>
          </cell>
          <cell r="F1032" t="str">
            <v>nc</v>
          </cell>
          <cell r="G1032" t="str">
            <v>nc</v>
          </cell>
          <cell r="H1032">
            <v>1724</v>
          </cell>
          <cell r="I1032" t="str">
            <v>PHx</v>
          </cell>
          <cell r="J1032">
            <v>10</v>
          </cell>
          <cell r="K1032">
            <v>6</v>
          </cell>
        </row>
        <row r="1033">
          <cell r="A1033" t="str">
            <v>BRSNIG</v>
          </cell>
          <cell r="B1033" t="str">
            <v>Brassica nigra</v>
          </cell>
          <cell r="C1033" t="str">
            <v>(L.) W.D.J.Koch</v>
          </cell>
          <cell r="E1033">
            <v>0</v>
          </cell>
          <cell r="F1033" t="str">
            <v>nc</v>
          </cell>
          <cell r="G1033" t="str">
            <v>nc</v>
          </cell>
          <cell r="H1033">
            <v>29917</v>
          </cell>
          <cell r="I1033" t="str">
            <v>PHx</v>
          </cell>
          <cell r="J1033">
            <v>10</v>
          </cell>
          <cell r="K1033">
            <v>6</v>
          </cell>
        </row>
        <row r="1034">
          <cell r="A1034" t="str">
            <v>BRMSPX</v>
          </cell>
          <cell r="B1034" t="str">
            <v>Bromus sp.</v>
          </cell>
          <cell r="C1034" t="str">
            <v>L.</v>
          </cell>
          <cell r="E1034">
            <v>0</v>
          </cell>
          <cell r="F1034" t="str">
            <v>nc</v>
          </cell>
          <cell r="G1034" t="str">
            <v>nc</v>
          </cell>
          <cell r="H1034">
            <v>29918</v>
          </cell>
          <cell r="I1034" t="str">
            <v>PHx</v>
          </cell>
          <cell r="J1034">
            <v>10</v>
          </cell>
          <cell r="K1034">
            <v>6</v>
          </cell>
        </row>
        <row r="1035">
          <cell r="A1035" t="str">
            <v>BRODIO</v>
          </cell>
          <cell r="B1035" t="str">
            <v>Bryonia dioica</v>
          </cell>
          <cell r="C1035" t="str">
            <v>Jacq.</v>
          </cell>
          <cell r="E1035">
            <v>0</v>
          </cell>
          <cell r="F1035" t="str">
            <v>nc</v>
          </cell>
          <cell r="G1035" t="str">
            <v>nc</v>
          </cell>
          <cell r="H1035">
            <v>19535</v>
          </cell>
          <cell r="I1035" t="str">
            <v>PHx</v>
          </cell>
          <cell r="J1035">
            <v>10</v>
          </cell>
          <cell r="K1035">
            <v>6</v>
          </cell>
        </row>
        <row r="1036">
          <cell r="A1036" t="str">
            <v>CAGSPX</v>
          </cell>
          <cell r="B1036" t="str">
            <v>Calamagrostis sp.</v>
          </cell>
          <cell r="C1036" t="str">
            <v>Adans.</v>
          </cell>
          <cell r="E1036">
            <v>0</v>
          </cell>
          <cell r="F1036" t="str">
            <v>nc</v>
          </cell>
          <cell r="G1036" t="str">
            <v>nc</v>
          </cell>
          <cell r="H1036">
            <v>1552</v>
          </cell>
          <cell r="I1036" t="str">
            <v>PHx</v>
          </cell>
          <cell r="J1036">
            <v>10</v>
          </cell>
          <cell r="K1036">
            <v>6</v>
          </cell>
        </row>
        <row r="1037">
          <cell r="A1037" t="str">
            <v>CASSEP</v>
          </cell>
          <cell r="B1037" t="str">
            <v>Calystegia sepium</v>
          </cell>
          <cell r="C1037" t="str">
            <v>(L.) R.Br.</v>
          </cell>
          <cell r="E1037">
            <v>0</v>
          </cell>
          <cell r="F1037" t="str">
            <v>nc</v>
          </cell>
          <cell r="G1037" t="str">
            <v>nc</v>
          </cell>
          <cell r="H1037">
            <v>1731</v>
          </cell>
          <cell r="I1037" t="str">
            <v>PHx</v>
          </cell>
          <cell r="J1037">
            <v>10</v>
          </cell>
          <cell r="K1037">
            <v>6</v>
          </cell>
        </row>
        <row r="1038">
          <cell r="A1038" t="str">
            <v>CASSES</v>
          </cell>
          <cell r="B1038" t="str">
            <v>Calystegia sepium subsp. silvatica</v>
          </cell>
          <cell r="C1038" t="str">
            <v>(Kit.) Batt.</v>
          </cell>
          <cell r="E1038">
            <v>0</v>
          </cell>
          <cell r="F1038" t="str">
            <v>nc</v>
          </cell>
          <cell r="G1038" t="str">
            <v>nc</v>
          </cell>
          <cell r="H1038">
            <v>29967</v>
          </cell>
          <cell r="I1038" t="str">
            <v>PHx</v>
          </cell>
          <cell r="J1038">
            <v>10</v>
          </cell>
          <cell r="K1038">
            <v>6</v>
          </cell>
          <cell r="L1038" t="str">
            <v>CASSIL</v>
          </cell>
          <cell r="M1038" t="str">
            <v>Calystegia silvatica (Kit.) Griseb.</v>
          </cell>
        </row>
        <row r="1039">
          <cell r="A1039" t="str">
            <v>CAMHIR</v>
          </cell>
          <cell r="B1039" t="str">
            <v>Cardamine hirsuta</v>
          </cell>
          <cell r="C1039" t="str">
            <v>L.</v>
          </cell>
          <cell r="E1039">
            <v>0</v>
          </cell>
          <cell r="F1039" t="str">
            <v>nc</v>
          </cell>
          <cell r="G1039" t="str">
            <v>nc</v>
          </cell>
          <cell r="H1039">
            <v>1759</v>
          </cell>
          <cell r="I1039" t="str">
            <v>PHx</v>
          </cell>
          <cell r="J1039">
            <v>10</v>
          </cell>
          <cell r="K1039">
            <v>6</v>
          </cell>
        </row>
        <row r="1040">
          <cell r="A1040" t="str">
            <v>CAMSPX</v>
          </cell>
          <cell r="B1040" t="str">
            <v>Cardamine sp.</v>
          </cell>
          <cell r="C1040" t="str">
            <v>L.</v>
          </cell>
          <cell r="E1040">
            <v>0</v>
          </cell>
          <cell r="F1040" t="str">
            <v>nc</v>
          </cell>
          <cell r="G1040" t="str">
            <v>nc</v>
          </cell>
          <cell r="H1040">
            <v>1757</v>
          </cell>
          <cell r="I1040" t="str">
            <v>PHx</v>
          </cell>
          <cell r="J1040">
            <v>10</v>
          </cell>
          <cell r="K1040">
            <v>6</v>
          </cell>
        </row>
        <row r="1041">
          <cell r="A1041" t="str">
            <v>CRDSPX</v>
          </cell>
          <cell r="B1041" t="str">
            <v>Carduus sp.</v>
          </cell>
          <cell r="C1041" t="str">
            <v>L.</v>
          </cell>
          <cell r="E1041">
            <v>0</v>
          </cell>
          <cell r="F1041" t="str">
            <v>nc</v>
          </cell>
          <cell r="G1041" t="str">
            <v>nc</v>
          </cell>
          <cell r="H1041">
            <v>34426</v>
          </cell>
          <cell r="I1041" t="str">
            <v>PHx</v>
          </cell>
          <cell r="J1041">
            <v>10</v>
          </cell>
          <cell r="K1041">
            <v>6</v>
          </cell>
        </row>
        <row r="1042">
          <cell r="A1042" t="str">
            <v>CARSPX</v>
          </cell>
          <cell r="B1042" t="str">
            <v>Carex sp.</v>
          </cell>
          <cell r="C1042" t="str">
            <v>L.</v>
          </cell>
          <cell r="E1042">
            <v>0</v>
          </cell>
          <cell r="F1042" t="str">
            <v>nc</v>
          </cell>
          <cell r="G1042" t="str">
            <v>nc</v>
          </cell>
          <cell r="H1042">
            <v>1466</v>
          </cell>
          <cell r="I1042" t="str">
            <v>PHx</v>
          </cell>
          <cell r="J1042">
            <v>10</v>
          </cell>
          <cell r="K1042">
            <v>6</v>
          </cell>
        </row>
        <row r="1043">
          <cell r="A1043" t="str">
            <v>CHPALB</v>
          </cell>
          <cell r="B1043" t="str">
            <v>Chenopodium album </v>
          </cell>
          <cell r="C1043" t="str">
            <v>L.</v>
          </cell>
          <cell r="E1043">
            <v>0</v>
          </cell>
          <cell r="F1043" t="str">
            <v>nc</v>
          </cell>
          <cell r="G1043" t="str">
            <v>nc</v>
          </cell>
          <cell r="H1043">
            <v>32252</v>
          </cell>
          <cell r="I1043" t="str">
            <v>PHx</v>
          </cell>
          <cell r="J1043">
            <v>10</v>
          </cell>
          <cell r="K1043">
            <v>6</v>
          </cell>
        </row>
        <row r="1044">
          <cell r="A1044" t="str">
            <v>CHPHYB</v>
          </cell>
          <cell r="B1044" t="str">
            <v>Chenopodium hybridum</v>
          </cell>
          <cell r="C1044" t="str">
            <v>L.</v>
          </cell>
          <cell r="E1044">
            <v>0</v>
          </cell>
          <cell r="F1044" t="str">
            <v>nc</v>
          </cell>
          <cell r="G1044" t="str">
            <v>nc</v>
          </cell>
          <cell r="H1044">
            <v>32037</v>
          </cell>
          <cell r="I1044" t="str">
            <v>PHx</v>
          </cell>
          <cell r="J1044">
            <v>10</v>
          </cell>
          <cell r="K1044">
            <v>6</v>
          </cell>
        </row>
        <row r="1045">
          <cell r="A1045" t="str">
            <v>CHPPOL</v>
          </cell>
          <cell r="B1045" t="str">
            <v>Chenopodium polyspermum</v>
          </cell>
          <cell r="C1045" t="str">
            <v>L.</v>
          </cell>
          <cell r="E1045">
            <v>0</v>
          </cell>
          <cell r="F1045" t="str">
            <v>nc</v>
          </cell>
          <cell r="G1045" t="str">
            <v>nc</v>
          </cell>
          <cell r="H1045">
            <v>29978</v>
          </cell>
          <cell r="I1045" t="str">
            <v>PHx</v>
          </cell>
          <cell r="J1045">
            <v>10</v>
          </cell>
          <cell r="K1045">
            <v>6</v>
          </cell>
        </row>
        <row r="1046">
          <cell r="A1046" t="str">
            <v>CHPSPX</v>
          </cell>
          <cell r="B1046" t="str">
            <v>Chenopodium sp.</v>
          </cell>
          <cell r="C1046" t="str">
            <v>L.</v>
          </cell>
          <cell r="E1046">
            <v>0</v>
          </cell>
          <cell r="F1046" t="str">
            <v>nc</v>
          </cell>
          <cell r="G1046" t="str">
            <v>nc</v>
          </cell>
          <cell r="H1046">
            <v>30098</v>
          </cell>
          <cell r="I1046" t="str">
            <v>PHx</v>
          </cell>
          <cell r="J1046">
            <v>10</v>
          </cell>
          <cell r="K1046">
            <v>6</v>
          </cell>
        </row>
        <row r="1047">
          <cell r="A1047" t="str">
            <v>CISARV</v>
          </cell>
          <cell r="B1047" t="str">
            <v>Cirsium arvense</v>
          </cell>
          <cell r="C1047" t="str">
            <v>(L.) Scop.</v>
          </cell>
          <cell r="E1047">
            <v>0</v>
          </cell>
          <cell r="F1047" t="str">
            <v>nc</v>
          </cell>
          <cell r="G1047" t="str">
            <v>nc</v>
          </cell>
          <cell r="H1047">
            <v>1733</v>
          </cell>
          <cell r="I1047" t="str">
            <v>PHx</v>
          </cell>
          <cell r="J1047">
            <v>10</v>
          </cell>
          <cell r="K1047">
            <v>6</v>
          </cell>
        </row>
        <row r="1048">
          <cell r="A1048" t="str">
            <v>CISSPX</v>
          </cell>
          <cell r="B1048" t="str">
            <v>Cirsium sp.</v>
          </cell>
          <cell r="C1048" t="str">
            <v>Mill.</v>
          </cell>
          <cell r="E1048">
            <v>0</v>
          </cell>
          <cell r="F1048" t="str">
            <v>nc</v>
          </cell>
          <cell r="G1048" t="str">
            <v>nc</v>
          </cell>
          <cell r="H1048">
            <v>1732</v>
          </cell>
          <cell r="I1048" t="str">
            <v>PHx</v>
          </cell>
          <cell r="J1048">
            <v>10</v>
          </cell>
          <cell r="K1048">
            <v>6</v>
          </cell>
        </row>
        <row r="1049">
          <cell r="A1049" t="str">
            <v>COILAC</v>
          </cell>
          <cell r="B1049" t="str">
            <v>Coix lacryma-jobi</v>
          </cell>
          <cell r="C1049" t="str">
            <v>L.</v>
          </cell>
          <cell r="E1049">
            <v>0</v>
          </cell>
          <cell r="F1049" t="str">
            <v>nc</v>
          </cell>
          <cell r="G1049" t="str">
            <v>nc</v>
          </cell>
          <cell r="H1049">
            <v>19598</v>
          </cell>
          <cell r="I1049" t="str">
            <v>PHx</v>
          </cell>
          <cell r="J1049">
            <v>10</v>
          </cell>
          <cell r="K1049">
            <v>6</v>
          </cell>
        </row>
        <row r="1050">
          <cell r="A1050" t="str">
            <v>COVARV</v>
          </cell>
          <cell r="B1050" t="str">
            <v>Convolvulus arvensis</v>
          </cell>
          <cell r="C1050" t="str">
            <v>L.</v>
          </cell>
          <cell r="E1050">
            <v>0</v>
          </cell>
          <cell r="F1050" t="str">
            <v>nc</v>
          </cell>
          <cell r="G1050" t="str">
            <v>nc</v>
          </cell>
          <cell r="H1050">
            <v>29961</v>
          </cell>
          <cell r="I1050" t="str">
            <v>PHx</v>
          </cell>
          <cell r="J1050">
            <v>10</v>
          </cell>
          <cell r="K1050">
            <v>6</v>
          </cell>
        </row>
        <row r="1051">
          <cell r="A1051" t="str">
            <v>CRULAE</v>
          </cell>
          <cell r="B1051" t="str">
            <v>Cruciata laevipes</v>
          </cell>
          <cell r="C1051" t="str">
            <v>Opiz</v>
          </cell>
          <cell r="E1051">
            <v>0</v>
          </cell>
          <cell r="F1051" t="str">
            <v>nc</v>
          </cell>
          <cell r="G1051" t="str">
            <v>nc</v>
          </cell>
          <cell r="H1051">
            <v>32213</v>
          </cell>
          <cell r="I1051" t="str">
            <v>PHx</v>
          </cell>
          <cell r="J1051">
            <v>10</v>
          </cell>
          <cell r="K1051">
            <v>6</v>
          </cell>
          <cell r="L1051" t="str">
            <v>GALCRU</v>
          </cell>
          <cell r="M1051" t="str">
            <v>Galium cruciata (L.) Scop.</v>
          </cell>
        </row>
        <row r="1052">
          <cell r="A1052" t="str">
            <v>CYMMUR</v>
          </cell>
          <cell r="B1052" t="str">
            <v>Cymbalaria muralis</v>
          </cell>
          <cell r="C1052" t="str">
            <v>P.Gaertn., B.Mey. &amp; Scherb.</v>
          </cell>
          <cell r="E1052">
            <v>0</v>
          </cell>
          <cell r="F1052" t="str">
            <v>nc</v>
          </cell>
          <cell r="G1052" t="str">
            <v>nc</v>
          </cell>
          <cell r="H1052">
            <v>32039</v>
          </cell>
          <cell r="I1052" t="str">
            <v>PHx</v>
          </cell>
          <cell r="J1052">
            <v>10</v>
          </cell>
          <cell r="K1052">
            <v>6</v>
          </cell>
        </row>
        <row r="1053">
          <cell r="A1053" t="str">
            <v>CYNDAC</v>
          </cell>
          <cell r="B1053" t="str">
            <v>Cynodon dactylon</v>
          </cell>
          <cell r="C1053" t="str">
            <v>(L.) Pers.</v>
          </cell>
          <cell r="E1053">
            <v>0</v>
          </cell>
          <cell r="F1053" t="str">
            <v>nc</v>
          </cell>
          <cell r="G1053" t="str">
            <v>nc</v>
          </cell>
          <cell r="H1053">
            <v>29976</v>
          </cell>
          <cell r="I1053" t="str">
            <v>PHx</v>
          </cell>
          <cell r="J1053">
            <v>10</v>
          </cell>
          <cell r="K1053">
            <v>6</v>
          </cell>
        </row>
        <row r="1054">
          <cell r="A1054" t="str">
            <v>CYPSPX</v>
          </cell>
          <cell r="B1054" t="str">
            <v>Cyperus sp.</v>
          </cell>
          <cell r="C1054" t="str">
            <v>L.</v>
          </cell>
          <cell r="E1054">
            <v>0</v>
          </cell>
          <cell r="F1054" t="str">
            <v>nc</v>
          </cell>
          <cell r="G1054" t="str">
            <v>nc</v>
          </cell>
          <cell r="H1054">
            <v>1494</v>
          </cell>
          <cell r="I1054" t="str">
            <v>PHx</v>
          </cell>
          <cell r="J1054">
            <v>10</v>
          </cell>
          <cell r="K1054">
            <v>6</v>
          </cell>
        </row>
        <row r="1055">
          <cell r="A1055" t="str">
            <v>DATSPX</v>
          </cell>
          <cell r="B1055" t="str">
            <v>Datura sp.</v>
          </cell>
          <cell r="C1055" t="str">
            <v>L.</v>
          </cell>
          <cell r="E1055">
            <v>0</v>
          </cell>
          <cell r="F1055" t="str">
            <v>nc</v>
          </cell>
          <cell r="G1055" t="str">
            <v>nc</v>
          </cell>
          <cell r="H1055">
            <v>29977</v>
          </cell>
          <cell r="I1055" t="str">
            <v>PHx</v>
          </cell>
          <cell r="J1055">
            <v>10</v>
          </cell>
          <cell r="K1055">
            <v>6</v>
          </cell>
        </row>
        <row r="1056">
          <cell r="A1056" t="str">
            <v>DATSTR</v>
          </cell>
          <cell r="B1056" t="str">
            <v>Datura stramonium</v>
          </cell>
          <cell r="C1056" t="str">
            <v>L.</v>
          </cell>
          <cell r="E1056">
            <v>0</v>
          </cell>
          <cell r="F1056" t="str">
            <v>nc</v>
          </cell>
          <cell r="G1056" t="str">
            <v>nc</v>
          </cell>
          <cell r="H1056">
            <v>29975</v>
          </cell>
          <cell r="I1056" t="str">
            <v>PHx</v>
          </cell>
          <cell r="J1056">
            <v>10</v>
          </cell>
          <cell r="K1056">
            <v>6</v>
          </cell>
        </row>
        <row r="1057">
          <cell r="A1057" t="str">
            <v>DIGSAN</v>
          </cell>
          <cell r="B1057" t="str">
            <v>Digitaria sanguinalis</v>
          </cell>
          <cell r="C1057" t="str">
            <v>(L.) Scop.</v>
          </cell>
          <cell r="E1057">
            <v>0</v>
          </cell>
          <cell r="F1057" t="str">
            <v>nc</v>
          </cell>
          <cell r="G1057" t="str">
            <v>nc</v>
          </cell>
          <cell r="H1057">
            <v>32253</v>
          </cell>
          <cell r="I1057" t="str">
            <v>PHx</v>
          </cell>
          <cell r="J1057">
            <v>10</v>
          </cell>
          <cell r="K1057">
            <v>6</v>
          </cell>
        </row>
        <row r="1058">
          <cell r="A1058" t="str">
            <v>DIGSPX</v>
          </cell>
          <cell r="B1058" t="str">
            <v>Digitaria sp.</v>
          </cell>
          <cell r="C1058" t="str">
            <v>Haller</v>
          </cell>
          <cell r="E1058">
            <v>0</v>
          </cell>
          <cell r="F1058" t="str">
            <v>nc</v>
          </cell>
          <cell r="G1058" t="str">
            <v>nc</v>
          </cell>
          <cell r="H1058">
            <v>32041</v>
          </cell>
          <cell r="I1058" t="str">
            <v>PHx</v>
          </cell>
          <cell r="J1058">
            <v>10</v>
          </cell>
          <cell r="K1058">
            <v>6</v>
          </cell>
        </row>
        <row r="1059">
          <cell r="A1059" t="str">
            <v>DIPFUL</v>
          </cell>
          <cell r="B1059" t="str">
            <v>Dipsacus fullonum</v>
          </cell>
          <cell r="C1059" t="str">
            <v>L.</v>
          </cell>
          <cell r="E1059">
            <v>0</v>
          </cell>
          <cell r="F1059" t="str">
            <v>nc</v>
          </cell>
          <cell r="G1059" t="str">
            <v>nc</v>
          </cell>
          <cell r="H1059">
            <v>1770</v>
          </cell>
          <cell r="I1059" t="str">
            <v>PHx</v>
          </cell>
          <cell r="J1059">
            <v>10</v>
          </cell>
          <cell r="K1059">
            <v>6</v>
          </cell>
        </row>
        <row r="1060">
          <cell r="A1060" t="str">
            <v>DIPSPX</v>
          </cell>
          <cell r="B1060" t="str">
            <v>Dipsacus sp.</v>
          </cell>
          <cell r="C1060" t="str">
            <v>L.</v>
          </cell>
          <cell r="E1060">
            <v>0</v>
          </cell>
          <cell r="F1060" t="str">
            <v>nc</v>
          </cell>
          <cell r="G1060" t="str">
            <v>nc</v>
          </cell>
          <cell r="H1060">
            <v>1769</v>
          </cell>
          <cell r="I1060" t="str">
            <v>PHx</v>
          </cell>
          <cell r="J1060">
            <v>10</v>
          </cell>
          <cell r="K1060">
            <v>6</v>
          </cell>
        </row>
        <row r="1061">
          <cell r="A1061" t="str">
            <v>DORSPX</v>
          </cell>
          <cell r="B1061" t="str">
            <v>Doronicum sp.</v>
          </cell>
          <cell r="C1061" t="str">
            <v>L.</v>
          </cell>
          <cell r="E1061">
            <v>0</v>
          </cell>
          <cell r="F1061" t="str">
            <v>nc</v>
          </cell>
          <cell r="G1061" t="str">
            <v>nc</v>
          </cell>
          <cell r="H1061">
            <v>29994</v>
          </cell>
          <cell r="I1061" t="str">
            <v>PHx</v>
          </cell>
          <cell r="J1061">
            <v>10</v>
          </cell>
          <cell r="K1061">
            <v>6</v>
          </cell>
        </row>
        <row r="1062">
          <cell r="A1062" t="str">
            <v>DYSBOT</v>
          </cell>
          <cell r="B1062" t="str">
            <v>Dysphania botrys</v>
          </cell>
          <cell r="C1062" t="str">
            <v>(L.) Mosyakin &amp; Clemants</v>
          </cell>
          <cell r="E1062">
            <v>0</v>
          </cell>
          <cell r="F1062" t="str">
            <v>nc</v>
          </cell>
          <cell r="G1062" t="str">
            <v>nc</v>
          </cell>
          <cell r="H1062">
            <v>34429</v>
          </cell>
          <cell r="I1062" t="str">
            <v>PHx</v>
          </cell>
          <cell r="J1062">
            <v>10</v>
          </cell>
          <cell r="K1062">
            <v>6</v>
          </cell>
        </row>
        <row r="1063">
          <cell r="A1063" t="str">
            <v>ECHCRU</v>
          </cell>
          <cell r="B1063" t="str">
            <v>Echinochloa crus-galli</v>
          </cell>
          <cell r="C1063" t="str">
            <v>(L.) P.Beauv.</v>
          </cell>
          <cell r="E1063">
            <v>0</v>
          </cell>
          <cell r="F1063" t="str">
            <v>nc</v>
          </cell>
          <cell r="G1063" t="str">
            <v>nc</v>
          </cell>
          <cell r="H1063">
            <v>1560</v>
          </cell>
          <cell r="I1063" t="str">
            <v>PHx</v>
          </cell>
          <cell r="J1063">
            <v>10</v>
          </cell>
          <cell r="K1063">
            <v>6</v>
          </cell>
        </row>
        <row r="1064">
          <cell r="A1064" t="str">
            <v>ECHSPX</v>
          </cell>
          <cell r="B1064" t="str">
            <v>Echinochloa sp.</v>
          </cell>
          <cell r="C1064" t="str">
            <v>P.Beauv.</v>
          </cell>
          <cell r="E1064">
            <v>0</v>
          </cell>
          <cell r="F1064" t="str">
            <v>nc</v>
          </cell>
          <cell r="G1064" t="str">
            <v>nc</v>
          </cell>
          <cell r="H1064">
            <v>1558</v>
          </cell>
          <cell r="I1064" t="str">
            <v>PHx</v>
          </cell>
          <cell r="J1064">
            <v>10</v>
          </cell>
          <cell r="K1064">
            <v>6</v>
          </cell>
        </row>
        <row r="1065">
          <cell r="A1065" t="str">
            <v>ELYSPX</v>
          </cell>
          <cell r="B1065" t="str">
            <v>Elymus sp.</v>
          </cell>
          <cell r="C1065" t="str">
            <v>L.</v>
          </cell>
          <cell r="E1065">
            <v>0</v>
          </cell>
          <cell r="F1065" t="str">
            <v>nc</v>
          </cell>
          <cell r="G1065" t="str">
            <v>nc</v>
          </cell>
          <cell r="H1065">
            <v>29949</v>
          </cell>
          <cell r="I1065" t="str">
            <v>PHx</v>
          </cell>
          <cell r="J1065">
            <v>10</v>
          </cell>
          <cell r="K1065">
            <v>6</v>
          </cell>
        </row>
        <row r="1066">
          <cell r="A1066" t="str">
            <v>ELTREP</v>
          </cell>
          <cell r="B1066" t="str">
            <v>Elytrigia repens</v>
          </cell>
          <cell r="C1066" t="str">
            <v>(L.) Desv. ex Nevski</v>
          </cell>
          <cell r="E1066">
            <v>0</v>
          </cell>
          <cell r="F1066" t="str">
            <v>nc</v>
          </cell>
          <cell r="G1066" t="str">
            <v>nc</v>
          </cell>
          <cell r="H1066">
            <v>20730</v>
          </cell>
          <cell r="I1066" t="str">
            <v>PHx</v>
          </cell>
          <cell r="J1066">
            <v>10</v>
          </cell>
          <cell r="K1066">
            <v>6</v>
          </cell>
        </row>
        <row r="1067">
          <cell r="A1067" t="str">
            <v>ELTRER</v>
          </cell>
          <cell r="B1067" t="str">
            <v>Elytrigia repens subsp. repens</v>
          </cell>
          <cell r="C1067" t="str">
            <v>(L.) Desv. ex Nevski</v>
          </cell>
          <cell r="E1067">
            <v>0</v>
          </cell>
          <cell r="F1067" t="str">
            <v>nc</v>
          </cell>
          <cell r="G1067" t="str">
            <v>nc</v>
          </cell>
          <cell r="H1067">
            <v>31595</v>
          </cell>
          <cell r="I1067" t="str">
            <v>PHx</v>
          </cell>
          <cell r="J1067">
            <v>10</v>
          </cell>
          <cell r="K1067">
            <v>6</v>
          </cell>
          <cell r="L1067" t="str">
            <v>AGPREP</v>
          </cell>
          <cell r="M1067" t="str">
            <v>Agropyron repens (L.) Beauv.</v>
          </cell>
        </row>
        <row r="1068">
          <cell r="A1068" t="str">
            <v>EPICIL</v>
          </cell>
          <cell r="B1068" t="str">
            <v>Epilobium ciliatum</v>
          </cell>
          <cell r="C1068" t="str">
            <v>Raf.</v>
          </cell>
          <cell r="E1068">
            <v>0</v>
          </cell>
          <cell r="F1068" t="str">
            <v>nc</v>
          </cell>
          <cell r="G1068" t="str">
            <v>nc</v>
          </cell>
          <cell r="H1068">
            <v>1845</v>
          </cell>
          <cell r="I1068" t="str">
            <v>PHx</v>
          </cell>
          <cell r="J1068">
            <v>10</v>
          </cell>
          <cell r="K1068">
            <v>6</v>
          </cell>
        </row>
        <row r="1069">
          <cell r="A1069" t="str">
            <v>EPILAN</v>
          </cell>
          <cell r="B1069" t="str">
            <v>Epilobium lanceolatum</v>
          </cell>
          <cell r="C1069" t="str">
            <v>Sebast. &amp; Mauri</v>
          </cell>
          <cell r="E1069">
            <v>0</v>
          </cell>
          <cell r="F1069" t="str">
            <v>nc</v>
          </cell>
          <cell r="G1069" t="str">
            <v>nc</v>
          </cell>
          <cell r="H1069">
            <v>19644</v>
          </cell>
          <cell r="I1069" t="str">
            <v>PHx</v>
          </cell>
          <cell r="J1069">
            <v>10</v>
          </cell>
          <cell r="K1069">
            <v>6</v>
          </cell>
        </row>
        <row r="1070">
          <cell r="A1070" t="str">
            <v>EPISPX</v>
          </cell>
          <cell r="B1070" t="str">
            <v>Epilobium sp.</v>
          </cell>
          <cell r="C1070" t="str">
            <v>L.</v>
          </cell>
          <cell r="E1070">
            <v>0</v>
          </cell>
          <cell r="F1070" t="str">
            <v>nc</v>
          </cell>
          <cell r="G1070" t="str">
            <v>nc</v>
          </cell>
          <cell r="H1070">
            <v>1844</v>
          </cell>
          <cell r="I1070" t="str">
            <v>PHx</v>
          </cell>
          <cell r="J1070">
            <v>10</v>
          </cell>
          <cell r="K1070">
            <v>6</v>
          </cell>
        </row>
        <row r="1071">
          <cell r="A1071" t="str">
            <v>EPITET</v>
          </cell>
          <cell r="B1071" t="str">
            <v>Epilobium tetragonum</v>
          </cell>
          <cell r="C1071" t="str">
            <v>L.</v>
          </cell>
          <cell r="E1071">
            <v>0</v>
          </cell>
          <cell r="F1071" t="str">
            <v>nc</v>
          </cell>
          <cell r="G1071" t="str">
            <v>nc</v>
          </cell>
          <cell r="H1071">
            <v>1853</v>
          </cell>
          <cell r="I1071" t="str">
            <v>PHx</v>
          </cell>
          <cell r="J1071">
            <v>10</v>
          </cell>
          <cell r="K1071">
            <v>6</v>
          </cell>
        </row>
        <row r="1072">
          <cell r="A1072" t="str">
            <v>ERGPIL</v>
          </cell>
          <cell r="B1072" t="str">
            <v>Eragrostis pilosa</v>
          </cell>
          <cell r="C1072" t="str">
            <v>(L.) P.Beauv.</v>
          </cell>
          <cell r="E1072">
            <v>0</v>
          </cell>
          <cell r="F1072" t="str">
            <v>nc</v>
          </cell>
          <cell r="G1072" t="str">
            <v>nc</v>
          </cell>
          <cell r="H1072">
            <v>32254</v>
          </cell>
          <cell r="I1072" t="str">
            <v>PHx</v>
          </cell>
          <cell r="J1072">
            <v>10</v>
          </cell>
          <cell r="K1072">
            <v>6</v>
          </cell>
        </row>
        <row r="1073">
          <cell r="A1073" t="str">
            <v>ERGSPX</v>
          </cell>
          <cell r="B1073" t="str">
            <v>Eragrostis sp.</v>
          </cell>
          <cell r="C1073" t="str">
            <v>Wolf.</v>
          </cell>
          <cell r="E1073">
            <v>0</v>
          </cell>
          <cell r="F1073" t="str">
            <v>nc</v>
          </cell>
          <cell r="G1073" t="str">
            <v>nc</v>
          </cell>
          <cell r="H1073">
            <v>34430</v>
          </cell>
          <cell r="I1073" t="str">
            <v>PHx</v>
          </cell>
          <cell r="J1073">
            <v>10</v>
          </cell>
          <cell r="K1073">
            <v>6</v>
          </cell>
        </row>
        <row r="1074">
          <cell r="A1074" t="str">
            <v>FALDUM</v>
          </cell>
          <cell r="B1074" t="str">
            <v>Fallopia dumetorum</v>
          </cell>
          <cell r="C1074" t="str">
            <v>(L.) Holub</v>
          </cell>
          <cell r="E1074">
            <v>0</v>
          </cell>
          <cell r="F1074" t="str">
            <v>nc</v>
          </cell>
          <cell r="G1074" t="str">
            <v>nc</v>
          </cell>
          <cell r="H1074">
            <v>19657</v>
          </cell>
          <cell r="I1074" t="str">
            <v>PHx</v>
          </cell>
          <cell r="J1074">
            <v>10</v>
          </cell>
          <cell r="K1074">
            <v>6</v>
          </cell>
        </row>
        <row r="1075">
          <cell r="A1075" t="str">
            <v>FESARU</v>
          </cell>
          <cell r="B1075" t="str">
            <v>Festuca arundinacea</v>
          </cell>
          <cell r="C1075" t="str">
            <v>Schreb.</v>
          </cell>
          <cell r="E1075">
            <v>0</v>
          </cell>
          <cell r="F1075" t="str">
            <v>nc</v>
          </cell>
          <cell r="G1075" t="str">
            <v>nc</v>
          </cell>
          <cell r="H1075">
            <v>19659</v>
          </cell>
          <cell r="I1075" t="str">
            <v>PHx</v>
          </cell>
          <cell r="J1075">
            <v>10</v>
          </cell>
          <cell r="K1075">
            <v>6</v>
          </cell>
        </row>
        <row r="1076">
          <cell r="A1076" t="str">
            <v>FESRUB</v>
          </cell>
          <cell r="B1076" t="str">
            <v>Festuca rubra</v>
          </cell>
          <cell r="C1076" t="str">
            <v>L.</v>
          </cell>
          <cell r="E1076">
            <v>0</v>
          </cell>
          <cell r="F1076" t="str">
            <v>nc</v>
          </cell>
          <cell r="G1076" t="str">
            <v>nc</v>
          </cell>
          <cell r="H1076">
            <v>29965</v>
          </cell>
          <cell r="I1076" t="str">
            <v>PHx</v>
          </cell>
          <cell r="J1076">
            <v>10</v>
          </cell>
          <cell r="K1076">
            <v>6</v>
          </cell>
        </row>
        <row r="1077">
          <cell r="A1077" t="str">
            <v>FESSPX</v>
          </cell>
          <cell r="B1077" t="str">
            <v>Festuca sp.</v>
          </cell>
          <cell r="C1077" t="str">
            <v>L.</v>
          </cell>
          <cell r="E1077">
            <v>0</v>
          </cell>
          <cell r="F1077" t="str">
            <v>nc</v>
          </cell>
          <cell r="G1077" t="str">
            <v>nc</v>
          </cell>
          <cell r="H1077">
            <v>32219</v>
          </cell>
          <cell r="I1077" t="str">
            <v>PHx</v>
          </cell>
          <cell r="J1077">
            <v>10</v>
          </cell>
          <cell r="K1077">
            <v>6</v>
          </cell>
        </row>
        <row r="1078">
          <cell r="A1078" t="str">
            <v>FRGSPX</v>
          </cell>
          <cell r="B1078" t="str">
            <v>Fragaria sp.</v>
          </cell>
          <cell r="C1078" t="str">
            <v>L.</v>
          </cell>
          <cell r="E1078">
            <v>0</v>
          </cell>
          <cell r="F1078" t="str">
            <v>nc</v>
          </cell>
          <cell r="G1078" t="str">
            <v>nc</v>
          </cell>
          <cell r="H1078">
            <v>34431</v>
          </cell>
          <cell r="I1078" t="str">
            <v>PHx</v>
          </cell>
          <cell r="J1078">
            <v>10</v>
          </cell>
          <cell r="K1078">
            <v>6</v>
          </cell>
        </row>
        <row r="1079">
          <cell r="A1079" t="str">
            <v>GAETET</v>
          </cell>
          <cell r="B1079" t="str">
            <v>Galeopsis tetrahit</v>
          </cell>
          <cell r="C1079" t="str">
            <v>L.</v>
          </cell>
          <cell r="E1079">
            <v>0</v>
          </cell>
          <cell r="F1079" t="str">
            <v>nc</v>
          </cell>
          <cell r="G1079" t="str">
            <v>nc</v>
          </cell>
          <cell r="H1079">
            <v>29957</v>
          </cell>
          <cell r="I1079" t="str">
            <v>PHx</v>
          </cell>
          <cell r="J1079">
            <v>10</v>
          </cell>
          <cell r="K1079">
            <v>6</v>
          </cell>
        </row>
        <row r="1080">
          <cell r="A1080" t="str">
            <v>GALMOL</v>
          </cell>
          <cell r="B1080" t="str">
            <v>Galium mollugo</v>
          </cell>
          <cell r="C1080" t="str">
            <v>L.</v>
          </cell>
          <cell r="E1080">
            <v>0</v>
          </cell>
          <cell r="F1080" t="str">
            <v>nc</v>
          </cell>
          <cell r="G1080" t="str">
            <v>nc</v>
          </cell>
          <cell r="H1080">
            <v>1929</v>
          </cell>
          <cell r="I1080" t="str">
            <v>PHx</v>
          </cell>
          <cell r="J1080">
            <v>10</v>
          </cell>
          <cell r="K1080">
            <v>6</v>
          </cell>
        </row>
        <row r="1081">
          <cell r="A1081" t="str">
            <v>GALSPX</v>
          </cell>
          <cell r="B1081" t="str">
            <v>Galium sp.</v>
          </cell>
          <cell r="C1081" t="str">
            <v>L.</v>
          </cell>
          <cell r="E1081">
            <v>0</v>
          </cell>
          <cell r="F1081" t="str">
            <v>nc</v>
          </cell>
          <cell r="G1081" t="str">
            <v>nc</v>
          </cell>
          <cell r="H1081">
            <v>1926</v>
          </cell>
          <cell r="I1081" t="str">
            <v>PHx</v>
          </cell>
          <cell r="J1081">
            <v>10</v>
          </cell>
          <cell r="K1081">
            <v>6</v>
          </cell>
        </row>
        <row r="1082">
          <cell r="A1082" t="str">
            <v>GRASPX</v>
          </cell>
          <cell r="B1082" t="str">
            <v>Gratiola sp.</v>
          </cell>
          <cell r="C1082" t="str">
            <v>NULL</v>
          </cell>
          <cell r="E1082">
            <v>0</v>
          </cell>
          <cell r="F1082" t="str">
            <v>nc</v>
          </cell>
          <cell r="G1082" t="str">
            <v>nc</v>
          </cell>
          <cell r="H1082">
            <v>29963</v>
          </cell>
          <cell r="I1082" t="str">
            <v>PHx</v>
          </cell>
          <cell r="J1082">
            <v>10</v>
          </cell>
          <cell r="K1082">
            <v>6</v>
          </cell>
        </row>
        <row r="1083">
          <cell r="A1083" t="str">
            <v>HEDHEL</v>
          </cell>
          <cell r="B1083" t="str">
            <v>Hedera helix</v>
          </cell>
          <cell r="C1083" t="str">
            <v>L.</v>
          </cell>
          <cell r="E1083">
            <v>0</v>
          </cell>
          <cell r="F1083" t="str">
            <v>nc</v>
          </cell>
          <cell r="G1083" t="str">
            <v>nc</v>
          </cell>
          <cell r="H1083">
            <v>29960</v>
          </cell>
          <cell r="I1083" t="str">
            <v>PHx</v>
          </cell>
          <cell r="J1083">
            <v>10</v>
          </cell>
          <cell r="K1083">
            <v>6</v>
          </cell>
        </row>
        <row r="1084">
          <cell r="A1084" t="str">
            <v>HEISPX</v>
          </cell>
          <cell r="B1084" t="str">
            <v>Helianthus sp.</v>
          </cell>
          <cell r="C1084" t="str">
            <v>L.</v>
          </cell>
          <cell r="E1084">
            <v>0</v>
          </cell>
          <cell r="F1084" t="str">
            <v>nc</v>
          </cell>
          <cell r="G1084" t="str">
            <v>nc</v>
          </cell>
          <cell r="H1084">
            <v>35483</v>
          </cell>
          <cell r="I1084" t="str">
            <v>PHx</v>
          </cell>
          <cell r="J1084">
            <v>10</v>
          </cell>
          <cell r="K1084">
            <v>6</v>
          </cell>
        </row>
        <row r="1085">
          <cell r="A1085" t="str">
            <v>HECMAN</v>
          </cell>
          <cell r="B1085" t="str">
            <v>Heracleum mantegazzianum</v>
          </cell>
          <cell r="C1085" t="str">
            <v>Sommier &amp; Levier</v>
          </cell>
          <cell r="E1085">
            <v>0</v>
          </cell>
          <cell r="F1085" t="str">
            <v>nc</v>
          </cell>
          <cell r="G1085" t="str">
            <v>nc</v>
          </cell>
          <cell r="H1085">
            <v>19776</v>
          </cell>
          <cell r="I1085" t="str">
            <v>PHx</v>
          </cell>
          <cell r="J1085">
            <v>10</v>
          </cell>
          <cell r="K1085">
            <v>6</v>
          </cell>
        </row>
        <row r="1086">
          <cell r="A1086" t="str">
            <v>HIRSPX</v>
          </cell>
          <cell r="B1086" t="str">
            <v>Hieracium sp.</v>
          </cell>
          <cell r="C1086" t="str">
            <v>L.</v>
          </cell>
          <cell r="E1086">
            <v>0</v>
          </cell>
          <cell r="F1086" t="str">
            <v>nc</v>
          </cell>
          <cell r="G1086" t="str">
            <v>nc</v>
          </cell>
          <cell r="H1086">
            <v>34602</v>
          </cell>
          <cell r="I1086" t="str">
            <v>PHx</v>
          </cell>
          <cell r="J1086">
            <v>10</v>
          </cell>
          <cell r="K1086">
            <v>6</v>
          </cell>
        </row>
        <row r="1087">
          <cell r="A1087" t="str">
            <v>HIESPX</v>
          </cell>
          <cell r="B1087" t="str">
            <v>Hierochloe sp.</v>
          </cell>
          <cell r="C1087" t="str">
            <v>R. Br.</v>
          </cell>
          <cell r="E1087">
            <v>0</v>
          </cell>
          <cell r="F1087" t="str">
            <v>nc</v>
          </cell>
          <cell r="G1087" t="str">
            <v>nc</v>
          </cell>
          <cell r="H1087">
            <v>34434</v>
          </cell>
          <cell r="I1087" t="str">
            <v>PHx</v>
          </cell>
          <cell r="J1087">
            <v>10</v>
          </cell>
          <cell r="K1087">
            <v>6</v>
          </cell>
        </row>
        <row r="1088">
          <cell r="A1088" t="str">
            <v>HOLLAN</v>
          </cell>
          <cell r="B1088" t="str">
            <v>Holcus lanatus</v>
          </cell>
          <cell r="C1088" t="str">
            <v>L.</v>
          </cell>
          <cell r="E1088">
            <v>0</v>
          </cell>
          <cell r="F1088" t="str">
            <v>nc</v>
          </cell>
          <cell r="G1088" t="str">
            <v>nc</v>
          </cell>
          <cell r="H1088">
            <v>19782</v>
          </cell>
          <cell r="I1088" t="str">
            <v>PHx</v>
          </cell>
          <cell r="J1088">
            <v>10</v>
          </cell>
          <cell r="K1088">
            <v>6</v>
          </cell>
        </row>
        <row r="1089">
          <cell r="A1089" t="str">
            <v>HORMUR</v>
          </cell>
          <cell r="B1089" t="str">
            <v>Hordeum murinum</v>
          </cell>
          <cell r="C1089" t="str">
            <v>L.</v>
          </cell>
          <cell r="E1089">
            <v>0</v>
          </cell>
          <cell r="F1089" t="str">
            <v>nc</v>
          </cell>
          <cell r="G1089" t="str">
            <v>nc</v>
          </cell>
          <cell r="H1089">
            <v>32255</v>
          </cell>
          <cell r="I1089" t="str">
            <v>PHx</v>
          </cell>
          <cell r="J1089">
            <v>10</v>
          </cell>
          <cell r="K1089">
            <v>6</v>
          </cell>
        </row>
        <row r="1090">
          <cell r="A1090" t="str">
            <v>IMPNOL</v>
          </cell>
          <cell r="B1090" t="str">
            <v>Impatiens noli-tangere</v>
          </cell>
          <cell r="C1090" t="str">
            <v>L.</v>
          </cell>
          <cell r="E1090">
            <v>0</v>
          </cell>
          <cell r="F1090" t="str">
            <v>nc</v>
          </cell>
          <cell r="G1090" t="str">
            <v>nc</v>
          </cell>
          <cell r="H1090">
            <v>19794</v>
          </cell>
          <cell r="I1090" t="str">
            <v>PHx</v>
          </cell>
          <cell r="J1090">
            <v>10</v>
          </cell>
          <cell r="K1090">
            <v>6</v>
          </cell>
        </row>
        <row r="1091">
          <cell r="A1091" t="str">
            <v>IMPSPX</v>
          </cell>
          <cell r="B1091" t="str">
            <v>Impatiens sp.</v>
          </cell>
          <cell r="C1091" t="str">
            <v>L.</v>
          </cell>
          <cell r="E1091">
            <v>0</v>
          </cell>
          <cell r="F1091" t="str">
            <v>nc</v>
          </cell>
          <cell r="G1091" t="str">
            <v>nc</v>
          </cell>
          <cell r="H1091">
            <v>1684</v>
          </cell>
          <cell r="I1091" t="str">
            <v>PHx</v>
          </cell>
          <cell r="J1091">
            <v>10</v>
          </cell>
          <cell r="K1091">
            <v>6</v>
          </cell>
        </row>
        <row r="1092">
          <cell r="A1092" t="str">
            <v>IRISPX</v>
          </cell>
          <cell r="B1092" t="str">
            <v>Iris sp.</v>
          </cell>
          <cell r="C1092" t="str">
            <v>L.</v>
          </cell>
          <cell r="E1092">
            <v>0</v>
          </cell>
          <cell r="F1092" t="str">
            <v>nc</v>
          </cell>
          <cell r="G1092" t="str">
            <v>nc</v>
          </cell>
          <cell r="H1092">
            <v>1600</v>
          </cell>
          <cell r="I1092" t="str">
            <v>PHx</v>
          </cell>
          <cell r="J1092">
            <v>10</v>
          </cell>
          <cell r="K1092">
            <v>6</v>
          </cell>
        </row>
        <row r="1093">
          <cell r="A1093" t="str">
            <v>LAMALB</v>
          </cell>
          <cell r="B1093" t="str">
            <v>Lamium album</v>
          </cell>
          <cell r="C1093" t="str">
            <v>L.</v>
          </cell>
          <cell r="E1093">
            <v>0</v>
          </cell>
          <cell r="F1093" t="str">
            <v>nc</v>
          </cell>
          <cell r="G1093" t="str">
            <v>nc</v>
          </cell>
          <cell r="H1093">
            <v>19828</v>
          </cell>
          <cell r="I1093" t="str">
            <v>PHx</v>
          </cell>
          <cell r="J1093">
            <v>10</v>
          </cell>
          <cell r="K1093">
            <v>6</v>
          </cell>
        </row>
        <row r="1094">
          <cell r="A1094" t="str">
            <v>LAMMAC</v>
          </cell>
          <cell r="B1094" t="str">
            <v>Lamium maculatum</v>
          </cell>
          <cell r="C1094" t="str">
            <v>L.</v>
          </cell>
          <cell r="E1094">
            <v>0</v>
          </cell>
          <cell r="F1094" t="str">
            <v>nc</v>
          </cell>
          <cell r="G1094" t="str">
            <v>nc</v>
          </cell>
          <cell r="H1094">
            <v>19829</v>
          </cell>
          <cell r="I1094" t="str">
            <v>PHx</v>
          </cell>
          <cell r="J1094">
            <v>10</v>
          </cell>
          <cell r="K1094">
            <v>6</v>
          </cell>
        </row>
        <row r="1095">
          <cell r="A1095" t="str">
            <v>LOLPER</v>
          </cell>
          <cell r="B1095" t="str">
            <v>Lolium perenne</v>
          </cell>
          <cell r="C1095" t="str">
            <v>L.</v>
          </cell>
          <cell r="E1095">
            <v>0</v>
          </cell>
          <cell r="F1095" t="str">
            <v>nc</v>
          </cell>
          <cell r="G1095" t="str">
            <v>nc</v>
          </cell>
          <cell r="H1095">
            <v>32258</v>
          </cell>
          <cell r="I1095" t="str">
            <v>PHx</v>
          </cell>
          <cell r="J1095">
            <v>10</v>
          </cell>
          <cell r="K1095">
            <v>6</v>
          </cell>
        </row>
        <row r="1096">
          <cell r="A1096" t="str">
            <v>LONPER</v>
          </cell>
          <cell r="B1096" t="str">
            <v>Lonicera periclymenum</v>
          </cell>
          <cell r="C1096" t="str">
            <v>L.</v>
          </cell>
          <cell r="E1096">
            <v>0</v>
          </cell>
          <cell r="F1096" t="str">
            <v>nc</v>
          </cell>
          <cell r="G1096" t="str">
            <v>nc</v>
          </cell>
          <cell r="H1096">
            <v>34437</v>
          </cell>
          <cell r="I1096" t="str">
            <v>PHx</v>
          </cell>
          <cell r="J1096">
            <v>10</v>
          </cell>
          <cell r="K1096">
            <v>6</v>
          </cell>
        </row>
        <row r="1097">
          <cell r="A1097" t="str">
            <v>LOTCOR</v>
          </cell>
          <cell r="B1097" t="str">
            <v>Lotus corniculatus</v>
          </cell>
          <cell r="C1097" t="str">
            <v>L.</v>
          </cell>
          <cell r="E1097">
            <v>0</v>
          </cell>
          <cell r="F1097" t="str">
            <v>nc</v>
          </cell>
          <cell r="G1097" t="str">
            <v>nc</v>
          </cell>
          <cell r="H1097">
            <v>1809</v>
          </cell>
          <cell r="I1097" t="str">
            <v>PHx</v>
          </cell>
          <cell r="J1097">
            <v>10</v>
          </cell>
          <cell r="K1097">
            <v>6</v>
          </cell>
        </row>
        <row r="1098">
          <cell r="A1098" t="str">
            <v>LYOESC</v>
          </cell>
          <cell r="B1098" t="str">
            <v>Lycopersicon esculentum</v>
          </cell>
          <cell r="C1098" t="str">
            <v>Mill.</v>
          </cell>
          <cell r="E1098">
            <v>0</v>
          </cell>
          <cell r="F1098" t="str">
            <v>nc</v>
          </cell>
          <cell r="G1098" t="str">
            <v>nc</v>
          </cell>
          <cell r="H1098">
            <v>1962</v>
          </cell>
          <cell r="I1098" t="str">
            <v>PHx</v>
          </cell>
          <cell r="J1098">
            <v>10</v>
          </cell>
          <cell r="K1098">
            <v>6</v>
          </cell>
        </row>
        <row r="1099">
          <cell r="A1099" t="str">
            <v>LYSSPX</v>
          </cell>
          <cell r="B1099" t="str">
            <v>Lysimachia sp.</v>
          </cell>
          <cell r="C1099" t="str">
            <v>L.</v>
          </cell>
          <cell r="E1099">
            <v>0</v>
          </cell>
          <cell r="F1099" t="str">
            <v>nc</v>
          </cell>
          <cell r="G1099" t="str">
            <v>nc</v>
          </cell>
          <cell r="H1099">
            <v>1883</v>
          </cell>
          <cell r="I1099" t="str">
            <v>PHx</v>
          </cell>
          <cell r="J1099">
            <v>10</v>
          </cell>
          <cell r="K1099">
            <v>6</v>
          </cell>
        </row>
        <row r="1100">
          <cell r="A1100" t="str">
            <v>LYTSPX</v>
          </cell>
          <cell r="B1100" t="str">
            <v>Lythrum sp.</v>
          </cell>
          <cell r="C1100" t="str">
            <v>L.</v>
          </cell>
          <cell r="E1100">
            <v>0</v>
          </cell>
          <cell r="F1100" t="str">
            <v>nc</v>
          </cell>
          <cell r="G1100" t="str">
            <v>nc</v>
          </cell>
          <cell r="H1100">
            <v>1821</v>
          </cell>
          <cell r="I1100" t="str">
            <v>PHx</v>
          </cell>
          <cell r="J1100">
            <v>10</v>
          </cell>
          <cell r="K1100">
            <v>6</v>
          </cell>
        </row>
        <row r="1101">
          <cell r="A1101" t="str">
            <v>MEDSPX</v>
          </cell>
          <cell r="B1101" t="str">
            <v>Medicago sp.</v>
          </cell>
          <cell r="C1101" t="str">
            <v>L.</v>
          </cell>
          <cell r="E1101">
            <v>0</v>
          </cell>
          <cell r="F1101" t="str">
            <v>nc</v>
          </cell>
          <cell r="G1101" t="str">
            <v>nc</v>
          </cell>
          <cell r="H1101">
            <v>34430</v>
          </cell>
          <cell r="I1101" t="str">
            <v>PHx</v>
          </cell>
          <cell r="J1101">
            <v>10</v>
          </cell>
          <cell r="K1101">
            <v>6</v>
          </cell>
        </row>
        <row r="1102">
          <cell r="A1102" t="str">
            <v>MEIUNI</v>
          </cell>
          <cell r="B1102" t="str">
            <v>Melica uniflora</v>
          </cell>
          <cell r="C1102" t="str">
            <v>Retz.</v>
          </cell>
          <cell r="E1102">
            <v>0</v>
          </cell>
          <cell r="F1102" t="str">
            <v>nc</v>
          </cell>
          <cell r="G1102" t="str">
            <v>nc</v>
          </cell>
          <cell r="H1102">
            <v>35518</v>
          </cell>
          <cell r="I1102" t="str">
            <v>PHx</v>
          </cell>
          <cell r="J1102">
            <v>10</v>
          </cell>
          <cell r="K1102">
            <v>6</v>
          </cell>
        </row>
        <row r="1103">
          <cell r="A1103" t="str">
            <v>MENSPX</v>
          </cell>
          <cell r="B1103" t="str">
            <v>Mentha sp.</v>
          </cell>
          <cell r="C1103" t="str">
            <v>L.</v>
          </cell>
          <cell r="E1103">
            <v>0</v>
          </cell>
          <cell r="F1103" t="str">
            <v>nc</v>
          </cell>
          <cell r="G1103" t="str">
            <v>nc</v>
          </cell>
          <cell r="H1103">
            <v>1790</v>
          </cell>
          <cell r="I1103" t="str">
            <v>PHx</v>
          </cell>
          <cell r="J1103">
            <v>10</v>
          </cell>
          <cell r="K1103">
            <v>6</v>
          </cell>
        </row>
        <row r="1104">
          <cell r="A1104" t="str">
            <v>MIMSPX</v>
          </cell>
          <cell r="B1104" t="str">
            <v>Mimulus sp.</v>
          </cell>
          <cell r="C1104" t="str">
            <v>L.</v>
          </cell>
          <cell r="E1104">
            <v>0</v>
          </cell>
          <cell r="F1104" t="str">
            <v>nc</v>
          </cell>
          <cell r="G1104" t="str">
            <v>nc</v>
          </cell>
          <cell r="H1104">
            <v>1945</v>
          </cell>
          <cell r="I1104" t="str">
            <v>PHx</v>
          </cell>
          <cell r="J1104">
            <v>10</v>
          </cell>
          <cell r="K1104">
            <v>6</v>
          </cell>
        </row>
        <row r="1105">
          <cell r="A1105" t="str">
            <v>MOLSPX</v>
          </cell>
          <cell r="B1105" t="str">
            <v>Molinia sp.</v>
          </cell>
          <cell r="C1105" t="str">
            <v>Schrank</v>
          </cell>
          <cell r="E1105">
            <v>0</v>
          </cell>
          <cell r="F1105" t="str">
            <v>nc</v>
          </cell>
          <cell r="G1105" t="str">
            <v>nc</v>
          </cell>
          <cell r="H1105">
            <v>1570</v>
          </cell>
          <cell r="I1105" t="str">
            <v>PHx</v>
          </cell>
          <cell r="J1105">
            <v>10</v>
          </cell>
          <cell r="K1105">
            <v>6</v>
          </cell>
        </row>
        <row r="1106">
          <cell r="A1106" t="str">
            <v>MONSPX</v>
          </cell>
          <cell r="B1106" t="str">
            <v>Montia sp.</v>
          </cell>
          <cell r="C1106" t="str">
            <v>L.</v>
          </cell>
          <cell r="E1106">
            <v>0</v>
          </cell>
          <cell r="F1106" t="str">
            <v>nc</v>
          </cell>
          <cell r="G1106" t="str">
            <v>nc</v>
          </cell>
          <cell r="H1106">
            <v>1878</v>
          </cell>
          <cell r="I1106" t="str">
            <v>PHx</v>
          </cell>
          <cell r="J1106">
            <v>10</v>
          </cell>
          <cell r="K1106">
            <v>6</v>
          </cell>
        </row>
        <row r="1107">
          <cell r="A1107" t="str">
            <v>MYOSPX</v>
          </cell>
          <cell r="B1107" t="str">
            <v>Myosotis sp.</v>
          </cell>
          <cell r="C1107" t="str">
            <v>L.</v>
          </cell>
          <cell r="E1107">
            <v>0</v>
          </cell>
          <cell r="F1107" t="str">
            <v>nc</v>
          </cell>
          <cell r="G1107" t="str">
            <v>nc</v>
          </cell>
          <cell r="H1107">
            <v>1688</v>
          </cell>
          <cell r="I1107" t="str">
            <v>PHx</v>
          </cell>
          <cell r="J1107">
            <v>10</v>
          </cell>
          <cell r="K1107">
            <v>6</v>
          </cell>
        </row>
        <row r="1108">
          <cell r="A1108" t="str">
            <v>OENSPX</v>
          </cell>
          <cell r="B1108" t="str">
            <v>Oenanthe sp.</v>
          </cell>
          <cell r="C1108" t="str">
            <v>L.</v>
          </cell>
          <cell r="E1108">
            <v>0</v>
          </cell>
          <cell r="F1108" t="str">
            <v>nc</v>
          </cell>
          <cell r="G1108" t="str">
            <v>nc</v>
          </cell>
          <cell r="H1108">
            <v>1984</v>
          </cell>
          <cell r="I1108" t="str">
            <v>PHx</v>
          </cell>
          <cell r="J1108">
            <v>10</v>
          </cell>
          <cell r="K1108">
            <v>6</v>
          </cell>
        </row>
        <row r="1109">
          <cell r="A1109" t="str">
            <v>OXAACE</v>
          </cell>
          <cell r="B1109" t="str">
            <v>Oxalis acetosella</v>
          </cell>
          <cell r="C1109" t="str">
            <v>L.</v>
          </cell>
          <cell r="E1109">
            <v>0</v>
          </cell>
          <cell r="F1109" t="str">
            <v>nc</v>
          </cell>
          <cell r="G1109" t="str">
            <v>nc</v>
          </cell>
          <cell r="H1109">
            <v>19902</v>
          </cell>
          <cell r="I1109" t="str">
            <v>PHx</v>
          </cell>
          <cell r="J1109">
            <v>10</v>
          </cell>
          <cell r="K1109">
            <v>6</v>
          </cell>
        </row>
        <row r="1110">
          <cell r="A1110" t="str">
            <v>OXBRUB</v>
          </cell>
          <cell r="B1110" t="str">
            <v>Oxybasis rubra </v>
          </cell>
          <cell r="C1110" t="str">
            <v>(L.) S.Fuentes, Uotila &amp; Borsch</v>
          </cell>
          <cell r="E1110">
            <v>0</v>
          </cell>
          <cell r="F1110" t="str">
            <v>nc</v>
          </cell>
          <cell r="G1110" t="str">
            <v>nc</v>
          </cell>
          <cell r="H1110">
            <v>34427</v>
          </cell>
          <cell r="I1110" t="str">
            <v>PHx</v>
          </cell>
          <cell r="J1110">
            <v>10</v>
          </cell>
          <cell r="K1110">
            <v>6</v>
          </cell>
          <cell r="L1110" t="str">
            <v>CHPRUB</v>
          </cell>
          <cell r="M1110" t="str">
            <v>Chenopodium rubrum L.</v>
          </cell>
        </row>
        <row r="1111">
          <cell r="A1111" t="str">
            <v>PANDIC</v>
          </cell>
          <cell r="B1111" t="str">
            <v>Panicum dichotomiflorum</v>
          </cell>
          <cell r="C1111" t="str">
            <v>Michx.</v>
          </cell>
          <cell r="E1111">
            <v>0</v>
          </cell>
          <cell r="F1111" t="str">
            <v>nc</v>
          </cell>
          <cell r="G1111" t="str">
            <v>nc</v>
          </cell>
          <cell r="H1111">
            <v>34441</v>
          </cell>
          <cell r="I1111" t="str">
            <v>PHx</v>
          </cell>
          <cell r="J1111">
            <v>10</v>
          </cell>
          <cell r="K1111">
            <v>6</v>
          </cell>
        </row>
        <row r="1112">
          <cell r="A1112" t="str">
            <v>PANSPX</v>
          </cell>
          <cell r="B1112" t="str">
            <v>Panicum sp.</v>
          </cell>
          <cell r="C1112" t="str">
            <v>L.</v>
          </cell>
          <cell r="E1112">
            <v>0</v>
          </cell>
          <cell r="F1112" t="str">
            <v>nc</v>
          </cell>
          <cell r="G1112" t="str">
            <v>nc</v>
          </cell>
          <cell r="H1112">
            <v>32264</v>
          </cell>
          <cell r="I1112" t="str">
            <v>PHx</v>
          </cell>
          <cell r="J1112">
            <v>10</v>
          </cell>
          <cell r="K1112">
            <v>6</v>
          </cell>
        </row>
        <row r="1113">
          <cell r="A1113" t="str">
            <v>PARINS</v>
          </cell>
          <cell r="B1113" t="str">
            <v>Parthenocissus inserta</v>
          </cell>
          <cell r="C1113" t="str">
            <v>(A.Kern.) Fritsch</v>
          </cell>
          <cell r="E1113">
            <v>0</v>
          </cell>
          <cell r="F1113" t="str">
            <v>nc</v>
          </cell>
          <cell r="G1113" t="str">
            <v>nc</v>
          </cell>
          <cell r="H1113">
            <v>29971</v>
          </cell>
          <cell r="I1113" t="str">
            <v>PHx</v>
          </cell>
          <cell r="J1113">
            <v>10</v>
          </cell>
          <cell r="K1113">
            <v>6</v>
          </cell>
        </row>
        <row r="1114">
          <cell r="A1114" t="str">
            <v>PARQUI</v>
          </cell>
          <cell r="B1114" t="str">
            <v>Parthenocissus quinquefolia</v>
          </cell>
          <cell r="C1114" t="str">
            <v>(L.) Planch.</v>
          </cell>
          <cell r="E1114">
            <v>0</v>
          </cell>
          <cell r="F1114" t="str">
            <v>nc</v>
          </cell>
          <cell r="G1114" t="str">
            <v>nc</v>
          </cell>
          <cell r="H1114">
            <v>29950</v>
          </cell>
          <cell r="I1114" t="str">
            <v>PHx</v>
          </cell>
          <cell r="J1114">
            <v>10</v>
          </cell>
          <cell r="K1114">
            <v>6</v>
          </cell>
        </row>
        <row r="1115">
          <cell r="A1115" t="str">
            <v>PETSPX</v>
          </cell>
          <cell r="B1115" t="str">
            <v>Petasites sp.</v>
          </cell>
          <cell r="C1115" t="str">
            <v>Mill.</v>
          </cell>
          <cell r="E1115">
            <v>0</v>
          </cell>
          <cell r="F1115" t="str">
            <v>nc</v>
          </cell>
          <cell r="G1115" t="str">
            <v>nc</v>
          </cell>
          <cell r="H1115">
            <v>1744</v>
          </cell>
          <cell r="I1115" t="str">
            <v>PHx</v>
          </cell>
          <cell r="J1115">
            <v>10</v>
          </cell>
          <cell r="K1115">
            <v>6</v>
          </cell>
        </row>
        <row r="1116">
          <cell r="A1116" t="str">
            <v>PHCDIG</v>
          </cell>
          <cell r="B1116" t="str">
            <v>Phacelurus digitatus</v>
          </cell>
          <cell r="C1116" t="str">
            <v>(Sm.) Griseb.</v>
          </cell>
          <cell r="E1116">
            <v>0</v>
          </cell>
          <cell r="F1116" t="str">
            <v>nc</v>
          </cell>
          <cell r="G1116" t="str">
            <v>nc</v>
          </cell>
          <cell r="H1116">
            <v>19908</v>
          </cell>
          <cell r="I1116" t="str">
            <v>PHx</v>
          </cell>
          <cell r="J1116">
            <v>10</v>
          </cell>
          <cell r="K1116">
            <v>6</v>
          </cell>
        </row>
        <row r="1117">
          <cell r="A1117" t="str">
            <v>PHLPRA</v>
          </cell>
          <cell r="B1117" t="str">
            <v>Phleum pratense</v>
          </cell>
          <cell r="C1117" t="str">
            <v>L.</v>
          </cell>
          <cell r="E1117">
            <v>0</v>
          </cell>
          <cell r="F1117" t="str">
            <v>nc</v>
          </cell>
          <cell r="G1117" t="str">
            <v>nc</v>
          </cell>
          <cell r="H1117">
            <v>29951</v>
          </cell>
          <cell r="I1117" t="str">
            <v>PHx</v>
          </cell>
          <cell r="J1117">
            <v>10</v>
          </cell>
          <cell r="K1117">
            <v>6</v>
          </cell>
        </row>
        <row r="1118">
          <cell r="A1118" t="str">
            <v>PICSPX</v>
          </cell>
          <cell r="B1118" t="str">
            <v>Picris sp.</v>
          </cell>
          <cell r="C1118" t="str">
            <v>L.</v>
          </cell>
          <cell r="E1118">
            <v>0</v>
          </cell>
          <cell r="F1118" t="str">
            <v>nc</v>
          </cell>
          <cell r="G1118" t="str">
            <v>nc</v>
          </cell>
          <cell r="H1118">
            <v>34442</v>
          </cell>
          <cell r="I1118" t="str">
            <v>PHx</v>
          </cell>
          <cell r="J1118">
            <v>10</v>
          </cell>
          <cell r="K1118">
            <v>6</v>
          </cell>
        </row>
        <row r="1119">
          <cell r="A1119" t="str">
            <v>PLNLAN</v>
          </cell>
          <cell r="B1119" t="str">
            <v>Plantago lanceolata</v>
          </cell>
          <cell r="C1119" t="str">
            <v>L.</v>
          </cell>
          <cell r="E1119">
            <v>0</v>
          </cell>
          <cell r="F1119" t="str">
            <v>nc</v>
          </cell>
          <cell r="G1119" t="str">
            <v>nc</v>
          </cell>
          <cell r="H1119">
            <v>32040</v>
          </cell>
          <cell r="I1119" t="str">
            <v>PHx</v>
          </cell>
          <cell r="J1119">
            <v>10</v>
          </cell>
          <cell r="K1119">
            <v>6</v>
          </cell>
        </row>
        <row r="1120">
          <cell r="A1120" t="str">
            <v>PLNMAJ</v>
          </cell>
          <cell r="B1120" t="str">
            <v>Plantago major</v>
          </cell>
          <cell r="C1120" t="str">
            <v>L.</v>
          </cell>
          <cell r="E1120">
            <v>0</v>
          </cell>
          <cell r="F1120" t="str">
            <v>nc</v>
          </cell>
          <cell r="G1120" t="str">
            <v>nc</v>
          </cell>
          <cell r="H1120">
            <v>29948</v>
          </cell>
          <cell r="I1120" t="str">
            <v>PHx</v>
          </cell>
          <cell r="J1120">
            <v>10</v>
          </cell>
          <cell r="K1120">
            <v>6</v>
          </cell>
        </row>
        <row r="1121">
          <cell r="A1121" t="str">
            <v>POAANN</v>
          </cell>
          <cell r="B1121" t="str">
            <v>Poa annua</v>
          </cell>
          <cell r="C1121" t="str">
            <v>L.</v>
          </cell>
          <cell r="E1121">
            <v>0</v>
          </cell>
          <cell r="F1121" t="str">
            <v>nc</v>
          </cell>
          <cell r="G1121" t="str">
            <v>nc</v>
          </cell>
          <cell r="H1121">
            <v>1581</v>
          </cell>
          <cell r="I1121" t="str">
            <v>PHx</v>
          </cell>
          <cell r="J1121">
            <v>10</v>
          </cell>
          <cell r="K1121">
            <v>6</v>
          </cell>
        </row>
        <row r="1122">
          <cell r="A1122" t="str">
            <v>POAPRA</v>
          </cell>
          <cell r="B1122" t="str">
            <v>Poa pratensis</v>
          </cell>
          <cell r="C1122" t="str">
            <v>L.</v>
          </cell>
          <cell r="E1122">
            <v>0</v>
          </cell>
          <cell r="F1122" t="str">
            <v>nc</v>
          </cell>
          <cell r="G1122" t="str">
            <v>nc</v>
          </cell>
          <cell r="H1122">
            <v>19928</v>
          </cell>
          <cell r="I1122" t="str">
            <v>PHx</v>
          </cell>
          <cell r="J1122">
            <v>10</v>
          </cell>
          <cell r="K1122">
            <v>6</v>
          </cell>
        </row>
        <row r="1123">
          <cell r="A1123" t="str">
            <v>POASPX</v>
          </cell>
          <cell r="B1123" t="str">
            <v>Poa sp.</v>
          </cell>
          <cell r="C1123" t="str">
            <v>L.</v>
          </cell>
          <cell r="E1123">
            <v>0</v>
          </cell>
          <cell r="F1123" t="str">
            <v>nc</v>
          </cell>
          <cell r="G1123" t="str">
            <v>nc</v>
          </cell>
          <cell r="H1123">
            <v>1580</v>
          </cell>
          <cell r="I1123" t="str">
            <v>PHx</v>
          </cell>
          <cell r="J1123">
            <v>10</v>
          </cell>
          <cell r="K1123">
            <v>6</v>
          </cell>
        </row>
        <row r="1124">
          <cell r="A1124" t="str">
            <v>POATRI</v>
          </cell>
          <cell r="B1124" t="str">
            <v>Poa trivialis</v>
          </cell>
          <cell r="C1124" t="str">
            <v>L.</v>
          </cell>
          <cell r="E1124">
            <v>0</v>
          </cell>
          <cell r="F1124" t="str">
            <v>nc</v>
          </cell>
          <cell r="G1124" t="str">
            <v>nc</v>
          </cell>
          <cell r="H1124">
            <v>1583</v>
          </cell>
          <cell r="I1124" t="str">
            <v>PHx</v>
          </cell>
          <cell r="J1124">
            <v>10</v>
          </cell>
          <cell r="K1124">
            <v>6</v>
          </cell>
        </row>
        <row r="1125">
          <cell r="A1125" t="str">
            <v>POLAVI</v>
          </cell>
          <cell r="B1125" t="str">
            <v>Polygonum aviculare</v>
          </cell>
          <cell r="C1125" t="str">
            <v>L.</v>
          </cell>
          <cell r="E1125">
            <v>0</v>
          </cell>
          <cell r="F1125" t="str">
            <v>nc</v>
          </cell>
          <cell r="G1125" t="str">
            <v>nc</v>
          </cell>
          <cell r="H1125">
            <v>20570</v>
          </cell>
          <cell r="I1125" t="str">
            <v>PHx</v>
          </cell>
          <cell r="J1125">
            <v>10</v>
          </cell>
          <cell r="K1125">
            <v>6</v>
          </cell>
        </row>
        <row r="1126">
          <cell r="A1126" t="str">
            <v>POLSPX</v>
          </cell>
          <cell r="B1126" t="str">
            <v>Polygonum sp.</v>
          </cell>
          <cell r="C1126" t="str">
            <v>L.</v>
          </cell>
          <cell r="E1126">
            <v>0</v>
          </cell>
          <cell r="F1126" t="str">
            <v>nc</v>
          </cell>
          <cell r="G1126" t="str">
            <v>nc</v>
          </cell>
          <cell r="H1126">
            <v>1863</v>
          </cell>
          <cell r="I1126" t="str">
            <v>PHx</v>
          </cell>
          <cell r="J1126">
            <v>10</v>
          </cell>
          <cell r="K1126">
            <v>6</v>
          </cell>
        </row>
        <row r="1127">
          <cell r="A1127" t="str">
            <v>POUOLE</v>
          </cell>
          <cell r="B1127" t="str">
            <v>Portulaca oleracea</v>
          </cell>
          <cell r="C1127" t="str">
            <v>L.</v>
          </cell>
          <cell r="E1127">
            <v>0</v>
          </cell>
          <cell r="F1127" t="str">
            <v>nc</v>
          </cell>
          <cell r="G1127" t="str">
            <v>nc</v>
          </cell>
          <cell r="H1127">
            <v>32260</v>
          </cell>
          <cell r="I1127" t="str">
            <v>PHx</v>
          </cell>
          <cell r="J1127">
            <v>10</v>
          </cell>
          <cell r="K1127">
            <v>6</v>
          </cell>
        </row>
        <row r="1128">
          <cell r="A1128" t="str">
            <v>POEANS</v>
          </cell>
          <cell r="B1128" t="str">
            <v>Potentilla anserina</v>
          </cell>
          <cell r="C1128" t="str">
            <v>L.</v>
          </cell>
          <cell r="E1128">
            <v>0</v>
          </cell>
          <cell r="F1128" t="str">
            <v>nc</v>
          </cell>
          <cell r="G1128" t="str">
            <v>nc</v>
          </cell>
          <cell r="H1128">
            <v>1921</v>
          </cell>
          <cell r="I1128" t="str">
            <v>PHx</v>
          </cell>
          <cell r="J1128">
            <v>10</v>
          </cell>
          <cell r="K1128">
            <v>6</v>
          </cell>
        </row>
        <row r="1129">
          <cell r="A1129" t="str">
            <v>POEERE</v>
          </cell>
          <cell r="B1129" t="str">
            <v>Potentilla erecta</v>
          </cell>
          <cell r="C1129" t="str">
            <v>(L.) Räusch.</v>
          </cell>
          <cell r="E1129">
            <v>0</v>
          </cell>
          <cell r="F1129" t="str">
            <v>nc</v>
          </cell>
          <cell r="G1129" t="str">
            <v>nc</v>
          </cell>
          <cell r="H1129">
            <v>1922</v>
          </cell>
          <cell r="I1129" t="str">
            <v>PHx</v>
          </cell>
          <cell r="J1129">
            <v>10</v>
          </cell>
          <cell r="K1129">
            <v>6</v>
          </cell>
        </row>
        <row r="1130">
          <cell r="A1130" t="str">
            <v>POEREP</v>
          </cell>
          <cell r="B1130" t="str">
            <v>Potentilla reptans</v>
          </cell>
          <cell r="C1130" t="str">
            <v>L.</v>
          </cell>
          <cell r="E1130">
            <v>0</v>
          </cell>
          <cell r="F1130" t="str">
            <v>nc</v>
          </cell>
          <cell r="G1130" t="str">
            <v>nc</v>
          </cell>
          <cell r="H1130">
            <v>29945</v>
          </cell>
          <cell r="I1130" t="str">
            <v>PHx</v>
          </cell>
          <cell r="J1130">
            <v>10</v>
          </cell>
          <cell r="K1130">
            <v>6</v>
          </cell>
        </row>
        <row r="1131">
          <cell r="A1131" t="str">
            <v>POESPX</v>
          </cell>
          <cell r="B1131" t="str">
            <v>Potentilla sp.</v>
          </cell>
          <cell r="C1131" t="str">
            <v>L.</v>
          </cell>
          <cell r="E1131">
            <v>0</v>
          </cell>
          <cell r="F1131" t="str">
            <v>nc</v>
          </cell>
          <cell r="G1131" t="str">
            <v>nc</v>
          </cell>
          <cell r="H1131">
            <v>1920</v>
          </cell>
          <cell r="I1131" t="str">
            <v>PHx</v>
          </cell>
          <cell r="J1131">
            <v>10</v>
          </cell>
          <cell r="K1131">
            <v>6</v>
          </cell>
        </row>
        <row r="1132">
          <cell r="A1132" t="str">
            <v>PRUVUL</v>
          </cell>
          <cell r="B1132" t="str">
            <v>Prunella vulgaris</v>
          </cell>
          <cell r="C1132" t="str">
            <v>L.</v>
          </cell>
          <cell r="E1132">
            <v>0</v>
          </cell>
          <cell r="F1132" t="str">
            <v>nc</v>
          </cell>
          <cell r="G1132" t="str">
            <v>nc</v>
          </cell>
          <cell r="H1132">
            <v>29959</v>
          </cell>
          <cell r="I1132" t="str">
            <v>PHx</v>
          </cell>
          <cell r="J1132">
            <v>10</v>
          </cell>
          <cell r="K1132">
            <v>6</v>
          </cell>
        </row>
        <row r="1133">
          <cell r="A1133" t="str">
            <v>RANREP</v>
          </cell>
          <cell r="B1133" t="str">
            <v>Ranunculus repens</v>
          </cell>
          <cell r="C1133" t="str">
            <v>L.</v>
          </cell>
          <cell r="E1133">
            <v>0</v>
          </cell>
          <cell r="F1133" t="str">
            <v>nc</v>
          </cell>
          <cell r="G1133" t="str">
            <v>nc</v>
          </cell>
          <cell r="H1133">
            <v>1910</v>
          </cell>
          <cell r="I1133" t="str">
            <v>PHx</v>
          </cell>
          <cell r="J1133">
            <v>10</v>
          </cell>
          <cell r="K1133">
            <v>6</v>
          </cell>
        </row>
        <row r="1134">
          <cell r="A1134" t="str">
            <v>RANSAR</v>
          </cell>
          <cell r="B1134" t="str">
            <v>Ranunculus sardous</v>
          </cell>
          <cell r="C1134" t="str">
            <v>Crantz</v>
          </cell>
          <cell r="E1134">
            <v>0</v>
          </cell>
          <cell r="F1134" t="str">
            <v>nc</v>
          </cell>
          <cell r="G1134" t="str">
            <v>nc</v>
          </cell>
          <cell r="H1134">
            <v>1912</v>
          </cell>
          <cell r="I1134" t="str">
            <v>PHx</v>
          </cell>
          <cell r="J1134">
            <v>10</v>
          </cell>
          <cell r="K1134">
            <v>6</v>
          </cell>
        </row>
        <row r="1135">
          <cell r="A1135" t="str">
            <v>RANSPX</v>
          </cell>
          <cell r="B1135" t="str">
            <v>Ranunculus sp.</v>
          </cell>
          <cell r="C1135" t="str">
            <v>L.</v>
          </cell>
          <cell r="E1135">
            <v>0</v>
          </cell>
          <cell r="F1135" t="str">
            <v>nc</v>
          </cell>
          <cell r="G1135" t="str">
            <v>nc</v>
          </cell>
          <cell r="H1135">
            <v>1896</v>
          </cell>
          <cell r="I1135" t="str">
            <v>PHx</v>
          </cell>
          <cell r="J1135">
            <v>10</v>
          </cell>
          <cell r="K1135">
            <v>6</v>
          </cell>
        </row>
        <row r="1136">
          <cell r="A1136" t="str">
            <v>REYJAP</v>
          </cell>
          <cell r="B1136" t="str">
            <v>Reynoutria japonica</v>
          </cell>
          <cell r="C1136" t="str">
            <v>Houtt.</v>
          </cell>
          <cell r="E1136">
            <v>0</v>
          </cell>
          <cell r="F1136" t="str">
            <v>nc</v>
          </cell>
          <cell r="G1136" t="str">
            <v>nc</v>
          </cell>
          <cell r="H1136">
            <v>19988</v>
          </cell>
          <cell r="I1136" t="str">
            <v>PHx</v>
          </cell>
          <cell r="J1136">
            <v>10</v>
          </cell>
          <cell r="K1136">
            <v>6</v>
          </cell>
          <cell r="L1136" t="str">
            <v>FALJAP</v>
          </cell>
          <cell r="M1136" t="str">
            <v>Fallopia japonica (Houtt.) Ronse Decr.</v>
          </cell>
        </row>
        <row r="1137">
          <cell r="A1137" t="str">
            <v>RIBRUB</v>
          </cell>
          <cell r="B1137" t="str">
            <v>Ribes rubrum</v>
          </cell>
          <cell r="C1137" t="str">
            <v>L.</v>
          </cell>
          <cell r="E1137">
            <v>0</v>
          </cell>
          <cell r="F1137" t="str">
            <v>nc</v>
          </cell>
          <cell r="G1137" t="str">
            <v>nc</v>
          </cell>
          <cell r="H1137">
            <v>19997</v>
          </cell>
          <cell r="I1137" t="str">
            <v>PHx</v>
          </cell>
          <cell r="J1137">
            <v>10</v>
          </cell>
          <cell r="K1137">
            <v>6</v>
          </cell>
        </row>
        <row r="1138">
          <cell r="A1138" t="str">
            <v>ROECAN</v>
          </cell>
          <cell r="B1138" t="str">
            <v>Roegneria canina</v>
          </cell>
          <cell r="C1138" t="str">
            <v>(L.) Nevski</v>
          </cell>
          <cell r="E1138">
            <v>0</v>
          </cell>
          <cell r="F1138" t="str">
            <v>nc</v>
          </cell>
          <cell r="G1138" t="str">
            <v>nc</v>
          </cell>
          <cell r="H1138">
            <v>32215</v>
          </cell>
          <cell r="I1138" t="str">
            <v>PHx</v>
          </cell>
          <cell r="J1138">
            <v>10</v>
          </cell>
          <cell r="K1138">
            <v>6</v>
          </cell>
          <cell r="L1138" t="str">
            <v>ELYCAN</v>
          </cell>
          <cell r="M1138" t="str">
            <v>Elymus caninus (L.) L.</v>
          </cell>
        </row>
        <row r="1139">
          <cell r="A1139" t="str">
            <v>ROECAC</v>
          </cell>
          <cell r="B1139" t="str">
            <v>Roegneria canina subsp. canina</v>
          </cell>
          <cell r="C1139" t="str">
            <v>(L.) Nevski</v>
          </cell>
          <cell r="E1139">
            <v>0</v>
          </cell>
          <cell r="F1139" t="str">
            <v>nc</v>
          </cell>
          <cell r="G1139" t="str">
            <v>nc</v>
          </cell>
          <cell r="H1139">
            <v>31586</v>
          </cell>
          <cell r="I1139" t="str">
            <v>PHx</v>
          </cell>
          <cell r="J1139">
            <v>10</v>
          </cell>
          <cell r="K1139">
            <v>6</v>
          </cell>
          <cell r="L1139" t="str">
            <v>AGPCAN</v>
          </cell>
          <cell r="M1139" t="str">
            <v>Agropyron caninum (L.) P.Beauv.</v>
          </cell>
        </row>
        <row r="1140">
          <cell r="A1140" t="str">
            <v>RORSPX</v>
          </cell>
          <cell r="B1140" t="str">
            <v>Rorippa sp.</v>
          </cell>
          <cell r="C1140" t="str">
            <v>Scop.</v>
          </cell>
          <cell r="E1140">
            <v>0</v>
          </cell>
          <cell r="F1140" t="str">
            <v>nc</v>
          </cell>
          <cell r="G1140" t="str">
            <v>nc</v>
          </cell>
          <cell r="H1140">
            <v>1764</v>
          </cell>
          <cell r="I1140" t="str">
            <v>PHx</v>
          </cell>
          <cell r="J1140">
            <v>10</v>
          </cell>
          <cell r="K1140">
            <v>6</v>
          </cell>
        </row>
        <row r="1141">
          <cell r="A1141" t="str">
            <v>RUBCAE</v>
          </cell>
          <cell r="B1141" t="str">
            <v>Rubus caesius</v>
          </cell>
          <cell r="C1141" t="str">
            <v>L.</v>
          </cell>
          <cell r="E1141">
            <v>0</v>
          </cell>
          <cell r="F1141" t="str">
            <v>nc</v>
          </cell>
          <cell r="G1141" t="str">
            <v>nc</v>
          </cell>
          <cell r="H1141">
            <v>29984</v>
          </cell>
          <cell r="I1141" t="str">
            <v>PHx</v>
          </cell>
          <cell r="J1141">
            <v>10</v>
          </cell>
          <cell r="K1141">
            <v>6</v>
          </cell>
          <cell r="L1141" t="str">
            <v>RUBFRU</v>
          </cell>
          <cell r="M1141" t="str">
            <v>Rubus fruticosus L.</v>
          </cell>
        </row>
        <row r="1142">
          <cell r="A1142" t="str">
            <v>RUBPRU</v>
          </cell>
          <cell r="B1142" t="str">
            <v>Rubus pruinosus</v>
          </cell>
          <cell r="C1142" t="str">
            <v>Arrh.</v>
          </cell>
          <cell r="E1142">
            <v>0</v>
          </cell>
          <cell r="F1142" t="str">
            <v>nc</v>
          </cell>
          <cell r="G1142" t="str">
            <v>nc</v>
          </cell>
          <cell r="H1142">
            <v>34601</v>
          </cell>
          <cell r="I1142" t="str">
            <v>PHx</v>
          </cell>
          <cell r="J1142">
            <v>10</v>
          </cell>
          <cell r="K1142">
            <v>6</v>
          </cell>
        </row>
        <row r="1143">
          <cell r="A1143" t="str">
            <v>RUBSPX</v>
          </cell>
          <cell r="B1143" t="str">
            <v>Rubus sp.</v>
          </cell>
          <cell r="C1143" t="str">
            <v>L.</v>
          </cell>
          <cell r="E1143">
            <v>0</v>
          </cell>
          <cell r="F1143" t="str">
            <v>nc</v>
          </cell>
          <cell r="G1143" t="str">
            <v>nc</v>
          </cell>
          <cell r="H1143">
            <v>29937</v>
          </cell>
          <cell r="I1143" t="str">
            <v>PHx</v>
          </cell>
          <cell r="J1143">
            <v>10</v>
          </cell>
          <cell r="K1143">
            <v>6</v>
          </cell>
        </row>
        <row r="1144">
          <cell r="A1144" t="str">
            <v>RUMCRI</v>
          </cell>
          <cell r="B1144" t="str">
            <v>Rumex crispus</v>
          </cell>
          <cell r="C1144" t="str">
            <v>L.</v>
          </cell>
          <cell r="E1144">
            <v>0</v>
          </cell>
          <cell r="F1144" t="str">
            <v>nc</v>
          </cell>
          <cell r="G1144" t="str">
            <v>nc</v>
          </cell>
          <cell r="H1144">
            <v>1872</v>
          </cell>
          <cell r="I1144" t="str">
            <v>PHx</v>
          </cell>
          <cell r="J1144">
            <v>10</v>
          </cell>
          <cell r="K1144">
            <v>6</v>
          </cell>
        </row>
        <row r="1145">
          <cell r="A1145" t="str">
            <v>RUMOBT</v>
          </cell>
          <cell r="B1145" t="str">
            <v>Rumex obtusifolius</v>
          </cell>
          <cell r="C1145" t="str">
            <v>L.</v>
          </cell>
          <cell r="E1145">
            <v>0</v>
          </cell>
          <cell r="F1145" t="str">
            <v>nc</v>
          </cell>
          <cell r="G1145" t="str">
            <v>nc</v>
          </cell>
          <cell r="H1145">
            <v>1875</v>
          </cell>
          <cell r="I1145" t="str">
            <v>PHx</v>
          </cell>
          <cell r="J1145">
            <v>10</v>
          </cell>
          <cell r="K1145">
            <v>6</v>
          </cell>
        </row>
        <row r="1146">
          <cell r="A1146" t="str">
            <v>RUMSPX</v>
          </cell>
          <cell r="B1146" t="str">
            <v>Rumex sp.</v>
          </cell>
          <cell r="C1146" t="str">
            <v>L.</v>
          </cell>
          <cell r="E1146">
            <v>0</v>
          </cell>
          <cell r="F1146" t="str">
            <v>nc</v>
          </cell>
          <cell r="G1146" t="str">
            <v>nc</v>
          </cell>
          <cell r="H1146">
            <v>1870</v>
          </cell>
          <cell r="I1146" t="str">
            <v>PHx</v>
          </cell>
          <cell r="J1146">
            <v>10</v>
          </cell>
          <cell r="K1146">
            <v>6</v>
          </cell>
        </row>
        <row r="1147">
          <cell r="A1147" t="str">
            <v>SAIPRO</v>
          </cell>
          <cell r="B1147" t="str">
            <v>Sagina procumbens</v>
          </cell>
          <cell r="C1147" t="str">
            <v>L.</v>
          </cell>
          <cell r="E1147">
            <v>0</v>
          </cell>
          <cell r="F1147" t="str">
            <v>nc</v>
          </cell>
          <cell r="G1147" t="str">
            <v>nc</v>
          </cell>
          <cell r="H1147">
            <v>1712</v>
          </cell>
          <cell r="I1147" t="str">
            <v>PHx</v>
          </cell>
          <cell r="J1147">
            <v>10</v>
          </cell>
          <cell r="K1147">
            <v>6</v>
          </cell>
        </row>
        <row r="1148">
          <cell r="A1148" t="str">
            <v>SAPSPX</v>
          </cell>
          <cell r="B1148" t="str">
            <v>Saponaria sp.</v>
          </cell>
          <cell r="C1148" t="str">
            <v>L.</v>
          </cell>
          <cell r="E1148">
            <v>0</v>
          </cell>
          <cell r="F1148" t="str">
            <v>nc</v>
          </cell>
          <cell r="G1148" t="str">
            <v>nc</v>
          </cell>
          <cell r="H1148">
            <v>34447</v>
          </cell>
          <cell r="I1148" t="str">
            <v>PHx</v>
          </cell>
          <cell r="J1148">
            <v>10</v>
          </cell>
          <cell r="K1148">
            <v>6</v>
          </cell>
        </row>
        <row r="1149">
          <cell r="A1149" t="str">
            <v>SCRSPX</v>
          </cell>
          <cell r="B1149" t="str">
            <v>Scrophularia sp.</v>
          </cell>
          <cell r="C1149" t="str">
            <v>L.</v>
          </cell>
          <cell r="E1149">
            <v>0</v>
          </cell>
          <cell r="F1149" t="str">
            <v>nc</v>
          </cell>
          <cell r="G1149" t="str">
            <v>nc</v>
          </cell>
          <cell r="H1149">
            <v>1949</v>
          </cell>
          <cell r="I1149" t="str">
            <v>PHx</v>
          </cell>
          <cell r="J1149">
            <v>10</v>
          </cell>
          <cell r="K1149">
            <v>6</v>
          </cell>
        </row>
        <row r="1150">
          <cell r="A1150" t="str">
            <v>SENSPX</v>
          </cell>
          <cell r="B1150" t="str">
            <v>Senecio sp.</v>
          </cell>
          <cell r="C1150" t="str">
            <v>L.</v>
          </cell>
          <cell r="E1150">
            <v>0</v>
          </cell>
          <cell r="F1150" t="str">
            <v>nc</v>
          </cell>
          <cell r="G1150" t="str">
            <v>nc</v>
          </cell>
          <cell r="H1150">
            <v>1749</v>
          </cell>
          <cell r="I1150" t="str">
            <v>PHx</v>
          </cell>
          <cell r="J1150">
            <v>10</v>
          </cell>
          <cell r="K1150">
            <v>6</v>
          </cell>
        </row>
        <row r="1151">
          <cell r="A1151" t="str">
            <v>SENVUL</v>
          </cell>
          <cell r="B1151" t="str">
            <v>Senecio vulgaris</v>
          </cell>
          <cell r="C1151" t="str">
            <v>L.</v>
          </cell>
          <cell r="E1151">
            <v>0</v>
          </cell>
          <cell r="F1151" t="str">
            <v>nc</v>
          </cell>
          <cell r="G1151" t="str">
            <v>nc</v>
          </cell>
          <cell r="H1151">
            <v>29931</v>
          </cell>
          <cell r="I1151" t="str">
            <v>PHx</v>
          </cell>
          <cell r="J1151">
            <v>10</v>
          </cell>
          <cell r="K1151">
            <v>6</v>
          </cell>
        </row>
        <row r="1152">
          <cell r="A1152" t="str">
            <v>SICANG</v>
          </cell>
          <cell r="B1152" t="str">
            <v>Sicyos angulata </v>
          </cell>
          <cell r="C1152" t="str">
            <v>L.</v>
          </cell>
          <cell r="E1152">
            <v>0</v>
          </cell>
          <cell r="F1152" t="str">
            <v>nc</v>
          </cell>
          <cell r="G1152" t="str">
            <v>nc</v>
          </cell>
          <cell r="H1152">
            <v>32035</v>
          </cell>
          <cell r="I1152" t="str">
            <v>PHx</v>
          </cell>
          <cell r="J1152">
            <v>10</v>
          </cell>
          <cell r="K1152">
            <v>6</v>
          </cell>
        </row>
        <row r="1153">
          <cell r="A1153" t="str">
            <v>SINARV</v>
          </cell>
          <cell r="B1153" t="str">
            <v>Sinapis arvensis</v>
          </cell>
          <cell r="C1153" t="str">
            <v>L.</v>
          </cell>
          <cell r="E1153">
            <v>0</v>
          </cell>
          <cell r="F1153" t="str">
            <v>nc</v>
          </cell>
          <cell r="G1153" t="str">
            <v>nc</v>
          </cell>
          <cell r="H1153">
            <v>30106</v>
          </cell>
          <cell r="I1153" t="str">
            <v>PHx</v>
          </cell>
          <cell r="J1153">
            <v>10</v>
          </cell>
          <cell r="K1153">
            <v>6</v>
          </cell>
        </row>
        <row r="1154">
          <cell r="A1154" t="str">
            <v>SIUSPX</v>
          </cell>
          <cell r="B1154" t="str">
            <v>Sium sp.</v>
          </cell>
          <cell r="C1154" t="str">
            <v>L.</v>
          </cell>
          <cell r="E1154">
            <v>0</v>
          </cell>
          <cell r="F1154" t="str">
            <v>nc</v>
          </cell>
          <cell r="G1154" t="str">
            <v>nc</v>
          </cell>
          <cell r="H1154">
            <v>1995</v>
          </cell>
          <cell r="I1154" t="str">
            <v>PHx</v>
          </cell>
          <cell r="J1154">
            <v>10</v>
          </cell>
          <cell r="K1154">
            <v>6</v>
          </cell>
        </row>
        <row r="1155">
          <cell r="A1155" t="str">
            <v>SOASPX</v>
          </cell>
          <cell r="B1155" t="str">
            <v>Solanum sp.</v>
          </cell>
          <cell r="C1155" t="str">
            <v>L.</v>
          </cell>
          <cell r="E1155">
            <v>0</v>
          </cell>
          <cell r="F1155" t="str">
            <v>nc</v>
          </cell>
          <cell r="G1155" t="str">
            <v>nc</v>
          </cell>
          <cell r="H1155">
            <v>1963</v>
          </cell>
          <cell r="I1155" t="str">
            <v>PHx</v>
          </cell>
          <cell r="J1155">
            <v>10</v>
          </cell>
          <cell r="K1155">
            <v>6</v>
          </cell>
        </row>
        <row r="1156">
          <cell r="A1156" t="str">
            <v>SOLSPX</v>
          </cell>
          <cell r="B1156" t="str">
            <v>Solidago sp.</v>
          </cell>
          <cell r="C1156" t="str">
            <v>L.</v>
          </cell>
          <cell r="E1156">
            <v>0</v>
          </cell>
          <cell r="F1156" t="str">
            <v>nc</v>
          </cell>
          <cell r="G1156" t="str">
            <v>nc</v>
          </cell>
          <cell r="H1156">
            <v>29929</v>
          </cell>
          <cell r="I1156" t="str">
            <v>PHx</v>
          </cell>
          <cell r="J1156">
            <v>10</v>
          </cell>
          <cell r="K1156">
            <v>6</v>
          </cell>
        </row>
        <row r="1157">
          <cell r="A1157" t="str">
            <v>STAREC</v>
          </cell>
          <cell r="B1157" t="str">
            <v>Stachys recta</v>
          </cell>
          <cell r="C1157" t="str">
            <v>L.</v>
          </cell>
          <cell r="E1157">
            <v>0</v>
          </cell>
          <cell r="F1157" t="str">
            <v>nc</v>
          </cell>
          <cell r="G1157" t="str">
            <v>nc</v>
          </cell>
          <cell r="H1157">
            <v>29985</v>
          </cell>
          <cell r="I1157" t="str">
            <v>PHx</v>
          </cell>
          <cell r="J1157">
            <v>10</v>
          </cell>
          <cell r="K1157">
            <v>6</v>
          </cell>
        </row>
        <row r="1158">
          <cell r="A1158" t="str">
            <v>STASPX</v>
          </cell>
          <cell r="B1158" t="str">
            <v>Stachys sp.</v>
          </cell>
          <cell r="C1158" t="str">
            <v>L.</v>
          </cell>
          <cell r="E1158">
            <v>0</v>
          </cell>
          <cell r="F1158" t="str">
            <v>nc</v>
          </cell>
          <cell r="G1158" t="str">
            <v>nc</v>
          </cell>
          <cell r="H1158">
            <v>1798</v>
          </cell>
          <cell r="I1158" t="str">
            <v>PHx</v>
          </cell>
          <cell r="J1158">
            <v>10</v>
          </cell>
          <cell r="K1158">
            <v>6</v>
          </cell>
        </row>
        <row r="1159">
          <cell r="A1159" t="str">
            <v>STASYL</v>
          </cell>
          <cell r="B1159" t="str">
            <v>Stachys sylvatica</v>
          </cell>
          <cell r="C1159" t="str">
            <v>L.</v>
          </cell>
          <cell r="E1159">
            <v>0</v>
          </cell>
          <cell r="F1159" t="str">
            <v>nc</v>
          </cell>
          <cell r="G1159" t="str">
            <v>nc</v>
          </cell>
          <cell r="H1159">
            <v>19712</v>
          </cell>
          <cell r="I1159" t="str">
            <v>PHx</v>
          </cell>
          <cell r="J1159">
            <v>10</v>
          </cell>
          <cell r="K1159">
            <v>6</v>
          </cell>
        </row>
        <row r="1160">
          <cell r="A1160" t="str">
            <v>STEMED</v>
          </cell>
          <cell r="B1160" t="str">
            <v>Stellaria media</v>
          </cell>
          <cell r="C1160" t="str">
            <v>(L.) Vill.</v>
          </cell>
          <cell r="E1160">
            <v>0</v>
          </cell>
          <cell r="F1160" t="str">
            <v>nc</v>
          </cell>
          <cell r="G1160" t="str">
            <v>nc</v>
          </cell>
          <cell r="H1160">
            <v>32262</v>
          </cell>
          <cell r="I1160" t="str">
            <v>PHx</v>
          </cell>
          <cell r="J1160">
            <v>10</v>
          </cell>
          <cell r="K1160">
            <v>6</v>
          </cell>
        </row>
        <row r="1161">
          <cell r="A1161" t="str">
            <v>SYMSPX</v>
          </cell>
          <cell r="B1161" t="str">
            <v>Symphytum sp.</v>
          </cell>
          <cell r="C1161" t="str">
            <v>L.</v>
          </cell>
          <cell r="E1161">
            <v>0</v>
          </cell>
          <cell r="F1161" t="str">
            <v>nc</v>
          </cell>
          <cell r="G1161" t="str">
            <v>nc</v>
          </cell>
          <cell r="H1161">
            <v>1693</v>
          </cell>
          <cell r="I1161" t="str">
            <v>PHx</v>
          </cell>
          <cell r="J1161">
            <v>10</v>
          </cell>
          <cell r="K1161">
            <v>6</v>
          </cell>
        </row>
        <row r="1162">
          <cell r="A1162" t="str">
            <v>TANVUL</v>
          </cell>
          <cell r="B1162" t="str">
            <v>Tanacetum vulgare</v>
          </cell>
          <cell r="C1162" t="str">
            <v>L.</v>
          </cell>
          <cell r="E1162">
            <v>0</v>
          </cell>
          <cell r="F1162" t="str">
            <v>nc</v>
          </cell>
          <cell r="G1162" t="str">
            <v>nc</v>
          </cell>
          <cell r="H1162">
            <v>20345</v>
          </cell>
          <cell r="I1162" t="str">
            <v>PHx</v>
          </cell>
          <cell r="J1162">
            <v>10</v>
          </cell>
          <cell r="K1162">
            <v>6</v>
          </cell>
        </row>
        <row r="1163">
          <cell r="A1163" t="str">
            <v>TEHINT</v>
          </cell>
          <cell r="B1163" t="str">
            <v>Tephroseris integrifolia</v>
          </cell>
          <cell r="C1163" t="str">
            <v>(L.) Holub</v>
          </cell>
          <cell r="E1163">
            <v>0</v>
          </cell>
          <cell r="F1163" t="str">
            <v>nc</v>
          </cell>
          <cell r="G1163" t="str">
            <v>nc</v>
          </cell>
          <cell r="H1163">
            <v>34448</v>
          </cell>
          <cell r="I1163" t="str">
            <v>PHx</v>
          </cell>
          <cell r="J1163">
            <v>10</v>
          </cell>
          <cell r="K1163">
            <v>6</v>
          </cell>
          <cell r="L1163" t="str">
            <v>SENINT</v>
          </cell>
          <cell r="M1163" t="str">
            <v>Senecio integrifolius (L.) Clairv.</v>
          </cell>
        </row>
        <row r="1164">
          <cell r="A1164" t="str">
            <v>TRFFRA</v>
          </cell>
          <cell r="B1164" t="str">
            <v>Trifolium fragiferum</v>
          </cell>
          <cell r="C1164" t="str">
            <v>L.</v>
          </cell>
          <cell r="E1164">
            <v>0</v>
          </cell>
          <cell r="F1164" t="str">
            <v>nc</v>
          </cell>
          <cell r="G1164" t="str">
            <v>nc</v>
          </cell>
          <cell r="H1164">
            <v>19721</v>
          </cell>
          <cell r="I1164" t="str">
            <v>PHx</v>
          </cell>
          <cell r="J1164">
            <v>10</v>
          </cell>
          <cell r="K1164">
            <v>6</v>
          </cell>
        </row>
        <row r="1165">
          <cell r="A1165" t="str">
            <v>TRFREP</v>
          </cell>
          <cell r="B1165" t="str">
            <v>Trifolium repens</v>
          </cell>
          <cell r="C1165" t="str">
            <v>L.</v>
          </cell>
          <cell r="E1165">
            <v>0</v>
          </cell>
          <cell r="F1165" t="str">
            <v>nc</v>
          </cell>
          <cell r="G1165" t="str">
            <v>nc</v>
          </cell>
          <cell r="H1165">
            <v>1816</v>
          </cell>
          <cell r="I1165" t="str">
            <v>PHx</v>
          </cell>
          <cell r="J1165">
            <v>10</v>
          </cell>
          <cell r="K1165">
            <v>6</v>
          </cell>
        </row>
        <row r="1166">
          <cell r="A1166" t="str">
            <v>TRFSPX</v>
          </cell>
          <cell r="B1166" t="str">
            <v>Trifolium sp.</v>
          </cell>
          <cell r="C1166" t="str">
            <v>L.</v>
          </cell>
          <cell r="E1166">
            <v>0</v>
          </cell>
          <cell r="F1166" t="str">
            <v>nc</v>
          </cell>
          <cell r="G1166" t="str">
            <v>nc</v>
          </cell>
          <cell r="H1166">
            <v>1813</v>
          </cell>
          <cell r="I1166" t="str">
            <v>PHx</v>
          </cell>
          <cell r="J1166">
            <v>10</v>
          </cell>
          <cell r="K1166">
            <v>6</v>
          </cell>
        </row>
        <row r="1167">
          <cell r="A1167" t="str">
            <v>URTDIO</v>
          </cell>
          <cell r="B1167" t="str">
            <v>Urtica dioica</v>
          </cell>
          <cell r="C1167" t="str">
            <v>L.</v>
          </cell>
          <cell r="E1167">
            <v>0</v>
          </cell>
          <cell r="F1167" t="str">
            <v>nc</v>
          </cell>
          <cell r="G1167" t="str">
            <v>nc</v>
          </cell>
          <cell r="H1167">
            <v>2000</v>
          </cell>
          <cell r="I1167" t="str">
            <v>PHx</v>
          </cell>
          <cell r="J1167">
            <v>10</v>
          </cell>
          <cell r="K1167">
            <v>6</v>
          </cell>
        </row>
        <row r="1168">
          <cell r="A1168" t="str">
            <v>VEAALB</v>
          </cell>
          <cell r="B1168" t="str">
            <v>Veratrum album</v>
          </cell>
          <cell r="C1168" t="str">
            <v>L.</v>
          </cell>
          <cell r="E1168">
            <v>0</v>
          </cell>
          <cell r="F1168" t="str">
            <v>nc</v>
          </cell>
          <cell r="G1168" t="str">
            <v>nc</v>
          </cell>
          <cell r="H1168">
            <v>29925</v>
          </cell>
          <cell r="I1168" t="str">
            <v>PHx</v>
          </cell>
          <cell r="J1168">
            <v>10</v>
          </cell>
          <cell r="K1168">
            <v>6</v>
          </cell>
        </row>
        <row r="1169">
          <cell r="A1169" t="str">
            <v>VEBOFF</v>
          </cell>
          <cell r="B1169" t="str">
            <v>Verbena officinalis</v>
          </cell>
          <cell r="C1169" t="str">
            <v>L.</v>
          </cell>
          <cell r="E1169">
            <v>0</v>
          </cell>
          <cell r="F1169" t="str">
            <v>nc</v>
          </cell>
          <cell r="G1169" t="str">
            <v>nc</v>
          </cell>
          <cell r="H1169">
            <v>29924</v>
          </cell>
          <cell r="I1169" t="str">
            <v>PHx</v>
          </cell>
          <cell r="J1169">
            <v>10</v>
          </cell>
          <cell r="K1169">
            <v>6</v>
          </cell>
        </row>
        <row r="1170">
          <cell r="A1170" t="str">
            <v>VERSPX</v>
          </cell>
          <cell r="B1170" t="str">
            <v>Veronica sp.</v>
          </cell>
          <cell r="C1170" t="str">
            <v>L.</v>
          </cell>
          <cell r="E1170">
            <v>0</v>
          </cell>
          <cell r="F1170" t="str">
            <v>nc</v>
          </cell>
          <cell r="G1170" t="str">
            <v>nc</v>
          </cell>
          <cell r="H1170">
            <v>1954</v>
          </cell>
          <cell r="I1170" t="str">
            <v>PHx</v>
          </cell>
          <cell r="J1170">
            <v>10</v>
          </cell>
          <cell r="K1170">
            <v>6</v>
          </cell>
        </row>
        <row r="1171">
          <cell r="A1171" t="str">
            <v>VIBOPU</v>
          </cell>
          <cell r="B1171" t="str">
            <v>Viburnum opulus</v>
          </cell>
          <cell r="C1171" t="str">
            <v>L.</v>
          </cell>
          <cell r="E1171">
            <v>0</v>
          </cell>
          <cell r="F1171" t="str">
            <v>nc</v>
          </cell>
          <cell r="G1171" t="str">
            <v>nc</v>
          </cell>
          <cell r="H1171">
            <v>19739</v>
          </cell>
          <cell r="I1171" t="str">
            <v>PHx</v>
          </cell>
          <cell r="J1171">
            <v>10</v>
          </cell>
          <cell r="K1171">
            <v>7</v>
          </cell>
        </row>
        <row r="1172">
          <cell r="A1172" t="str">
            <v>VIOSPX</v>
          </cell>
          <cell r="B1172" t="str">
            <v>Viola sp.</v>
          </cell>
          <cell r="C1172" t="str">
            <v>L.</v>
          </cell>
          <cell r="E1172">
            <v>0</v>
          </cell>
          <cell r="F1172" t="str">
            <v>nc</v>
          </cell>
          <cell r="G1172" t="str">
            <v>nc</v>
          </cell>
          <cell r="H1172">
            <v>2006</v>
          </cell>
          <cell r="I1172" t="str">
            <v>PHx</v>
          </cell>
          <cell r="J1172">
            <v>10</v>
          </cell>
          <cell r="K1172">
            <v>6</v>
          </cell>
        </row>
        <row r="1173">
          <cell r="A1173" t="str">
            <v>XANSTR</v>
          </cell>
          <cell r="B1173" t="str">
            <v>Xanthium strumarium</v>
          </cell>
          <cell r="C1173" t="str">
            <v>L.</v>
          </cell>
          <cell r="E1173">
            <v>0</v>
          </cell>
          <cell r="F1173" t="str">
            <v>nc</v>
          </cell>
          <cell r="G1173" t="str">
            <v>nc</v>
          </cell>
          <cell r="H1173">
            <v>32263</v>
          </cell>
          <cell r="I1173" t="str">
            <v>PHx</v>
          </cell>
          <cell r="J1173">
            <v>10</v>
          </cell>
          <cell r="K1173">
            <v>6</v>
          </cell>
        </row>
        <row r="1174">
          <cell r="A1174" t="str">
            <v>Tableau de référentiel limité à 1500 lignes</v>
          </cell>
        </row>
      </sheetData>
      <sheetData sheetId="9">
        <row r="9">
          <cell r="B9" t="str">
            <v>NEWCOD</v>
          </cell>
        </row>
        <row r="10">
          <cell r="B10" t="str">
            <v>Achillea millefolium</v>
          </cell>
        </row>
        <row r="11">
          <cell r="B11" t="str">
            <v>Achillea ptarmica</v>
          </cell>
        </row>
        <row r="12">
          <cell r="B12" t="str">
            <v>Achnatherum calamagrostis</v>
          </cell>
        </row>
        <row r="13">
          <cell r="B13" t="str">
            <v>Acorus calamus</v>
          </cell>
        </row>
        <row r="14">
          <cell r="B14" t="str">
            <v>Acorus gramineus</v>
          </cell>
        </row>
        <row r="15">
          <cell r="B15" t="str">
            <v>Acorus sp.</v>
          </cell>
        </row>
        <row r="16">
          <cell r="B16" t="str">
            <v>Adiantum capillus-veneris</v>
          </cell>
        </row>
        <row r="17">
          <cell r="B17" t="str">
            <v>Agrostis canina</v>
          </cell>
        </row>
        <row r="18">
          <cell r="B18" t="str">
            <v>Agrostis capillaris</v>
          </cell>
          <cell r="F18" t="str">
            <v>ch. lotique</v>
          </cell>
        </row>
        <row r="19">
          <cell r="B19" t="str">
            <v>Agrostis capillaris subsp. capillaris</v>
          </cell>
          <cell r="F19" t="str">
            <v>pl. courant</v>
          </cell>
        </row>
        <row r="20">
          <cell r="B20" t="str">
            <v>Agrostis curtisii</v>
          </cell>
          <cell r="F20" t="str">
            <v>radier</v>
          </cell>
        </row>
        <row r="21">
          <cell r="B21" t="str">
            <v>Agrostis gigantea</v>
          </cell>
          <cell r="F21" t="str">
            <v>rapide</v>
          </cell>
        </row>
        <row r="22">
          <cell r="B22" t="str">
            <v>Agrostis sp.</v>
          </cell>
          <cell r="F22" t="str">
            <v>cascade</v>
          </cell>
        </row>
        <row r="23">
          <cell r="B23" t="str">
            <v>Agrostis stolonifera</v>
          </cell>
          <cell r="F23" t="str">
            <v>ch. lentique</v>
          </cell>
        </row>
        <row r="24">
          <cell r="B24" t="str">
            <v>Ajuga reptans</v>
          </cell>
          <cell r="F24" t="str">
            <v>mouille</v>
          </cell>
        </row>
        <row r="25">
          <cell r="B25" t="str">
            <v>Aldrovanda vesiculosa</v>
          </cell>
          <cell r="F25" t="str">
            <v>pl. lent</v>
          </cell>
        </row>
        <row r="26">
          <cell r="B26" t="str">
            <v>Alisma gramineum</v>
          </cell>
          <cell r="F26" t="str">
            <v>f. de dissipation</v>
          </cell>
        </row>
        <row r="27">
          <cell r="B27" t="str">
            <v>Alisma lanceolatum</v>
          </cell>
          <cell r="F27" t="str">
            <v>autre</v>
          </cell>
        </row>
        <row r="28">
          <cell r="B28" t="str">
            <v>Alisma plantago-aquatica</v>
          </cell>
        </row>
        <row r="29">
          <cell r="B29" t="str">
            <v>Alisma sp.</v>
          </cell>
        </row>
        <row r="30">
          <cell r="B30" t="str">
            <v>Alopecurus aequalis</v>
          </cell>
        </row>
        <row r="31">
          <cell r="B31" t="str">
            <v>Alopecurus geniculatus</v>
          </cell>
          <cell r="F31" t="str">
            <v>Cf.</v>
          </cell>
        </row>
        <row r="32">
          <cell r="B32" t="str">
            <v>Alopecurus pratensis</v>
          </cell>
          <cell r="F32" t="str">
            <v> -</v>
          </cell>
        </row>
        <row r="33">
          <cell r="B33" t="str">
            <v>Alopecurus sp.</v>
          </cell>
        </row>
        <row r="34">
          <cell r="B34" t="str">
            <v>Althaea officinalis</v>
          </cell>
        </row>
        <row r="35">
          <cell r="B35" t="str">
            <v>Althenia filiformis</v>
          </cell>
        </row>
        <row r="36">
          <cell r="B36" t="str">
            <v>Althenia orientalis</v>
          </cell>
        </row>
        <row r="37">
          <cell r="B37" t="str">
            <v>Amaranthus blitum</v>
          </cell>
          <cell r="F37" t="str">
            <v>absent</v>
          </cell>
        </row>
        <row r="38">
          <cell r="B38" t="str">
            <v>Amaranthus retroflexus</v>
          </cell>
          <cell r="F38" t="str">
            <v>peu abondant</v>
          </cell>
        </row>
        <row r="39">
          <cell r="B39" t="str">
            <v>Amaranthus sp.</v>
          </cell>
          <cell r="F39" t="str">
            <v>abondant</v>
          </cell>
        </row>
        <row r="40">
          <cell r="B40" t="str">
            <v>Amblystegium serpens</v>
          </cell>
          <cell r="F40" t="str">
            <v>très abondant</v>
          </cell>
        </row>
        <row r="41">
          <cell r="B41" t="str">
            <v>Amblystegium sp.</v>
          </cell>
        </row>
        <row r="42">
          <cell r="B42" t="str">
            <v>Ambrosia artemisiifolia</v>
          </cell>
        </row>
        <row r="43">
          <cell r="B43" t="str">
            <v>Amorpha fruticosa</v>
          </cell>
        </row>
        <row r="44">
          <cell r="B44" t="str">
            <v>Anabaena sp.</v>
          </cell>
        </row>
        <row r="45">
          <cell r="B45" t="str">
            <v>Aneura pinguis</v>
          </cell>
        </row>
        <row r="46">
          <cell r="B46" t="str">
            <v>Angelica archangelica</v>
          </cell>
        </row>
        <row r="47">
          <cell r="B47" t="str">
            <v>Angelica sylvestris</v>
          </cell>
        </row>
        <row r="48">
          <cell r="B48" t="str">
            <v>Anomodon attenuatus</v>
          </cell>
        </row>
        <row r="49">
          <cell r="B49" t="str">
            <v>Anomodon sp.</v>
          </cell>
        </row>
        <row r="50">
          <cell r="B50" t="str">
            <v>Anthelia julacea</v>
          </cell>
        </row>
        <row r="51">
          <cell r="B51" t="str">
            <v>Anthriscus sylvestris</v>
          </cell>
        </row>
        <row r="52">
          <cell r="B52" t="str">
            <v>Aphanizomenon sp.</v>
          </cell>
        </row>
        <row r="53">
          <cell r="B53" t="str">
            <v>Apium graveolens</v>
          </cell>
        </row>
        <row r="54">
          <cell r="B54" t="str">
            <v>Apium sp.</v>
          </cell>
        </row>
        <row r="55">
          <cell r="B55" t="str">
            <v>Aponogeton distachyos</v>
          </cell>
        </row>
        <row r="56">
          <cell r="B56" t="str">
            <v>Arctium sp. </v>
          </cell>
        </row>
        <row r="57">
          <cell r="B57" t="str">
            <v>Arrhenatherum elatius</v>
          </cell>
        </row>
        <row r="58">
          <cell r="B58" t="str">
            <v>Artemisia vulgaris</v>
          </cell>
        </row>
        <row r="59">
          <cell r="B59" t="str">
            <v>Arum sp.</v>
          </cell>
        </row>
        <row r="60">
          <cell r="B60" t="str">
            <v>Arundo donax</v>
          </cell>
        </row>
        <row r="61">
          <cell r="B61" t="str">
            <v>Athyrium filix-femina</v>
          </cell>
        </row>
        <row r="62">
          <cell r="B62" t="str">
            <v>Atrichum undulatum</v>
          </cell>
        </row>
        <row r="63">
          <cell r="B63" t="str">
            <v>Atriplex calotheca</v>
          </cell>
        </row>
        <row r="64">
          <cell r="B64" t="str">
            <v>Atriplex prostrata</v>
          </cell>
        </row>
        <row r="65">
          <cell r="B65" t="str">
            <v>Atriplex sp.</v>
          </cell>
        </row>
        <row r="66">
          <cell r="B66" t="str">
            <v>Audouinella sp.</v>
          </cell>
        </row>
        <row r="67">
          <cell r="B67" t="str">
            <v>Aulacomnium palustre</v>
          </cell>
        </row>
        <row r="68">
          <cell r="B68" t="str">
            <v>Aulacoseira sp.</v>
          </cell>
        </row>
        <row r="69">
          <cell r="B69" t="str">
            <v>Avena sativa</v>
          </cell>
        </row>
        <row r="70">
          <cell r="B70" t="str">
            <v>Azolla filiculoides</v>
          </cell>
        </row>
        <row r="71">
          <cell r="B71" t="str">
            <v>Azolla sp.</v>
          </cell>
        </row>
        <row r="72">
          <cell r="B72" t="str">
            <v>Bacopa monnieri</v>
          </cell>
        </row>
        <row r="73">
          <cell r="B73" t="str">
            <v>Baldellia alpestris</v>
          </cell>
        </row>
        <row r="74">
          <cell r="B74" t="str">
            <v>Baldellia ranunculoides</v>
          </cell>
        </row>
        <row r="75">
          <cell r="B75" t="str">
            <v>Bangia sp.</v>
          </cell>
        </row>
        <row r="76">
          <cell r="B76" t="str">
            <v>Barbarea intermedia</v>
          </cell>
        </row>
        <row r="77">
          <cell r="B77" t="str">
            <v>Barbarea stricta</v>
          </cell>
        </row>
        <row r="78">
          <cell r="B78" t="str">
            <v>Barbarea vulgaris</v>
          </cell>
        </row>
        <row r="79">
          <cell r="B79" t="str">
            <v>Batrachospermum sp.</v>
          </cell>
        </row>
        <row r="80">
          <cell r="B80" t="str">
            <v>Beckmannia eruciformis</v>
          </cell>
        </row>
        <row r="81">
          <cell r="B81" t="str">
            <v>Beckmannia syzigachne</v>
          </cell>
        </row>
        <row r="82">
          <cell r="B82" t="str">
            <v>Bellium bellidioides</v>
          </cell>
        </row>
        <row r="83">
          <cell r="B83" t="str">
            <v>Bergia capensis</v>
          </cell>
        </row>
        <row r="84">
          <cell r="B84" t="str">
            <v>Berula erecta</v>
          </cell>
        </row>
        <row r="85">
          <cell r="B85" t="str">
            <v>Berula sp.</v>
          </cell>
        </row>
        <row r="86">
          <cell r="B86" t="str">
            <v>Bidens cernua</v>
          </cell>
        </row>
        <row r="87">
          <cell r="B87" t="str">
            <v>Bidens connata</v>
          </cell>
        </row>
        <row r="88">
          <cell r="B88" t="str">
            <v>Bidens frondosa</v>
          </cell>
        </row>
        <row r="89">
          <cell r="B89" t="str">
            <v>Bidens radiata</v>
          </cell>
        </row>
        <row r="90">
          <cell r="B90" t="str">
            <v>Bidens sp.</v>
          </cell>
        </row>
        <row r="91">
          <cell r="B91" t="str">
            <v>Bidens tripartita</v>
          </cell>
        </row>
        <row r="92">
          <cell r="B92" t="str">
            <v>Binuclearia sp.</v>
          </cell>
        </row>
        <row r="93">
          <cell r="B93" t="str">
            <v>Blechnum spicant</v>
          </cell>
        </row>
        <row r="94">
          <cell r="B94" t="str">
            <v>Blepharostoma trichophyllum</v>
          </cell>
        </row>
        <row r="95">
          <cell r="B95" t="str">
            <v>Blindia acuta</v>
          </cell>
        </row>
        <row r="96">
          <cell r="B96" t="str">
            <v>Blysmus compressus</v>
          </cell>
        </row>
        <row r="97">
          <cell r="B97" t="str">
            <v>Bolboschoenus maritimus</v>
          </cell>
        </row>
        <row r="98">
          <cell r="B98" t="str">
            <v>Brachiaria eruciformis</v>
          </cell>
        </row>
        <row r="99">
          <cell r="B99" t="str">
            <v>Brachypodium sylvaticum</v>
          </cell>
        </row>
        <row r="100">
          <cell r="B100" t="str">
            <v>Brachythecium rivulare</v>
          </cell>
        </row>
        <row r="101">
          <cell r="B101" t="str">
            <v>Brachythecium rutabulum</v>
          </cell>
        </row>
        <row r="102">
          <cell r="B102" t="str">
            <v>Brachythecium sp.</v>
          </cell>
        </row>
        <row r="103">
          <cell r="B103" t="str">
            <v>Brassica nigra</v>
          </cell>
        </row>
        <row r="104">
          <cell r="B104" t="str">
            <v>Bromus sp.</v>
          </cell>
        </row>
        <row r="105">
          <cell r="B105" t="str">
            <v>Bryonia dioica</v>
          </cell>
        </row>
        <row r="106">
          <cell r="B106" t="str">
            <v>Bryum alpinum</v>
          </cell>
        </row>
        <row r="107">
          <cell r="B107" t="str">
            <v>Bryum argenteum</v>
          </cell>
        </row>
        <row r="108">
          <cell r="B108" t="str">
            <v>Bryum dichotomum</v>
          </cell>
        </row>
        <row r="109">
          <cell r="B109" t="str">
            <v>Bryum pallens</v>
          </cell>
        </row>
        <row r="110">
          <cell r="B110" t="str">
            <v>Bryum pallescens</v>
          </cell>
        </row>
        <row r="111">
          <cell r="B111" t="str">
            <v>Bryum pseudotriquetrum</v>
          </cell>
        </row>
        <row r="112">
          <cell r="B112" t="str">
            <v>Bryum schleicheri</v>
          </cell>
        </row>
        <row r="113">
          <cell r="B113" t="str">
            <v>Bryum sp.</v>
          </cell>
        </row>
        <row r="114">
          <cell r="B114" t="str">
            <v>Bryum turbinatum</v>
          </cell>
        </row>
        <row r="115">
          <cell r="B115" t="str">
            <v>Bryum weigelii</v>
          </cell>
        </row>
        <row r="116">
          <cell r="B116" t="str">
            <v>Bulbochaete sp.</v>
          </cell>
        </row>
        <row r="117">
          <cell r="B117" t="str">
            <v>Butomus umbellatus</v>
          </cell>
        </row>
        <row r="118">
          <cell r="B118" t="str">
            <v>Cabomba caroliniana</v>
          </cell>
        </row>
        <row r="119">
          <cell r="B119" t="str">
            <v>Calamagrostis arundinacea</v>
          </cell>
        </row>
        <row r="120">
          <cell r="B120" t="str">
            <v>Calamagrostis canescens</v>
          </cell>
        </row>
        <row r="121">
          <cell r="B121" t="str">
            <v>Calamagrostis epigejos</v>
          </cell>
        </row>
        <row r="122">
          <cell r="B122" t="str">
            <v>Calamagrostis sp.</v>
          </cell>
        </row>
        <row r="123">
          <cell r="B123" t="str">
            <v>Caldesia parnassifolia</v>
          </cell>
        </row>
        <row r="124">
          <cell r="B124" t="str">
            <v>Calla palustris</v>
          </cell>
        </row>
        <row r="125">
          <cell r="B125" t="str">
            <v>Calliergon cordifolium</v>
          </cell>
        </row>
        <row r="126">
          <cell r="B126" t="str">
            <v>Calliergon giganteum</v>
          </cell>
        </row>
        <row r="127">
          <cell r="B127" t="str">
            <v>Calliergon sp.</v>
          </cell>
        </row>
        <row r="128">
          <cell r="B128" t="str">
            <v>Calliergonella cuspidata</v>
          </cell>
        </row>
        <row r="129">
          <cell r="B129" t="str">
            <v>Callitriche brutia</v>
          </cell>
        </row>
        <row r="130">
          <cell r="B130" t="str">
            <v>Callitriche cophocarpa</v>
          </cell>
        </row>
        <row r="131">
          <cell r="B131" t="str">
            <v>Callitriche cribrosa</v>
          </cell>
        </row>
        <row r="132">
          <cell r="B132" t="str">
            <v>Callitriche hamulata</v>
          </cell>
        </row>
        <row r="133">
          <cell r="B133" t="str">
            <v>Callitriche hermaphroditica</v>
          </cell>
        </row>
        <row r="134">
          <cell r="B134" t="str">
            <v>Callitriche lenisulca</v>
          </cell>
        </row>
        <row r="135">
          <cell r="B135" t="str">
            <v>Callitriche lusitanica</v>
          </cell>
        </row>
        <row r="136">
          <cell r="B136" t="str">
            <v>Callitriche obtusangula</v>
          </cell>
        </row>
        <row r="137">
          <cell r="B137" t="str">
            <v>Callitriche palustris</v>
          </cell>
        </row>
        <row r="138">
          <cell r="B138" t="str">
            <v>Callitriche platycarpa</v>
          </cell>
        </row>
        <row r="139">
          <cell r="B139" t="str">
            <v>Callitriche pulchra</v>
          </cell>
        </row>
        <row r="140">
          <cell r="B140" t="str">
            <v>Callitriche regis-jubae</v>
          </cell>
        </row>
        <row r="141">
          <cell r="B141" t="str">
            <v>Callitriche sp.</v>
          </cell>
        </row>
        <row r="142">
          <cell r="B142" t="str">
            <v>Callitriche stagnalis</v>
          </cell>
        </row>
        <row r="143">
          <cell r="B143" t="str">
            <v>Callitriche truncata</v>
          </cell>
        </row>
        <row r="144">
          <cell r="B144" t="str">
            <v>Callitriche truncata subsp. Occidentalis</v>
          </cell>
        </row>
        <row r="145">
          <cell r="B145" t="str">
            <v>Calothrix sp.</v>
          </cell>
        </row>
        <row r="146">
          <cell r="B146" t="str">
            <v>Caltha palustris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Calystegia sepium</v>
          </cell>
        </row>
        <row r="151">
          <cell r="B151" t="str">
            <v>Calystegia sepium subsp. silvatica</v>
          </cell>
        </row>
        <row r="152">
          <cell r="B152" t="str">
            <v>Campylium stellatum</v>
          </cell>
        </row>
        <row r="153">
          <cell r="B153" t="str">
            <v>Cardamine amara</v>
          </cell>
        </row>
        <row r="154">
          <cell r="B154" t="str">
            <v>Cardamine flexuosa</v>
          </cell>
        </row>
        <row r="155">
          <cell r="B155" t="str">
            <v>Cardamine hirsuta</v>
          </cell>
        </row>
        <row r="156">
          <cell r="B156" t="str">
            <v>Cardamine pratensis</v>
          </cell>
        </row>
        <row r="157">
          <cell r="B157" t="str">
            <v>Cardamine raphanifolia</v>
          </cell>
        </row>
        <row r="158">
          <cell r="B158" t="str">
            <v>Cardamine raphanifolia  subsp. raphanifolia</v>
          </cell>
        </row>
        <row r="159">
          <cell r="B159" t="str">
            <v>Cardamine resedifolia</v>
          </cell>
        </row>
        <row r="160">
          <cell r="B160" t="str">
            <v>Cardamine sp.</v>
          </cell>
        </row>
        <row r="161">
          <cell r="B161" t="str">
            <v>Carduus sp.</v>
          </cell>
        </row>
        <row r="162">
          <cell r="B162" t="str">
            <v>Carex acuta</v>
          </cell>
        </row>
        <row r="163">
          <cell r="B163" t="str">
            <v>Carex acutiformis</v>
          </cell>
        </row>
        <row r="164">
          <cell r="B164" t="str">
            <v>Carex aquatilis</v>
          </cell>
        </row>
        <row r="165">
          <cell r="B165" t="str">
            <v>Carex buekii</v>
          </cell>
        </row>
        <row r="166">
          <cell r="B166" t="str">
            <v>Carex cuprina</v>
          </cell>
        </row>
        <row r="167">
          <cell r="B167" t="str">
            <v>Carex curta </v>
          </cell>
        </row>
        <row r="168">
          <cell r="B168" t="str">
            <v>Carex diandra</v>
          </cell>
        </row>
        <row r="169">
          <cell r="B169" t="str">
            <v>Carex disticha</v>
          </cell>
        </row>
        <row r="170">
          <cell r="B170" t="str">
            <v>Carex echinata</v>
          </cell>
        </row>
        <row r="171">
          <cell r="B171" t="str">
            <v>Carex elata</v>
          </cell>
        </row>
        <row r="172">
          <cell r="B172" t="str">
            <v>Carex elongata</v>
          </cell>
        </row>
        <row r="173">
          <cell r="B173" t="str">
            <v>Carex flacca</v>
          </cell>
        </row>
        <row r="174">
          <cell r="B174" t="str">
            <v>Carex flava</v>
          </cell>
        </row>
        <row r="175">
          <cell r="B175" t="str">
            <v>Carex halophila</v>
          </cell>
        </row>
        <row r="176">
          <cell r="B176" t="str">
            <v>Carex hirta</v>
          </cell>
        </row>
        <row r="177">
          <cell r="B177" t="str">
            <v>Carex hostiana</v>
          </cell>
        </row>
        <row r="178">
          <cell r="B178" t="str">
            <v>Carex lasiocarpa</v>
          </cell>
        </row>
        <row r="179">
          <cell r="B179" t="str">
            <v>Carex limosa</v>
          </cell>
        </row>
        <row r="180">
          <cell r="B180" t="str">
            <v>Carex microcarpa</v>
          </cell>
        </row>
        <row r="181">
          <cell r="B181" t="str">
            <v>Carex nigra</v>
          </cell>
        </row>
        <row r="182">
          <cell r="B182" t="str">
            <v>Carex ovalis</v>
          </cell>
        </row>
        <row r="183">
          <cell r="B183" t="str">
            <v>Carex panicea</v>
          </cell>
        </row>
        <row r="184">
          <cell r="B184" t="str">
            <v>Carex paniculata</v>
          </cell>
        </row>
        <row r="185">
          <cell r="B185" t="str">
            <v>Carex pendula</v>
          </cell>
        </row>
        <row r="186">
          <cell r="B186" t="str">
            <v>Carex pseudocyperus</v>
          </cell>
        </row>
        <row r="187">
          <cell r="B187" t="str">
            <v>Carex remota</v>
          </cell>
        </row>
        <row r="188">
          <cell r="B188" t="str">
            <v>Carex riparia</v>
          </cell>
        </row>
        <row r="189">
          <cell r="B189" t="str">
            <v>Carex rostrata</v>
          </cell>
        </row>
        <row r="190">
          <cell r="B190" t="str">
            <v>Carex sp.</v>
          </cell>
        </row>
        <row r="191">
          <cell r="B191" t="str">
            <v>Carex spicata</v>
          </cell>
        </row>
        <row r="192">
          <cell r="B192" t="str">
            <v>Carex strigosa</v>
          </cell>
        </row>
        <row r="193">
          <cell r="B193" t="str">
            <v>Carex sylvatica</v>
          </cell>
        </row>
        <row r="194">
          <cell r="B194" t="str">
            <v>Carex vesicaria</v>
          </cell>
        </row>
        <row r="195">
          <cell r="B195" t="str">
            <v>Carex viridula</v>
          </cell>
        </row>
        <row r="196">
          <cell r="B196" t="str">
            <v>Carex viridula subsp. oedocarpa</v>
          </cell>
        </row>
        <row r="197">
          <cell r="B197" t="str">
            <v>Carex viridula var. elatior</v>
          </cell>
        </row>
        <row r="198">
          <cell r="B198" t="str">
            <v>Carex vulpina</v>
          </cell>
        </row>
        <row r="199">
          <cell r="B199" t="str">
            <v>Caropsis verticillato-inundata </v>
          </cell>
        </row>
        <row r="200">
          <cell r="B200" t="str">
            <v>Carum verticillatum</v>
          </cell>
        </row>
        <row r="201">
          <cell r="B201" t="str">
            <v>Catabrosa aquatica</v>
          </cell>
        </row>
        <row r="202">
          <cell r="B202" t="str">
            <v>Ceratophyllum demersum</v>
          </cell>
        </row>
        <row r="203">
          <cell r="B203" t="str">
            <v>Ceratophyllum platyacanthum</v>
          </cell>
        </row>
        <row r="204">
          <cell r="B204" t="str">
            <v>Ceratophyllum sp.</v>
          </cell>
        </row>
        <row r="205">
          <cell r="B205" t="str">
            <v>Ceratophyllum submersum</v>
          </cell>
        </row>
        <row r="206">
          <cell r="B206" t="str">
            <v>Ceratopteris thalictroides</v>
          </cell>
        </row>
        <row r="207">
          <cell r="B207" t="str">
            <v>Chaerophyllum hirsutum</v>
          </cell>
        </row>
        <row r="208">
          <cell r="B208" t="str">
            <v>Chaetophora sp.</v>
          </cell>
        </row>
        <row r="209">
          <cell r="B209" t="str">
            <v>Chamaesiphon sp.</v>
          </cell>
        </row>
        <row r="210">
          <cell r="B210" t="str">
            <v>Chantransia sp.</v>
          </cell>
        </row>
        <row r="211">
          <cell r="B211" t="str">
            <v>Chara aculeolata</v>
          </cell>
        </row>
        <row r="212">
          <cell r="B212" t="str">
            <v>Chara aspera</v>
          </cell>
        </row>
        <row r="213">
          <cell r="B213" t="str">
            <v>Chara braunii</v>
          </cell>
        </row>
        <row r="214">
          <cell r="B214" t="str">
            <v>Chara canescens</v>
          </cell>
        </row>
        <row r="215">
          <cell r="B215" t="str">
            <v>Chara contraria</v>
          </cell>
        </row>
        <row r="216">
          <cell r="B216" t="str">
            <v>Chara fragifera</v>
          </cell>
        </row>
        <row r="217">
          <cell r="B217" t="str">
            <v>Chara fragilis</v>
          </cell>
        </row>
        <row r="218">
          <cell r="B218" t="str">
            <v>Chara globularis</v>
          </cell>
        </row>
        <row r="219">
          <cell r="B219" t="str">
            <v>Chara gymnophylla</v>
          </cell>
        </row>
        <row r="220">
          <cell r="B220" t="str">
            <v>Chara hispida</v>
          </cell>
        </row>
        <row r="221">
          <cell r="B221" t="str">
            <v>Chara intermedia</v>
          </cell>
        </row>
        <row r="222">
          <cell r="B222" t="str">
            <v>Chara sp.</v>
          </cell>
        </row>
        <row r="223">
          <cell r="B223" t="str">
            <v>Chara strigosa</v>
          </cell>
        </row>
        <row r="224">
          <cell r="B224" t="str">
            <v>Chara tomentosa</v>
          </cell>
        </row>
        <row r="225">
          <cell r="B225" t="str">
            <v>Chara virgata</v>
          </cell>
        </row>
        <row r="226">
          <cell r="B226" t="str">
            <v>Chara vulgaris</v>
          </cell>
        </row>
        <row r="227">
          <cell r="B227" t="str">
            <v>Chenopodium album </v>
          </cell>
        </row>
        <row r="228">
          <cell r="B228" t="str">
            <v>Chenopodium hybridum</v>
          </cell>
        </row>
        <row r="229">
          <cell r="B229" t="str">
            <v>Chenopodium polyspermum</v>
          </cell>
        </row>
        <row r="230">
          <cell r="B230" t="str">
            <v>Chenopodium sp.</v>
          </cell>
        </row>
        <row r="231">
          <cell r="B231" t="str">
            <v>Chiloscyphus coadunatus</v>
          </cell>
        </row>
        <row r="232">
          <cell r="B232" t="str">
            <v>Chiloscyphus pallescens</v>
          </cell>
        </row>
        <row r="233">
          <cell r="B233" t="str">
            <v>Chiloscyphus polyanthos</v>
          </cell>
        </row>
        <row r="234">
          <cell r="B234" t="str">
            <v>Chiloscyphus sp.</v>
          </cell>
        </row>
        <row r="235">
          <cell r="B235" t="str">
            <v>Chlorhormidium sp.</v>
          </cell>
        </row>
        <row r="236">
          <cell r="B236" t="str">
            <v>Chlorotylium sp.</v>
          </cell>
        </row>
        <row r="237">
          <cell r="B237" t="str">
            <v>Chrysosplenium alternifolium</v>
          </cell>
        </row>
        <row r="238">
          <cell r="B238" t="str">
            <v>Chrysosplenium oppositifolium</v>
          </cell>
        </row>
        <row r="239">
          <cell r="B239" t="str">
            <v>Cicuta virosa</v>
          </cell>
        </row>
        <row r="240">
          <cell r="B240" t="str">
            <v>Cinclidotus aquaticus</v>
          </cell>
        </row>
        <row r="241">
          <cell r="B241" t="str">
            <v>Cinclidotus danubicus</v>
          </cell>
        </row>
        <row r="242">
          <cell r="B242" t="str">
            <v>Cinclidotus fontinaloides</v>
          </cell>
        </row>
        <row r="243">
          <cell r="B243" t="str">
            <v>Cinclidotus riparius</v>
          </cell>
        </row>
        <row r="244">
          <cell r="B244" t="str">
            <v>Cinclidotus sp.</v>
          </cell>
        </row>
        <row r="245">
          <cell r="B245" t="str">
            <v>Circaea lutetiana</v>
          </cell>
        </row>
        <row r="246">
          <cell r="B246" t="str">
            <v>Cirsium arvense</v>
          </cell>
        </row>
        <row r="247">
          <cell r="B247" t="str">
            <v>Cirsium dissectum</v>
          </cell>
        </row>
        <row r="248">
          <cell r="B248" t="str">
            <v>Cirsium oleraceum</v>
          </cell>
        </row>
        <row r="249">
          <cell r="B249" t="str">
            <v>Cirsium palustre</v>
          </cell>
        </row>
        <row r="250">
          <cell r="B250" t="str">
            <v>Cirsium sp.</v>
          </cell>
        </row>
        <row r="251">
          <cell r="B251" t="str">
            <v>Cirsium tuberosum</v>
          </cell>
        </row>
        <row r="252">
          <cell r="B252" t="str">
            <v>Cladium mariscus</v>
          </cell>
        </row>
        <row r="253">
          <cell r="B253" t="str">
            <v>Cladophora sp.</v>
          </cell>
        </row>
        <row r="254">
          <cell r="B254" t="str">
            <v>Climacium dendroides</v>
          </cell>
        </row>
        <row r="255">
          <cell r="B255" t="str">
            <v>Cocconeis sp.</v>
          </cell>
        </row>
        <row r="256">
          <cell r="B256" t="str">
            <v>Coix lacryma-jobi</v>
          </cell>
        </row>
        <row r="257">
          <cell r="B257" t="str">
            <v>Coleanthus subtilis</v>
          </cell>
        </row>
        <row r="258">
          <cell r="B258" t="str">
            <v>Collema fluviatile</v>
          </cell>
        </row>
        <row r="259">
          <cell r="B259" t="str">
            <v>Collema sp.</v>
          </cell>
        </row>
        <row r="260">
          <cell r="B260" t="str">
            <v>Compsopogon sp.</v>
          </cell>
        </row>
        <row r="261">
          <cell r="B261" t="str">
            <v>Conocephalum conicum</v>
          </cell>
        </row>
        <row r="262">
          <cell r="B262" t="str">
            <v>Convolvulus arvensis</v>
          </cell>
        </row>
        <row r="263">
          <cell r="B263" t="str">
            <v>Corrigiola littoralis</v>
          </cell>
        </row>
        <row r="264">
          <cell r="B264" t="str">
            <v>Cotula coronopifolia</v>
          </cell>
        </row>
        <row r="265">
          <cell r="B265" t="str">
            <v>Crassula aquatica</v>
          </cell>
        </row>
        <row r="266">
          <cell r="B266" t="str">
            <v>Crassula helmsii</v>
          </cell>
        </row>
        <row r="267">
          <cell r="B267" t="str">
            <v>Cratoneuron filicinum</v>
          </cell>
        </row>
        <row r="268">
          <cell r="B268" t="str">
            <v>Cratoneuron sp.</v>
          </cell>
        </row>
        <row r="269">
          <cell r="B269" t="str">
            <v>Crepis paludosa</v>
          </cell>
        </row>
        <row r="270">
          <cell r="B270" t="str">
            <v>Crocosmia x crocosmiifolia </v>
          </cell>
        </row>
        <row r="271">
          <cell r="B271" t="str">
            <v>Cruciata laevipes</v>
          </cell>
        </row>
        <row r="272">
          <cell r="B272" t="str">
            <v>Ctenidium molluscum</v>
          </cell>
        </row>
        <row r="273">
          <cell r="B273" t="str">
            <v>Cylindrospermum sp.</v>
          </cell>
        </row>
        <row r="274">
          <cell r="B274" t="str">
            <v>Cymbalaria muralis</v>
          </cell>
        </row>
        <row r="275">
          <cell r="B275" t="str">
            <v>Cymbella sp.</v>
          </cell>
        </row>
        <row r="276">
          <cell r="B276" t="str">
            <v>Cynodon dactylon</v>
          </cell>
        </row>
        <row r="277">
          <cell r="B277" t="str">
            <v>Cyperus eragrostis</v>
          </cell>
        </row>
        <row r="278">
          <cell r="B278" t="str">
            <v>Cyperus esculentus</v>
          </cell>
        </row>
        <row r="279">
          <cell r="B279" t="str">
            <v>Cyperus flavescens</v>
          </cell>
        </row>
        <row r="280">
          <cell r="B280" t="str">
            <v>Cyperus fuscus</v>
          </cell>
        </row>
        <row r="281">
          <cell r="B281" t="str">
            <v>Cyperus longus</v>
          </cell>
        </row>
        <row r="282">
          <cell r="B282" t="str">
            <v>Cyperus serotinus</v>
          </cell>
        </row>
        <row r="283">
          <cell r="B283" t="str">
            <v>Cyperus sp.</v>
          </cell>
        </row>
        <row r="284">
          <cell r="B284" t="str">
            <v>Cystopteris fragilis</v>
          </cell>
        </row>
        <row r="285">
          <cell r="B285" t="str">
            <v>Damasonium alisma</v>
          </cell>
        </row>
        <row r="286">
          <cell r="B286" t="str">
            <v>Damasonium alisma subsp. bourgaei</v>
          </cell>
        </row>
        <row r="287">
          <cell r="B287" t="str">
            <v>Damasonium alisma subsp. polyspermum</v>
          </cell>
        </row>
        <row r="288">
          <cell r="B288" t="str">
            <v>Datura sp.</v>
          </cell>
        </row>
        <row r="289">
          <cell r="B289" t="str">
            <v>Datura stramonium</v>
          </cell>
        </row>
        <row r="290">
          <cell r="B290" t="str">
            <v>Dendrocryphaea lamyana</v>
          </cell>
        </row>
        <row r="291">
          <cell r="B291" t="str">
            <v>Dermatocarpon sp.</v>
          </cell>
        </row>
        <row r="292">
          <cell r="B292" t="str">
            <v>Dermatocarpon weberi</v>
          </cell>
        </row>
        <row r="293">
          <cell r="B293" t="str">
            <v>Deschampsia cespitosa</v>
          </cell>
        </row>
        <row r="294">
          <cell r="B294" t="str">
            <v>Deschampsia setacea</v>
          </cell>
        </row>
        <row r="295">
          <cell r="B295" t="str">
            <v>Dialytrichia mucronata </v>
          </cell>
        </row>
        <row r="296">
          <cell r="B296" t="str">
            <v>Diatoma sp.</v>
          </cell>
        </row>
        <row r="297">
          <cell r="B297" t="str">
            <v>Dichodontium flavescens</v>
          </cell>
        </row>
        <row r="298">
          <cell r="B298" t="str">
            <v>Dichodontium palustre </v>
          </cell>
        </row>
        <row r="299">
          <cell r="B299" t="str">
            <v>Dichodontium pellucidum</v>
          </cell>
        </row>
        <row r="300">
          <cell r="B300" t="str">
            <v>Dichodontium sp.</v>
          </cell>
        </row>
        <row r="301">
          <cell r="B301" t="str">
            <v>Dicranella sp.</v>
          </cell>
        </row>
        <row r="302">
          <cell r="B302" t="str">
            <v>Dicranum scottianum</v>
          </cell>
        </row>
        <row r="303">
          <cell r="B303" t="str">
            <v>Didymodon ferrugineus</v>
          </cell>
        </row>
        <row r="304">
          <cell r="B304" t="str">
            <v>Didymodon insulanus</v>
          </cell>
        </row>
        <row r="305">
          <cell r="B305" t="str">
            <v>Didymodon sinuosus</v>
          </cell>
        </row>
        <row r="306">
          <cell r="B306" t="str">
            <v>Didymodon sp.</v>
          </cell>
        </row>
        <row r="307">
          <cell r="B307" t="str">
            <v>Didymodon spadiceus</v>
          </cell>
        </row>
        <row r="308">
          <cell r="B308" t="str">
            <v>Didymodon tophaceus</v>
          </cell>
        </row>
        <row r="309">
          <cell r="B309" t="str">
            <v>Didymodon vinealis</v>
          </cell>
        </row>
        <row r="310">
          <cell r="B310" t="str">
            <v>Didymosphenia sp.</v>
          </cell>
        </row>
        <row r="311">
          <cell r="B311" t="str">
            <v>Digitaria sanguinalis</v>
          </cell>
        </row>
        <row r="312">
          <cell r="B312" t="str">
            <v>Digitaria sp.</v>
          </cell>
        </row>
        <row r="313">
          <cell r="B313" t="str">
            <v>Dipsacus fullonum</v>
          </cell>
        </row>
        <row r="314">
          <cell r="B314" t="str">
            <v>Dipsacus pilosus</v>
          </cell>
        </row>
        <row r="315">
          <cell r="B315" t="str">
            <v>Dipsacus sp.</v>
          </cell>
        </row>
        <row r="316">
          <cell r="B316" t="str">
            <v>Doronicum sp.</v>
          </cell>
        </row>
        <row r="317">
          <cell r="B317" t="str">
            <v>Draparnaldia sp.</v>
          </cell>
        </row>
        <row r="318">
          <cell r="B318" t="str">
            <v>Drepanocladus aduncus</v>
          </cell>
        </row>
        <row r="319">
          <cell r="B319" t="str">
            <v>Drepanocladus sendtneri</v>
          </cell>
        </row>
        <row r="320">
          <cell r="B320" t="str">
            <v>Drepanocladus sp.</v>
          </cell>
        </row>
        <row r="321">
          <cell r="B321" t="str">
            <v>Drosera anglica</v>
          </cell>
        </row>
        <row r="322">
          <cell r="B322" t="str">
            <v>Drosera intermedia</v>
          </cell>
        </row>
        <row r="323">
          <cell r="B323" t="str">
            <v>Drosera rotundifolia</v>
          </cell>
        </row>
        <row r="324">
          <cell r="B324" t="str">
            <v>Dryopteris carthusiana</v>
          </cell>
        </row>
        <row r="325">
          <cell r="B325" t="str">
            <v>Dryopteris sp.</v>
          </cell>
        </row>
        <row r="326">
          <cell r="B326" t="str">
            <v>Dumortiera hirsuta</v>
          </cell>
        </row>
        <row r="327">
          <cell r="B327" t="str">
            <v>Dysphania botrys</v>
          </cell>
        </row>
        <row r="328">
          <cell r="B328" t="str">
            <v>Echinochloa crus-galli</v>
          </cell>
        </row>
        <row r="329">
          <cell r="B329" t="str">
            <v>Echinochloa oryzoides</v>
          </cell>
        </row>
        <row r="330">
          <cell r="B330" t="str">
            <v>Echinochloa sp.</v>
          </cell>
        </row>
        <row r="331">
          <cell r="B331" t="str">
            <v>Eclipta prostrata</v>
          </cell>
        </row>
        <row r="332">
          <cell r="B332" t="str">
            <v>Egeria densa</v>
          </cell>
        </row>
        <row r="333">
          <cell r="B333" t="str">
            <v>Eichhornia crassipes</v>
          </cell>
        </row>
        <row r="334">
          <cell r="B334" t="str">
            <v>Eichhornia sp.</v>
          </cell>
        </row>
        <row r="335">
          <cell r="B335" t="str">
            <v>Elatine alsinastrum</v>
          </cell>
        </row>
        <row r="336">
          <cell r="B336" t="str">
            <v>Elatine ambigua</v>
          </cell>
        </row>
        <row r="337">
          <cell r="B337" t="str">
            <v>Elatine brochonii</v>
          </cell>
        </row>
        <row r="338">
          <cell r="B338" t="str">
            <v>Elatine hexandra</v>
          </cell>
        </row>
        <row r="339">
          <cell r="B339" t="str">
            <v>Elatine hungarica</v>
          </cell>
        </row>
        <row r="340">
          <cell r="B340" t="str">
            <v>Elatine hydropiper</v>
          </cell>
        </row>
        <row r="341">
          <cell r="B341" t="str">
            <v>Elatine hydropiper subsp. macropoda</v>
          </cell>
        </row>
        <row r="342">
          <cell r="B342" t="str">
            <v>Elatine sp.</v>
          </cell>
        </row>
        <row r="343">
          <cell r="B343" t="str">
            <v>Elatine triandra</v>
          </cell>
        </row>
        <row r="344">
          <cell r="B344" t="str">
            <v>Eleocharis acicularis</v>
          </cell>
        </row>
        <row r="345">
          <cell r="B345" t="str">
            <v>Eleocharis mamillata</v>
          </cell>
        </row>
        <row r="346">
          <cell r="B346" t="str">
            <v>Eleocharis mamillata subsp. austriaca </v>
          </cell>
        </row>
        <row r="347">
          <cell r="B347" t="str">
            <v>Eleocharis multicaulis</v>
          </cell>
        </row>
        <row r="348">
          <cell r="B348" t="str">
            <v>Eleocharis ovata</v>
          </cell>
        </row>
        <row r="349">
          <cell r="B349" t="str">
            <v>Eleocharis palustris</v>
          </cell>
        </row>
        <row r="350">
          <cell r="B350" t="str">
            <v>Eleocharis parvula</v>
          </cell>
        </row>
        <row r="351">
          <cell r="B351" t="str">
            <v>Eleocharis quinqueflora</v>
          </cell>
        </row>
        <row r="352">
          <cell r="B352" t="str">
            <v>Eleocharis sp.</v>
          </cell>
        </row>
        <row r="353">
          <cell r="B353" t="str">
            <v>Eleocharis uniglumis</v>
          </cell>
        </row>
        <row r="354">
          <cell r="B354" t="str">
            <v>Ellerbeckia arenaria</v>
          </cell>
        </row>
        <row r="355">
          <cell r="B355" t="str">
            <v>Ellerbeckia sp.</v>
          </cell>
        </row>
        <row r="356">
          <cell r="B356" t="str">
            <v>Elodea callitrichoides</v>
          </cell>
        </row>
        <row r="357">
          <cell r="B357" t="str">
            <v>Elodea canadensis</v>
          </cell>
        </row>
        <row r="358">
          <cell r="B358" t="str">
            <v>Elodea nuttallii</v>
          </cell>
        </row>
        <row r="359">
          <cell r="B359" t="str">
            <v>Elodea sp.</v>
          </cell>
        </row>
        <row r="360">
          <cell r="B360" t="str">
            <v>Elymus sp.</v>
          </cell>
        </row>
        <row r="361">
          <cell r="B361" t="str">
            <v>Elytrigia repens</v>
          </cell>
        </row>
        <row r="362">
          <cell r="B362" t="str">
            <v>Elytrigia repens subsp. repens</v>
          </cell>
        </row>
        <row r="363">
          <cell r="B363" t="str">
            <v>Encyonema sp.</v>
          </cell>
        </row>
        <row r="364">
          <cell r="B364" t="str">
            <v>Entosthodon muhlenbergii</v>
          </cell>
        </row>
        <row r="365">
          <cell r="B365" t="str">
            <v>Epilobium ciliatum</v>
          </cell>
        </row>
        <row r="366">
          <cell r="B366" t="str">
            <v>Epilobium hirsutum</v>
          </cell>
        </row>
        <row r="367">
          <cell r="B367" t="str">
            <v>Epilobium lanceolatum</v>
          </cell>
        </row>
        <row r="368">
          <cell r="B368" t="str">
            <v>Epilobium montanum</v>
          </cell>
        </row>
        <row r="369">
          <cell r="B369" t="str">
            <v>Epilobium obscurum</v>
          </cell>
        </row>
        <row r="370">
          <cell r="B370" t="str">
            <v>Epilobium palustre</v>
          </cell>
        </row>
        <row r="371">
          <cell r="B371" t="str">
            <v>Epilobium parviflorum</v>
          </cell>
        </row>
        <row r="372">
          <cell r="B372" t="str">
            <v>Epilobium roseum</v>
          </cell>
        </row>
        <row r="373">
          <cell r="B373" t="str">
            <v>Epilobium sp.</v>
          </cell>
        </row>
        <row r="374">
          <cell r="B374" t="str">
            <v>Epilobium tetragonum</v>
          </cell>
        </row>
        <row r="375">
          <cell r="B375" t="str">
            <v>Equisetum arvense</v>
          </cell>
        </row>
        <row r="376">
          <cell r="B376" t="str">
            <v>Equisetum fluviatile</v>
          </cell>
        </row>
        <row r="377">
          <cell r="B377" t="str">
            <v>Equisetum hyemale</v>
          </cell>
        </row>
        <row r="378">
          <cell r="B378" t="str">
            <v>Equisetum palustre</v>
          </cell>
        </row>
        <row r="379">
          <cell r="B379" t="str">
            <v>Equisetum pratense</v>
          </cell>
        </row>
        <row r="380">
          <cell r="B380" t="str">
            <v>Equisetum ramosissimum</v>
          </cell>
        </row>
        <row r="381">
          <cell r="B381" t="str">
            <v>Equisetum sp.</v>
          </cell>
        </row>
        <row r="382">
          <cell r="B382" t="str">
            <v>Equisetum sylvaticum</v>
          </cell>
        </row>
        <row r="383">
          <cell r="B383" t="str">
            <v>Equisetum telmateia</v>
          </cell>
        </row>
        <row r="384">
          <cell r="B384" t="str">
            <v>Equisetum x litorale</v>
          </cell>
        </row>
        <row r="385">
          <cell r="B385" t="str">
            <v>Eragrostis pilosa</v>
          </cell>
        </row>
        <row r="386">
          <cell r="B386" t="str">
            <v>Eragrostis sp.</v>
          </cell>
        </row>
        <row r="387">
          <cell r="B387" t="str">
            <v>Erianthus ravennae </v>
          </cell>
        </row>
        <row r="388">
          <cell r="B388" t="str">
            <v>Eriocaulon aquaticum</v>
          </cell>
        </row>
        <row r="389">
          <cell r="B389" t="str">
            <v>Eriocaulon cinereum</v>
          </cell>
        </row>
        <row r="390">
          <cell r="B390" t="str">
            <v>Eriophorum angustifolium</v>
          </cell>
        </row>
        <row r="391">
          <cell r="B391" t="str">
            <v>Eryngium corniculatum</v>
          </cell>
        </row>
        <row r="392">
          <cell r="B392" t="str">
            <v>Eryngium galioides</v>
          </cell>
        </row>
        <row r="393">
          <cell r="B393" t="str">
            <v>Eryngium viviparum</v>
          </cell>
        </row>
        <row r="394">
          <cell r="B394" t="str">
            <v>Eucladium verticillatum</v>
          </cell>
        </row>
        <row r="395">
          <cell r="B395" t="str">
            <v>Eupatorium cannabinum</v>
          </cell>
        </row>
        <row r="396">
          <cell r="B396" t="str">
            <v>Eurhynchium sp.</v>
          </cell>
        </row>
        <row r="397">
          <cell r="B397" t="str">
            <v>Fallopia dumetorum</v>
          </cell>
        </row>
        <row r="398">
          <cell r="B398" t="str">
            <v>Festuca arundinacea</v>
          </cell>
        </row>
        <row r="399">
          <cell r="B399" t="str">
            <v>Festuca gigantea</v>
          </cell>
        </row>
        <row r="400">
          <cell r="B400" t="str">
            <v>Festuca rubra</v>
          </cell>
        </row>
        <row r="401">
          <cell r="B401" t="str">
            <v>Festuca sp.</v>
          </cell>
        </row>
        <row r="402">
          <cell r="B402" t="str">
            <v>Ficaria verna</v>
          </cell>
        </row>
        <row r="403">
          <cell r="B403" t="str">
            <v>Filipendula ulmaria</v>
          </cell>
        </row>
        <row r="404">
          <cell r="B404" t="str">
            <v>Fimbristylis annua</v>
          </cell>
        </row>
        <row r="405">
          <cell r="B405" t="str">
            <v>Fimbristylis bisumbellata</v>
          </cell>
        </row>
        <row r="406">
          <cell r="B406" t="str">
            <v>Fimbristylis squarrosa</v>
          </cell>
        </row>
        <row r="407">
          <cell r="B407" t="str">
            <v>Fissidens adianthoides</v>
          </cell>
        </row>
        <row r="408">
          <cell r="B408" t="str">
            <v>Fissidens arnoldii</v>
          </cell>
        </row>
        <row r="409">
          <cell r="B409" t="str">
            <v>Fissidens bryoides</v>
          </cell>
        </row>
        <row r="410">
          <cell r="B410" t="str">
            <v>Fissidens bryoides var. caespitans </v>
          </cell>
        </row>
        <row r="411">
          <cell r="B411" t="str">
            <v>Fissidens crassipes</v>
          </cell>
        </row>
        <row r="412">
          <cell r="B412" t="str">
            <v>Fissidens crispus</v>
          </cell>
        </row>
        <row r="413">
          <cell r="B413" t="str">
            <v>Fissidens dubius</v>
          </cell>
        </row>
        <row r="414">
          <cell r="B414" t="str">
            <v>Fissidens exilis</v>
          </cell>
        </row>
        <row r="415">
          <cell r="B415" t="str">
            <v>Fissidens fontanus</v>
          </cell>
        </row>
        <row r="416">
          <cell r="B416" t="str">
            <v>Fissidens gracilifolius</v>
          </cell>
        </row>
        <row r="417">
          <cell r="B417" t="str">
            <v>Fissidens grandifrons</v>
          </cell>
        </row>
        <row r="418">
          <cell r="B418" t="str">
            <v>Fissidens gymnandrus</v>
          </cell>
        </row>
        <row r="419">
          <cell r="B419" t="str">
            <v>Fissidens monguillonii</v>
          </cell>
        </row>
        <row r="420">
          <cell r="B420" t="str">
            <v>Fissidens osmundoides</v>
          </cell>
        </row>
        <row r="421">
          <cell r="B421" t="str">
            <v>Fissidens polyphyllus</v>
          </cell>
        </row>
        <row r="422">
          <cell r="B422" t="str">
            <v>Fissidens pusillus</v>
          </cell>
        </row>
        <row r="423">
          <cell r="B423" t="str">
            <v>Fissidens rivularis</v>
          </cell>
        </row>
        <row r="424">
          <cell r="B424" t="str">
            <v>Fissidens rufulus</v>
          </cell>
        </row>
        <row r="425">
          <cell r="B425" t="str">
            <v>Fissidens serrulatus</v>
          </cell>
        </row>
        <row r="426">
          <cell r="B426" t="str">
            <v>Fissidens sp.</v>
          </cell>
        </row>
        <row r="427">
          <cell r="B427" t="str">
            <v>Fissidens taxifolius</v>
          </cell>
        </row>
        <row r="428">
          <cell r="B428" t="str">
            <v>Fissidens viridulus</v>
          </cell>
        </row>
        <row r="429">
          <cell r="B429" t="str">
            <v>Fontinalis antipyretica</v>
          </cell>
        </row>
        <row r="430">
          <cell r="B430" t="str">
            <v>Fontinalis hypnoides</v>
          </cell>
        </row>
        <row r="431">
          <cell r="B431" t="str">
            <v>Fontinalis hypnoides var. duriaei</v>
          </cell>
        </row>
        <row r="432">
          <cell r="B432" t="str">
            <v>Fontinalis sp.</v>
          </cell>
        </row>
        <row r="433">
          <cell r="B433" t="str">
            <v>Fontinalis squamosa</v>
          </cell>
        </row>
        <row r="434">
          <cell r="B434" t="str">
            <v>Fragaria sp.</v>
          </cell>
        </row>
        <row r="435">
          <cell r="B435" t="str">
            <v>Fragilaria sp.</v>
          </cell>
        </row>
        <row r="436">
          <cell r="B436" t="str">
            <v>Fuirena pubescens</v>
          </cell>
        </row>
        <row r="437">
          <cell r="B437" t="str">
            <v>Galeopsis tetrahit</v>
          </cell>
        </row>
        <row r="438">
          <cell r="B438" t="str">
            <v>Galium aparine</v>
          </cell>
        </row>
        <row r="439">
          <cell r="B439" t="str">
            <v>Galium mollugo</v>
          </cell>
        </row>
        <row r="440">
          <cell r="B440" t="str">
            <v>Galium mollugo subsp. neglectum </v>
          </cell>
        </row>
        <row r="441">
          <cell r="B441" t="str">
            <v>Galium palustre</v>
          </cell>
        </row>
        <row r="442">
          <cell r="B442" t="str">
            <v>Galium sp.</v>
          </cell>
        </row>
        <row r="443">
          <cell r="B443" t="str">
            <v>Galium trifidum</v>
          </cell>
        </row>
        <row r="444">
          <cell r="B444" t="str">
            <v>Galium uliginosum</v>
          </cell>
        </row>
        <row r="445">
          <cell r="B445" t="str">
            <v>Geitlerinema sp.</v>
          </cell>
        </row>
        <row r="446">
          <cell r="B446" t="str">
            <v>Glechoma hederacea</v>
          </cell>
        </row>
        <row r="447">
          <cell r="B447" t="str">
            <v>Glyceria aquatica</v>
          </cell>
        </row>
        <row r="448">
          <cell r="B448" t="str">
            <v>Glyceria declinata</v>
          </cell>
        </row>
        <row r="449">
          <cell r="B449" t="str">
            <v>Glyceria fluitans</v>
          </cell>
        </row>
        <row r="450">
          <cell r="B450" t="str">
            <v>Glyceria maxima</v>
          </cell>
        </row>
        <row r="451">
          <cell r="B451" t="str">
            <v>Glyceria notata</v>
          </cell>
        </row>
        <row r="452">
          <cell r="B452" t="str">
            <v>Glyceria sp.</v>
          </cell>
        </row>
        <row r="453">
          <cell r="B453" t="str">
            <v>Gnaphalium uliginosum</v>
          </cell>
        </row>
        <row r="454">
          <cell r="B454" t="str">
            <v>Gomphoneis sp.</v>
          </cell>
        </row>
        <row r="455">
          <cell r="B455" t="str">
            <v>Gomphonema sp.</v>
          </cell>
        </row>
        <row r="456">
          <cell r="B456" t="str">
            <v>Gongrosira sp.</v>
          </cell>
        </row>
        <row r="457">
          <cell r="B457" t="str">
            <v>Gratiola linifolia</v>
          </cell>
        </row>
        <row r="458">
          <cell r="B458" t="str">
            <v>Gratiola neglecta</v>
          </cell>
        </row>
        <row r="459">
          <cell r="B459" t="str">
            <v>Gratiola officinalis</v>
          </cell>
        </row>
        <row r="460">
          <cell r="B460" t="str">
            <v>Gratiola sp.</v>
          </cell>
        </row>
        <row r="461">
          <cell r="B461" t="str">
            <v>Groenlandia densa</v>
          </cell>
        </row>
        <row r="462">
          <cell r="B462" t="str">
            <v>Hedera helix</v>
          </cell>
        </row>
        <row r="463">
          <cell r="B463" t="str">
            <v>Helianthus sp.</v>
          </cell>
        </row>
        <row r="464">
          <cell r="B464" t="str">
            <v>Helosciadium inundatum </v>
          </cell>
        </row>
        <row r="465">
          <cell r="B465" t="str">
            <v>Helosciadium nodiflorum </v>
          </cell>
        </row>
        <row r="466">
          <cell r="B466" t="str">
            <v>Helosciadium repens </v>
          </cell>
        </row>
        <row r="467">
          <cell r="B467" t="str">
            <v>Helosciadium x moorei </v>
          </cell>
        </row>
        <row r="468">
          <cell r="B468" t="str">
            <v>Hemarthria altissima</v>
          </cell>
        </row>
        <row r="469">
          <cell r="B469" t="str">
            <v>Heracleum mantegazzianum</v>
          </cell>
        </row>
        <row r="470">
          <cell r="B470" t="str">
            <v>Heribaudiella sp.</v>
          </cell>
        </row>
        <row r="471">
          <cell r="B471" t="str">
            <v>Heteranthera reniformis</v>
          </cell>
        </row>
        <row r="472">
          <cell r="B472" t="str">
            <v>Heterocladium heteropterum</v>
          </cell>
        </row>
        <row r="473">
          <cell r="B473" t="str">
            <v>Heteroleibleinia sp.</v>
          </cell>
        </row>
        <row r="474">
          <cell r="B474" t="str">
            <v>Hibiscus palustris</v>
          </cell>
        </row>
        <row r="475">
          <cell r="B475" t="str">
            <v>Hieracium sp.</v>
          </cell>
        </row>
        <row r="476">
          <cell r="B476" t="str">
            <v>Hierochloe sp.</v>
          </cell>
        </row>
        <row r="477">
          <cell r="B477" t="str">
            <v>Hildenbrandia sp.</v>
          </cell>
        </row>
        <row r="478">
          <cell r="B478" t="str">
            <v>Hippuris sp.</v>
          </cell>
        </row>
        <row r="479">
          <cell r="B479" t="str">
            <v>Hippuris vulgaris</v>
          </cell>
        </row>
        <row r="480">
          <cell r="B480" t="str">
            <v>Holcus lanatus</v>
          </cell>
        </row>
        <row r="481">
          <cell r="B481" t="str">
            <v>Homalia trichomanoides</v>
          </cell>
        </row>
        <row r="482">
          <cell r="B482" t="str">
            <v>Homoeothrix sp.</v>
          </cell>
        </row>
        <row r="483">
          <cell r="B483" t="str">
            <v>Hookeria lucens</v>
          </cell>
        </row>
        <row r="484">
          <cell r="B484" t="str">
            <v>Hordeum murinum</v>
          </cell>
        </row>
        <row r="485">
          <cell r="B485" t="str">
            <v>Hottonia palustris</v>
          </cell>
        </row>
        <row r="486">
          <cell r="B486" t="str">
            <v>Humulus lupulus</v>
          </cell>
        </row>
        <row r="487">
          <cell r="B487" t="str">
            <v>Hydrilla verticillata</v>
          </cell>
        </row>
        <row r="488">
          <cell r="B488" t="str">
            <v>Hydrocharis morsus-ranae</v>
          </cell>
        </row>
        <row r="489">
          <cell r="B489" t="str">
            <v>Hydrocotyle ranunculoides</v>
          </cell>
        </row>
        <row r="490">
          <cell r="B490" t="str">
            <v>Hydrocotyle sp.</v>
          </cell>
        </row>
        <row r="491">
          <cell r="B491" t="str">
            <v>Hydrocotyle vulgaris</v>
          </cell>
        </row>
        <row r="492">
          <cell r="B492" t="str">
            <v>Hydrodictyon sp.</v>
          </cell>
        </row>
        <row r="493">
          <cell r="B493" t="str">
            <v>Hydrurus sp.</v>
          </cell>
        </row>
        <row r="494">
          <cell r="B494" t="str">
            <v>Hygroamblystegium fluviatile </v>
          </cell>
        </row>
        <row r="495">
          <cell r="B495" t="str">
            <v>Hygroamblystegium humile</v>
          </cell>
        </row>
        <row r="496">
          <cell r="B496" t="str">
            <v>Hygroamblystegium tenax</v>
          </cell>
        </row>
        <row r="497">
          <cell r="B497" t="str">
            <v>Hygroamblystegium varium</v>
          </cell>
        </row>
        <row r="498">
          <cell r="B498" t="str">
            <v>Hygrobiella laxifolia</v>
          </cell>
        </row>
        <row r="499">
          <cell r="B499" t="str">
            <v>Hygrohypnum duriusculum</v>
          </cell>
        </row>
        <row r="500">
          <cell r="B500" t="str">
            <v>Hygrohypnum eugyrium</v>
          </cell>
        </row>
        <row r="501">
          <cell r="B501" t="str">
            <v>Hygrohypnum luridum</v>
          </cell>
        </row>
        <row r="502">
          <cell r="B502" t="str">
            <v>Hygrohypnum molle</v>
          </cell>
        </row>
        <row r="503">
          <cell r="B503" t="str">
            <v>Hygrohypnum ochraceum</v>
          </cell>
        </row>
        <row r="504">
          <cell r="B504" t="str">
            <v>Hygrohypnum polare</v>
          </cell>
        </row>
        <row r="505">
          <cell r="B505" t="str">
            <v>Hygrohypnum smithii</v>
          </cell>
        </row>
        <row r="506">
          <cell r="B506" t="str">
            <v>Hygrohypnum sp.</v>
          </cell>
        </row>
        <row r="507">
          <cell r="B507" t="str">
            <v>Hymenostylium recurvirostrum</v>
          </cell>
        </row>
        <row r="508">
          <cell r="B508" t="str">
            <v>Hyocomium armoricum</v>
          </cell>
        </row>
        <row r="509">
          <cell r="B509" t="str">
            <v>Hypericum elodes</v>
          </cell>
        </row>
        <row r="510">
          <cell r="B510" t="str">
            <v>Hypericum hircinum</v>
          </cell>
        </row>
        <row r="511">
          <cell r="B511" t="str">
            <v>Hypericum maculatum</v>
          </cell>
        </row>
        <row r="512">
          <cell r="B512" t="str">
            <v>Hypericum tetrapterum</v>
          </cell>
        </row>
        <row r="513">
          <cell r="B513" t="str">
            <v>Hypnum cupressiforme</v>
          </cell>
        </row>
        <row r="514">
          <cell r="B514" t="str">
            <v>Impatiens balfouri</v>
          </cell>
        </row>
        <row r="515">
          <cell r="B515" t="str">
            <v>Impatiens capensis</v>
          </cell>
        </row>
        <row r="516">
          <cell r="B516" t="str">
            <v>Impatiens glandulifera</v>
          </cell>
        </row>
        <row r="517">
          <cell r="B517" t="str">
            <v>Impatiens noli-tangere</v>
          </cell>
        </row>
        <row r="518">
          <cell r="B518" t="str">
            <v>Impatiens sp.</v>
          </cell>
        </row>
        <row r="519">
          <cell r="B519" t="str">
            <v>Imperatoria ostruthium</v>
          </cell>
        </row>
        <row r="520">
          <cell r="B520" t="str">
            <v>Inula salicina</v>
          </cell>
        </row>
        <row r="521">
          <cell r="B521" t="str">
            <v>Iris pseudacorus</v>
          </cell>
        </row>
        <row r="522">
          <cell r="B522" t="str">
            <v>Iris sp.</v>
          </cell>
        </row>
        <row r="523">
          <cell r="B523" t="str">
            <v>Iris spuria</v>
          </cell>
        </row>
        <row r="524">
          <cell r="B524" t="str">
            <v>Iris versicolor</v>
          </cell>
        </row>
        <row r="525">
          <cell r="B525" t="str">
            <v>Isoetes azorica</v>
          </cell>
        </row>
        <row r="526">
          <cell r="B526" t="str">
            <v>Isoetes boryana</v>
          </cell>
        </row>
        <row r="527">
          <cell r="B527" t="str">
            <v>Isoetes echinospora</v>
          </cell>
        </row>
        <row r="528">
          <cell r="B528" t="str">
            <v>Isoetes lacustris</v>
          </cell>
        </row>
        <row r="529">
          <cell r="B529" t="str">
            <v>Isoetes longissima</v>
          </cell>
        </row>
        <row r="530">
          <cell r="B530" t="str">
            <v>Isoetes malinverniana</v>
          </cell>
        </row>
        <row r="531">
          <cell r="B531" t="str">
            <v>Isoetes sp.</v>
          </cell>
        </row>
        <row r="532">
          <cell r="B532" t="str">
            <v>Isoetes velata</v>
          </cell>
        </row>
        <row r="533">
          <cell r="B533" t="str">
            <v>Isolepis cernua</v>
          </cell>
        </row>
        <row r="534">
          <cell r="B534" t="str">
            <v>Isolepis fluitans</v>
          </cell>
        </row>
        <row r="535">
          <cell r="B535" t="str">
            <v>Isolepis setacea</v>
          </cell>
        </row>
        <row r="536">
          <cell r="B536" t="str">
            <v>Isothecium holtii</v>
          </cell>
        </row>
        <row r="537">
          <cell r="B537" t="str">
            <v>Jaaginema sp.</v>
          </cell>
        </row>
        <row r="538">
          <cell r="B538" t="str">
            <v>Jacobaea aquatica</v>
          </cell>
        </row>
        <row r="539">
          <cell r="B539" t="str">
            <v>Jacobaea paludosa </v>
          </cell>
        </row>
        <row r="540">
          <cell r="B540" t="str">
            <v>Juncus acutiflorus</v>
          </cell>
        </row>
        <row r="541">
          <cell r="B541" t="str">
            <v>Juncus alpinoarticulatus</v>
          </cell>
        </row>
        <row r="542">
          <cell r="B542" t="str">
            <v>Juncus articulatus</v>
          </cell>
        </row>
        <row r="543">
          <cell r="B543" t="str">
            <v>Juncus bufonius</v>
          </cell>
        </row>
        <row r="544">
          <cell r="B544" t="str">
            <v>Juncus bulbosus</v>
          </cell>
        </row>
        <row r="545">
          <cell r="B545" t="str">
            <v>Juncus compressus</v>
          </cell>
        </row>
        <row r="546">
          <cell r="B546" t="str">
            <v>Juncus conglomeratus</v>
          </cell>
        </row>
        <row r="547">
          <cell r="B547" t="str">
            <v>Juncus effusus</v>
          </cell>
        </row>
        <row r="548">
          <cell r="B548" t="str">
            <v>Juncus filiformis</v>
          </cell>
        </row>
        <row r="549">
          <cell r="B549" t="str">
            <v>Juncus heterophyllus</v>
          </cell>
        </row>
        <row r="550">
          <cell r="B550" t="str">
            <v>Juncus inflexus</v>
          </cell>
        </row>
        <row r="551">
          <cell r="B551" t="str">
            <v>Juncus maritimus</v>
          </cell>
        </row>
        <row r="552">
          <cell r="B552" t="str">
            <v>Juncus pygmaeus</v>
          </cell>
        </row>
        <row r="553">
          <cell r="B553" t="str">
            <v>Juncus ranarius</v>
          </cell>
        </row>
        <row r="554">
          <cell r="B554" t="str">
            <v>Juncus sp.</v>
          </cell>
        </row>
        <row r="555">
          <cell r="B555" t="str">
            <v>Juncus subnodulosus</v>
          </cell>
        </row>
        <row r="556">
          <cell r="B556" t="str">
            <v>Juncus tenageia</v>
          </cell>
        </row>
        <row r="557">
          <cell r="B557" t="str">
            <v>Juncus tenuis</v>
          </cell>
        </row>
        <row r="558">
          <cell r="B558" t="str">
            <v>Jungermannia atrovirens</v>
          </cell>
        </row>
        <row r="559">
          <cell r="B559" t="str">
            <v>Jungermannia exsertifolia</v>
          </cell>
        </row>
        <row r="560">
          <cell r="B560" t="str">
            <v>Jungermannia gracillima</v>
          </cell>
        </row>
        <row r="561">
          <cell r="B561" t="str">
            <v>Jungermannia obovata</v>
          </cell>
        </row>
        <row r="562">
          <cell r="B562" t="str">
            <v>Jungermannia paroica</v>
          </cell>
        </row>
        <row r="563">
          <cell r="B563" t="str">
            <v>Jungermannia pumila</v>
          </cell>
        </row>
        <row r="564">
          <cell r="B564" t="str">
            <v>Jungermannia sp.</v>
          </cell>
        </row>
        <row r="565">
          <cell r="B565" t="str">
            <v>Jungermannia sphaerocarpa</v>
          </cell>
        </row>
        <row r="566">
          <cell r="B566" t="str">
            <v>Kindbergia praelonga</v>
          </cell>
        </row>
        <row r="567">
          <cell r="B567" t="str">
            <v>Komvophoron sp.</v>
          </cell>
        </row>
        <row r="568">
          <cell r="B568" t="str">
            <v>Lagarosiphon major</v>
          </cell>
        </row>
        <row r="569">
          <cell r="B569" t="str">
            <v>Lamium album</v>
          </cell>
        </row>
        <row r="570">
          <cell r="B570" t="str">
            <v>Lamium maculatum</v>
          </cell>
        </row>
        <row r="571">
          <cell r="B571" t="str">
            <v>Leersia oryzoides</v>
          </cell>
        </row>
        <row r="572">
          <cell r="B572" t="str">
            <v>Lejeunea lamacerina</v>
          </cell>
        </row>
        <row r="573">
          <cell r="B573" t="str">
            <v>Lejeunea sp.</v>
          </cell>
        </row>
        <row r="574">
          <cell r="B574" t="str">
            <v>Lemanea sp.</v>
          </cell>
        </row>
        <row r="575">
          <cell r="B575" t="str">
            <v>Lemna aequinoctialis</v>
          </cell>
        </row>
        <row r="576">
          <cell r="B576" t="str">
            <v>Lemna gibba</v>
          </cell>
        </row>
        <row r="577">
          <cell r="B577" t="str">
            <v>Lemna minor</v>
          </cell>
        </row>
        <row r="578">
          <cell r="B578" t="str">
            <v>Lemna minuta</v>
          </cell>
        </row>
        <row r="579">
          <cell r="B579" t="str">
            <v>Lemna sp.</v>
          </cell>
        </row>
        <row r="580">
          <cell r="B580" t="str">
            <v>Lemna trisulca</v>
          </cell>
        </row>
        <row r="581">
          <cell r="B581" t="str">
            <v>Lemna turionifera</v>
          </cell>
        </row>
        <row r="582">
          <cell r="B582" t="str">
            <v>Leptodictyum riparium </v>
          </cell>
        </row>
        <row r="583">
          <cell r="B583" t="str">
            <v>Leptolyngbya sp.</v>
          </cell>
        </row>
        <row r="584">
          <cell r="B584" t="str">
            <v>Leptomitus sp.</v>
          </cell>
        </row>
        <row r="585">
          <cell r="B585" t="str">
            <v>Leskea polycarpa</v>
          </cell>
        </row>
        <row r="586">
          <cell r="B586" t="str">
            <v>Leucojum aestivum</v>
          </cell>
        </row>
        <row r="587">
          <cell r="B587" t="str">
            <v>Lilaea scilloides</v>
          </cell>
        </row>
        <row r="588">
          <cell r="B588" t="str">
            <v>Lilaeopsis attenuata</v>
          </cell>
        </row>
        <row r="589">
          <cell r="B589" t="str">
            <v>Limosella aquatica</v>
          </cell>
        </row>
        <row r="590">
          <cell r="B590" t="str">
            <v>Limosella australis</v>
          </cell>
        </row>
        <row r="591">
          <cell r="B591" t="str">
            <v>Lindernia dubia</v>
          </cell>
        </row>
        <row r="592">
          <cell r="B592" t="str">
            <v>Lindernia palustris</v>
          </cell>
        </row>
        <row r="593">
          <cell r="B593" t="str">
            <v>Littorella uniflora</v>
          </cell>
        </row>
        <row r="594">
          <cell r="B594" t="str">
            <v>Lobelia dortmanna</v>
          </cell>
        </row>
        <row r="595">
          <cell r="B595" t="str">
            <v>Lobelia urens</v>
          </cell>
        </row>
        <row r="596">
          <cell r="B596" t="str">
            <v>Lolium perenne</v>
          </cell>
        </row>
        <row r="597">
          <cell r="B597" t="str">
            <v>Lonicera periclymenum</v>
          </cell>
        </row>
        <row r="598">
          <cell r="B598" t="str">
            <v>Lophocolea bidentata</v>
          </cell>
        </row>
        <row r="599">
          <cell r="B599" t="str">
            <v>Lophozia sp.</v>
          </cell>
        </row>
        <row r="600">
          <cell r="B600" t="str">
            <v>Lotus corniculatus</v>
          </cell>
        </row>
        <row r="601">
          <cell r="B601" t="str">
            <v>Lotus pedunculatus</v>
          </cell>
        </row>
        <row r="602">
          <cell r="B602" t="str">
            <v>Ludwigia grandiflora</v>
          </cell>
        </row>
        <row r="603">
          <cell r="B603" t="str">
            <v>Ludwigia palustris</v>
          </cell>
        </row>
        <row r="604">
          <cell r="B604" t="str">
            <v>Ludwigia peploides</v>
          </cell>
        </row>
        <row r="605">
          <cell r="B605" t="str">
            <v>Ludwigia sp.</v>
          </cell>
        </row>
        <row r="606">
          <cell r="B606" t="str">
            <v>Lunularia cruciata</v>
          </cell>
        </row>
        <row r="607">
          <cell r="B607" t="str">
            <v>Lupinus nootkatensis</v>
          </cell>
        </row>
        <row r="608">
          <cell r="B608" t="str">
            <v>Luronium natans</v>
          </cell>
        </row>
        <row r="609">
          <cell r="B609" t="str">
            <v>Luzula sylvatica</v>
          </cell>
        </row>
        <row r="610">
          <cell r="B610" t="str">
            <v>Lycopersicon esculentum</v>
          </cell>
        </row>
        <row r="611">
          <cell r="B611" t="str">
            <v>Lycopus europaeus</v>
          </cell>
        </row>
        <row r="612">
          <cell r="B612" t="str">
            <v>Lyngbya sp.</v>
          </cell>
        </row>
        <row r="613">
          <cell r="B613" t="str">
            <v>Lysimachia nemorum</v>
          </cell>
        </row>
        <row r="614">
          <cell r="B614" t="str">
            <v>Lysimachia nummularia</v>
          </cell>
        </row>
        <row r="615">
          <cell r="B615" t="str">
            <v>Lysimachia sp.</v>
          </cell>
        </row>
        <row r="616">
          <cell r="B616" t="str">
            <v>Lysimachia tenella</v>
          </cell>
        </row>
        <row r="617">
          <cell r="B617" t="str">
            <v>Lysimachia thyrsiflora</v>
          </cell>
        </row>
        <row r="618">
          <cell r="B618" t="str">
            <v>Lysimachia vulgaris</v>
          </cell>
        </row>
        <row r="619">
          <cell r="B619" t="str">
            <v>Lythrum hyssopifolia</v>
          </cell>
        </row>
        <row r="620">
          <cell r="B620" t="str">
            <v>Lythrum portula</v>
          </cell>
        </row>
        <row r="621">
          <cell r="B621" t="str">
            <v>Lythrum salicaria</v>
          </cell>
        </row>
        <row r="622">
          <cell r="B622" t="str">
            <v>Lythrum sp.</v>
          </cell>
        </row>
        <row r="623">
          <cell r="B623" t="str">
            <v>Marchantia paleacea</v>
          </cell>
        </row>
        <row r="624">
          <cell r="B624" t="str">
            <v>Marchantia polymorpha</v>
          </cell>
        </row>
        <row r="625">
          <cell r="B625" t="str">
            <v>Marchantia polymorpha subsp. montivagans</v>
          </cell>
        </row>
        <row r="626">
          <cell r="B626" t="str">
            <v>Marchantia sp.</v>
          </cell>
        </row>
        <row r="627">
          <cell r="B627" t="str">
            <v>Marsilea aegyptiaca</v>
          </cell>
        </row>
        <row r="628">
          <cell r="B628" t="str">
            <v>Marsilea azorica</v>
          </cell>
        </row>
        <row r="629">
          <cell r="B629" t="str">
            <v>Marsilea quadrifolia</v>
          </cell>
        </row>
        <row r="630">
          <cell r="B630" t="str">
            <v>Marsilea strigosa</v>
          </cell>
        </row>
        <row r="631">
          <cell r="B631" t="str">
            <v>Marsupella aquatica</v>
          </cell>
        </row>
        <row r="632">
          <cell r="B632" t="str">
            <v>Marsupella emarginata</v>
          </cell>
        </row>
        <row r="633">
          <cell r="B633" t="str">
            <v>Marsupella sp.</v>
          </cell>
        </row>
        <row r="634">
          <cell r="B634" t="str">
            <v>Marsupella sphacelata</v>
          </cell>
        </row>
        <row r="635">
          <cell r="B635" t="str">
            <v>Medicago sp.</v>
          </cell>
        </row>
        <row r="636">
          <cell r="B636" t="str">
            <v>Melica uniflora</v>
          </cell>
        </row>
        <row r="637">
          <cell r="B637" t="str">
            <v>Melosira sp.</v>
          </cell>
        </row>
        <row r="638">
          <cell r="B638" t="str">
            <v>Mentha aquatica</v>
          </cell>
        </row>
        <row r="639">
          <cell r="B639" t="str">
            <v>Mentha arvensis</v>
          </cell>
        </row>
        <row r="640">
          <cell r="B640" t="str">
            <v>Mentha longifolia</v>
          </cell>
        </row>
        <row r="641">
          <cell r="B641" t="str">
            <v>Mentha pulegium</v>
          </cell>
        </row>
        <row r="642">
          <cell r="B642" t="str">
            <v>Mentha sp.</v>
          </cell>
        </row>
        <row r="643">
          <cell r="B643" t="str">
            <v>Mentha suaveolens</v>
          </cell>
        </row>
        <row r="644">
          <cell r="B644" t="str">
            <v>Mentha x niliaca </v>
          </cell>
        </row>
        <row r="645">
          <cell r="B645" t="str">
            <v>Mentha x verticillata</v>
          </cell>
        </row>
        <row r="646">
          <cell r="B646" t="str">
            <v>Menyanthes trifoliata</v>
          </cell>
        </row>
        <row r="647">
          <cell r="B647" t="str">
            <v>Mercurialis perennis</v>
          </cell>
        </row>
        <row r="648">
          <cell r="B648" t="str">
            <v>Merismopedia sp.</v>
          </cell>
        </row>
        <row r="649">
          <cell r="B649" t="str">
            <v>Microcoleus sp.</v>
          </cell>
        </row>
        <row r="650">
          <cell r="B650" t="str">
            <v>Microcystis sp.</v>
          </cell>
        </row>
        <row r="651">
          <cell r="B651" t="str">
            <v>Microlejeunea sp. </v>
          </cell>
        </row>
        <row r="652">
          <cell r="B652" t="str">
            <v>Microspora sp.</v>
          </cell>
        </row>
        <row r="653">
          <cell r="B653" t="str">
            <v>Mimulus guttatus</v>
          </cell>
        </row>
        <row r="654">
          <cell r="B654" t="str">
            <v>Mimulus guttatus x luteus</v>
          </cell>
        </row>
        <row r="655">
          <cell r="B655" t="str">
            <v>Mimulus moschatus</v>
          </cell>
        </row>
        <row r="656">
          <cell r="B656" t="str">
            <v>Mimulus sp.</v>
          </cell>
        </row>
        <row r="657">
          <cell r="B657" t="str">
            <v>Mnium hornum</v>
          </cell>
        </row>
        <row r="658">
          <cell r="B658" t="str">
            <v>Mnium sp.</v>
          </cell>
        </row>
        <row r="659">
          <cell r="B659" t="str">
            <v>Moehringia trinervia</v>
          </cell>
        </row>
        <row r="660">
          <cell r="B660" t="str">
            <v>Molinia caerulea</v>
          </cell>
        </row>
        <row r="661">
          <cell r="B661" t="str">
            <v>Molinia caerulea subsp. arundinacea </v>
          </cell>
        </row>
        <row r="662">
          <cell r="B662" t="str">
            <v>Molinia sp.</v>
          </cell>
        </row>
        <row r="663">
          <cell r="B663" t="str">
            <v>Monochoria korsakowii</v>
          </cell>
        </row>
        <row r="664">
          <cell r="B664" t="str">
            <v>Monostroma sp.</v>
          </cell>
        </row>
        <row r="665">
          <cell r="B665" t="str">
            <v>Montia fontana</v>
          </cell>
        </row>
        <row r="666">
          <cell r="B666" t="str">
            <v>Montia sp.</v>
          </cell>
        </row>
        <row r="667">
          <cell r="B667" t="str">
            <v>Mougeotia sp.</v>
          </cell>
        </row>
        <row r="668">
          <cell r="B668" t="str">
            <v>Mougeotiopsis sp.</v>
          </cell>
        </row>
        <row r="669">
          <cell r="B669" t="str">
            <v>Murdannia blumei</v>
          </cell>
        </row>
        <row r="670">
          <cell r="B670" t="str">
            <v>Myosotis laxa</v>
          </cell>
        </row>
        <row r="671">
          <cell r="B671" t="str">
            <v>Myosotis laxa subsp. cespitosa</v>
          </cell>
        </row>
        <row r="672">
          <cell r="B672" t="str">
            <v>Myosotis scorpioides</v>
          </cell>
        </row>
        <row r="673">
          <cell r="B673" t="str">
            <v>Myosotis secunda</v>
          </cell>
        </row>
        <row r="674">
          <cell r="B674" t="str">
            <v>Myosotis sp.</v>
          </cell>
        </row>
        <row r="675">
          <cell r="B675" t="str">
            <v>Myosotis stolonifera</v>
          </cell>
        </row>
        <row r="676">
          <cell r="B676" t="str">
            <v>Myosoton aquaticum</v>
          </cell>
        </row>
        <row r="677">
          <cell r="B677" t="str">
            <v>Myrica gale</v>
          </cell>
        </row>
        <row r="678">
          <cell r="B678" t="str">
            <v>Myriophyllum alterniflorum</v>
          </cell>
        </row>
        <row r="679">
          <cell r="B679" t="str">
            <v>Myriophyllum aquaticum</v>
          </cell>
        </row>
        <row r="680">
          <cell r="B680" t="str">
            <v>Myriophyllum exalbescens</v>
          </cell>
        </row>
        <row r="681">
          <cell r="B681" t="str">
            <v>Myriophyllum heterophyllum</v>
          </cell>
        </row>
        <row r="682">
          <cell r="B682" t="str">
            <v>Myriophyllum sp.</v>
          </cell>
        </row>
        <row r="683">
          <cell r="B683" t="str">
            <v>Myriophyllum spicatum</v>
          </cell>
        </row>
        <row r="684">
          <cell r="B684" t="str">
            <v>Myriophyllum verrucosum</v>
          </cell>
        </row>
        <row r="685">
          <cell r="B685" t="str">
            <v>Myriophyllum verticillatum</v>
          </cell>
        </row>
        <row r="686">
          <cell r="B686" t="str">
            <v>Najas flexilis</v>
          </cell>
        </row>
        <row r="687">
          <cell r="B687" t="str">
            <v>Najas gracillima</v>
          </cell>
        </row>
        <row r="688">
          <cell r="B688" t="str">
            <v>Najas graminea</v>
          </cell>
        </row>
        <row r="689">
          <cell r="B689" t="str">
            <v>Najas marina</v>
          </cell>
        </row>
        <row r="690">
          <cell r="B690" t="str">
            <v>Najas minor</v>
          </cell>
        </row>
        <row r="691">
          <cell r="B691" t="str">
            <v>Najas orientalis</v>
          </cell>
        </row>
        <row r="692">
          <cell r="B692" t="str">
            <v>Najas sp.</v>
          </cell>
        </row>
        <row r="693">
          <cell r="B693" t="str">
            <v>Najas tenuissima</v>
          </cell>
        </row>
        <row r="694">
          <cell r="B694" t="str">
            <v>Nardia compressa</v>
          </cell>
        </row>
        <row r="695">
          <cell r="B695" t="str">
            <v>Nardia scalaris</v>
          </cell>
        </row>
        <row r="696">
          <cell r="B696" t="str">
            <v>Nardia sp.</v>
          </cell>
        </row>
        <row r="697">
          <cell r="B697" t="str">
            <v>Nasturtium microphyllum</v>
          </cell>
        </row>
        <row r="698">
          <cell r="B698" t="str">
            <v>Nasturtium officinale</v>
          </cell>
        </row>
        <row r="699">
          <cell r="B699" t="str">
            <v>Nasturtium x sterile</v>
          </cell>
        </row>
        <row r="700">
          <cell r="B700" t="str">
            <v>Navicula sp.</v>
          </cell>
        </row>
        <row r="701">
          <cell r="B701" t="str">
            <v>Neckera crispa</v>
          </cell>
        </row>
        <row r="702">
          <cell r="B702" t="str">
            <v>Neckera sp.</v>
          </cell>
        </row>
        <row r="703">
          <cell r="B703" t="str">
            <v>Nelumbo nucifera</v>
          </cell>
        </row>
        <row r="704">
          <cell r="B704" t="str">
            <v>Nitella capillaris</v>
          </cell>
        </row>
        <row r="705">
          <cell r="B705" t="str">
            <v>Nitella confervacea</v>
          </cell>
        </row>
        <row r="706">
          <cell r="B706" t="str">
            <v>Nitella flexilis</v>
          </cell>
        </row>
        <row r="707">
          <cell r="B707" t="str">
            <v>Nitella gracilis</v>
          </cell>
        </row>
        <row r="708">
          <cell r="B708" t="str">
            <v>Nitella mucronata</v>
          </cell>
        </row>
        <row r="709">
          <cell r="B709" t="str">
            <v>Nitella opaca</v>
          </cell>
        </row>
        <row r="710">
          <cell r="B710" t="str">
            <v>Nitella sp.</v>
          </cell>
        </row>
        <row r="711">
          <cell r="B711" t="str">
            <v>Nitella syncarpa</v>
          </cell>
        </row>
        <row r="712">
          <cell r="B712" t="str">
            <v>Nitella tenuissima</v>
          </cell>
        </row>
        <row r="713">
          <cell r="B713" t="str">
            <v>Nitella translucens</v>
          </cell>
        </row>
        <row r="714">
          <cell r="B714" t="str">
            <v>Nitellopsis obtusa</v>
          </cell>
        </row>
        <row r="715">
          <cell r="B715" t="str">
            <v>Nitellopsis sp.</v>
          </cell>
        </row>
        <row r="716">
          <cell r="B716" t="str">
            <v>Nitzschia sp.</v>
          </cell>
        </row>
        <row r="717">
          <cell r="B717" t="str">
            <v>Nostoc sp.</v>
          </cell>
        </row>
        <row r="718">
          <cell r="B718" t="str">
            <v>Nuphar advena</v>
          </cell>
        </row>
        <row r="719">
          <cell r="B719" t="str">
            <v>Nuphar lutea</v>
          </cell>
        </row>
        <row r="720">
          <cell r="B720" t="str">
            <v>Nuphar pumila</v>
          </cell>
        </row>
        <row r="721">
          <cell r="B721" t="str">
            <v>Nuphar sp.</v>
          </cell>
        </row>
        <row r="722">
          <cell r="B722" t="str">
            <v>Nuphar x spenneriana</v>
          </cell>
        </row>
        <row r="723">
          <cell r="B723" t="str">
            <v>Nymphaea alba</v>
          </cell>
        </row>
        <row r="724">
          <cell r="B724" t="str">
            <v>Nymphaea candida</v>
          </cell>
        </row>
        <row r="725">
          <cell r="B725" t="str">
            <v>Nymphaea lotus</v>
          </cell>
        </row>
        <row r="726">
          <cell r="B726" t="str">
            <v>Nymphaea rubra</v>
          </cell>
        </row>
        <row r="727">
          <cell r="B727" t="str">
            <v>Nymphaea sp.</v>
          </cell>
        </row>
        <row r="728">
          <cell r="B728" t="str">
            <v>Nymphaea tetragona</v>
          </cell>
        </row>
        <row r="729">
          <cell r="B729" t="str">
            <v>Nymphoides peltata</v>
          </cell>
        </row>
        <row r="730">
          <cell r="B730" t="str">
            <v>Oedogonium sp.</v>
          </cell>
        </row>
        <row r="731">
          <cell r="B731" t="str">
            <v>Oenanthe aquatica</v>
          </cell>
        </row>
        <row r="732">
          <cell r="B732" t="str">
            <v>Oenanthe crocata</v>
          </cell>
        </row>
        <row r="733">
          <cell r="B733" t="str">
            <v>Oenanthe fistulosa</v>
          </cell>
        </row>
        <row r="734">
          <cell r="B734" t="str">
            <v>Oenanthe fluviatilis</v>
          </cell>
        </row>
        <row r="735">
          <cell r="B735" t="str">
            <v>Oenanthe sp.</v>
          </cell>
        </row>
        <row r="736">
          <cell r="B736" t="str">
            <v>Orthotrichum affine</v>
          </cell>
        </row>
        <row r="737">
          <cell r="B737" t="str">
            <v>Orthotrichum rivulare</v>
          </cell>
        </row>
        <row r="738">
          <cell r="B738" t="str">
            <v>Orthotrichum sp.</v>
          </cell>
        </row>
        <row r="739">
          <cell r="B739" t="str">
            <v>Oryza sativa</v>
          </cell>
        </row>
        <row r="740">
          <cell r="B740" t="str">
            <v>Oscillatoria sp.</v>
          </cell>
        </row>
        <row r="741">
          <cell r="B741" t="str">
            <v>Osmunda regalis</v>
          </cell>
        </row>
        <row r="742">
          <cell r="B742" t="str">
            <v>Ottelia alismoides</v>
          </cell>
        </row>
        <row r="743">
          <cell r="B743" t="str">
            <v>Oxalis acetosella</v>
          </cell>
        </row>
        <row r="744">
          <cell r="B744" t="str">
            <v>Oxybasis rubra </v>
          </cell>
        </row>
        <row r="745">
          <cell r="B745" t="str">
            <v>Oxyrrhynchium hians</v>
          </cell>
        </row>
        <row r="746">
          <cell r="B746" t="str">
            <v>Oxyrrhynchium speciosum </v>
          </cell>
        </row>
        <row r="747">
          <cell r="B747" t="str">
            <v>Palustriella commutata</v>
          </cell>
        </row>
        <row r="748">
          <cell r="B748" t="str">
            <v>Palustriella decipiens</v>
          </cell>
        </row>
        <row r="749">
          <cell r="B749" t="str">
            <v>Palustriella falcata</v>
          </cell>
        </row>
        <row r="750">
          <cell r="B750" t="str">
            <v>Panicum dichotomiflorum</v>
          </cell>
        </row>
        <row r="751">
          <cell r="B751" t="str">
            <v>Panicum sp.</v>
          </cell>
        </row>
        <row r="752">
          <cell r="B752" t="str">
            <v>Paralemanea sp.</v>
          </cell>
        </row>
        <row r="753">
          <cell r="B753" t="str">
            <v>Parthenocissus inserta</v>
          </cell>
        </row>
        <row r="754">
          <cell r="B754" t="str">
            <v>Parthenocissus quinquefolia</v>
          </cell>
        </row>
        <row r="755">
          <cell r="B755" t="str">
            <v>Paspalum dilatatum</v>
          </cell>
        </row>
        <row r="756">
          <cell r="B756" t="str">
            <v>Paspalum distichum</v>
          </cell>
        </row>
        <row r="757">
          <cell r="B757" t="str">
            <v>Paspalum urvillei</v>
          </cell>
        </row>
        <row r="758">
          <cell r="B758" t="str">
            <v>Paspalum vaginatum</v>
          </cell>
        </row>
        <row r="759">
          <cell r="B759" t="str">
            <v>Pellia endiviifolia</v>
          </cell>
        </row>
        <row r="760">
          <cell r="B760" t="str">
            <v>Pellia epiphylla</v>
          </cell>
        </row>
        <row r="761">
          <cell r="B761" t="str">
            <v>Pellia neesiana</v>
          </cell>
        </row>
        <row r="762">
          <cell r="B762" t="str">
            <v>Pellia sp.</v>
          </cell>
        </row>
        <row r="763">
          <cell r="B763" t="str">
            <v>Persicaria amphibia</v>
          </cell>
        </row>
        <row r="764">
          <cell r="B764" t="str">
            <v>Persicaria hydropiper</v>
          </cell>
        </row>
        <row r="765">
          <cell r="B765" t="str">
            <v>Persicaria lapathifolia </v>
          </cell>
        </row>
        <row r="766">
          <cell r="B766" t="str">
            <v>Persicaria lapathifolia subsp. lapathifolia</v>
          </cell>
        </row>
        <row r="767">
          <cell r="B767" t="str">
            <v>Persicaria maculosa</v>
          </cell>
        </row>
        <row r="768">
          <cell r="B768" t="str">
            <v>Persicaria minor</v>
          </cell>
        </row>
        <row r="769">
          <cell r="B769" t="str">
            <v>Persicaria mitis</v>
          </cell>
        </row>
        <row r="770">
          <cell r="B770" t="str">
            <v>Petasites albus</v>
          </cell>
        </row>
        <row r="771">
          <cell r="B771" t="str">
            <v>Petasites hybridus</v>
          </cell>
        </row>
        <row r="772">
          <cell r="B772" t="str">
            <v>Petasites japonicus</v>
          </cell>
        </row>
        <row r="773">
          <cell r="B773" t="str">
            <v>Petasites sp.</v>
          </cell>
        </row>
        <row r="774">
          <cell r="B774" t="str">
            <v>Phacelurus digitatus</v>
          </cell>
        </row>
        <row r="775">
          <cell r="B775" t="str">
            <v>Phalaris arundinacea</v>
          </cell>
        </row>
        <row r="776">
          <cell r="B776" t="str">
            <v>Phalaris sp.</v>
          </cell>
        </row>
        <row r="777">
          <cell r="B777" t="str">
            <v>Philonotis caespitosa</v>
          </cell>
        </row>
        <row r="778">
          <cell r="B778" t="str">
            <v>Philonotis calcarea</v>
          </cell>
        </row>
        <row r="779">
          <cell r="B779" t="str">
            <v>Philonotis gr. fontana</v>
          </cell>
        </row>
        <row r="780">
          <cell r="B780" t="str">
            <v>Philonotis seriata</v>
          </cell>
        </row>
        <row r="781">
          <cell r="B781" t="str">
            <v>Philonotis sp.</v>
          </cell>
        </row>
        <row r="782">
          <cell r="B782" t="str">
            <v>Philonotis tomentella</v>
          </cell>
        </row>
        <row r="783">
          <cell r="B783" t="str">
            <v>Phleum pratense</v>
          </cell>
        </row>
        <row r="784">
          <cell r="B784" t="str">
            <v>Phormidium sp.</v>
          </cell>
        </row>
        <row r="785">
          <cell r="B785" t="str">
            <v>Phragmites australis</v>
          </cell>
        </row>
        <row r="786">
          <cell r="B786" t="str">
            <v>Picris sp.</v>
          </cell>
        </row>
        <row r="787">
          <cell r="B787" t="str">
            <v>Pilularia globulifera</v>
          </cell>
        </row>
        <row r="788">
          <cell r="B788" t="str">
            <v>Pilularia minuta</v>
          </cell>
        </row>
        <row r="789">
          <cell r="B789" t="str">
            <v>Pistia stratiotes</v>
          </cell>
        </row>
        <row r="790">
          <cell r="B790" t="str">
            <v>Plagiochila asplenioides</v>
          </cell>
        </row>
        <row r="791">
          <cell r="B791" t="str">
            <v>Plagiochila sp.</v>
          </cell>
        </row>
        <row r="792">
          <cell r="B792" t="str">
            <v>Plagiomnium affine</v>
          </cell>
        </row>
        <row r="793">
          <cell r="B793" t="str">
            <v>Plagiomnium elatum</v>
          </cell>
        </row>
        <row r="794">
          <cell r="B794" t="str">
            <v>Plagiomnium ellipticum</v>
          </cell>
        </row>
        <row r="795">
          <cell r="B795" t="str">
            <v>Plagiomnium medium</v>
          </cell>
        </row>
        <row r="796">
          <cell r="B796" t="str">
            <v>Plagiomnium rostratum</v>
          </cell>
        </row>
        <row r="797">
          <cell r="B797" t="str">
            <v>Plagiomnium sp.</v>
          </cell>
        </row>
        <row r="798">
          <cell r="B798" t="str">
            <v>Plagiomnium undulatum</v>
          </cell>
        </row>
        <row r="799">
          <cell r="B799" t="str">
            <v>Plagiothecium denticulatum</v>
          </cell>
        </row>
        <row r="800">
          <cell r="B800" t="str">
            <v>Plagiothecium nemorale</v>
          </cell>
        </row>
        <row r="801">
          <cell r="B801" t="str">
            <v>Plagiothecium platyphyllum</v>
          </cell>
        </row>
        <row r="802">
          <cell r="B802" t="str">
            <v>Plagiothecium sp.</v>
          </cell>
        </row>
        <row r="803">
          <cell r="B803" t="str">
            <v>Plagiothecium succulentum</v>
          </cell>
        </row>
        <row r="804">
          <cell r="B804" t="str">
            <v>Plagiothecium undulatum</v>
          </cell>
        </row>
        <row r="805">
          <cell r="B805" t="str">
            <v>Plantago lanceolata</v>
          </cell>
        </row>
        <row r="806">
          <cell r="B806" t="str">
            <v>Plantago major</v>
          </cell>
        </row>
        <row r="807">
          <cell r="B807" t="str">
            <v>Plantago maritima</v>
          </cell>
        </row>
        <row r="808">
          <cell r="B808" t="str">
            <v>Platyhypnidium lusitanicum</v>
          </cell>
        </row>
        <row r="809">
          <cell r="B809" t="str">
            <v>Plectonema sp.</v>
          </cell>
        </row>
        <row r="810">
          <cell r="B810" t="str">
            <v>Pleuropogon sabinei</v>
          </cell>
        </row>
        <row r="811">
          <cell r="B811" t="str">
            <v>Poa annua</v>
          </cell>
        </row>
        <row r="812">
          <cell r="B812" t="str">
            <v>Poa palustris</v>
          </cell>
        </row>
        <row r="813">
          <cell r="B813" t="str">
            <v>Poa pratensis</v>
          </cell>
        </row>
        <row r="814">
          <cell r="B814" t="str">
            <v>Poa remota</v>
          </cell>
        </row>
        <row r="815">
          <cell r="B815" t="str">
            <v>Poa sp.</v>
          </cell>
        </row>
        <row r="816">
          <cell r="B816" t="str">
            <v>Poa trivialis</v>
          </cell>
        </row>
        <row r="817">
          <cell r="B817" t="str">
            <v>Pohlia wahlenbergii</v>
          </cell>
        </row>
        <row r="818">
          <cell r="B818" t="str">
            <v>Polygonum aviculare</v>
          </cell>
        </row>
        <row r="819">
          <cell r="B819" t="str">
            <v>Polygonum foliosum</v>
          </cell>
        </row>
        <row r="820">
          <cell r="B820" t="str">
            <v>Polygonum sp.</v>
          </cell>
        </row>
        <row r="821">
          <cell r="B821" t="str">
            <v>Polysiphonia sp.</v>
          </cell>
        </row>
        <row r="822">
          <cell r="B822" t="str">
            <v>Pontederia cordata</v>
          </cell>
        </row>
        <row r="823">
          <cell r="B823" t="str">
            <v>Porella cordaeana</v>
          </cell>
        </row>
        <row r="824">
          <cell r="B824" t="str">
            <v>Porella pinnata</v>
          </cell>
        </row>
        <row r="825">
          <cell r="B825" t="str">
            <v>Porella platyphylla</v>
          </cell>
        </row>
        <row r="826">
          <cell r="B826" t="str">
            <v>Porella sp.</v>
          </cell>
        </row>
        <row r="827">
          <cell r="B827" t="str">
            <v>Portulaca oleracea</v>
          </cell>
        </row>
        <row r="828">
          <cell r="B828" t="str">
            <v>Potamogeton acutifolius</v>
          </cell>
        </row>
        <row r="829">
          <cell r="B829" t="str">
            <v>Potamogeton alpinus</v>
          </cell>
        </row>
        <row r="830">
          <cell r="B830" t="str">
            <v>Potamogeton berchtoldii</v>
          </cell>
        </row>
        <row r="831">
          <cell r="B831" t="str">
            <v>Potamogeton coloratus</v>
          </cell>
        </row>
        <row r="832">
          <cell r="B832" t="str">
            <v>Potamogeton coloratus subsp. subflavus</v>
          </cell>
        </row>
        <row r="833">
          <cell r="B833" t="str">
            <v>Potamogeton compressus</v>
          </cell>
        </row>
        <row r="834">
          <cell r="B834" t="str">
            <v>Potamogeton crispus</v>
          </cell>
        </row>
        <row r="835">
          <cell r="B835" t="str">
            <v>Potamogeton epihydrus</v>
          </cell>
        </row>
        <row r="836">
          <cell r="B836" t="str">
            <v>Potamogeton filiformis</v>
          </cell>
        </row>
        <row r="837">
          <cell r="B837" t="str">
            <v>Potamogeton friesii</v>
          </cell>
        </row>
        <row r="838">
          <cell r="B838" t="str">
            <v>Potamogeton gramineus</v>
          </cell>
        </row>
        <row r="839">
          <cell r="B839" t="str">
            <v>Potamogeton helveticus</v>
          </cell>
        </row>
        <row r="840">
          <cell r="B840" t="str">
            <v>Potamogeton lucens</v>
          </cell>
        </row>
        <row r="841">
          <cell r="B841" t="str">
            <v>Potamogeton natans</v>
          </cell>
        </row>
        <row r="842">
          <cell r="B842" t="str">
            <v>Potamogeton nodosus</v>
          </cell>
        </row>
        <row r="843">
          <cell r="B843" t="str">
            <v>Potamogeton obtusifolius</v>
          </cell>
        </row>
        <row r="844">
          <cell r="B844" t="str">
            <v>Potamogeton pectinatus</v>
          </cell>
        </row>
        <row r="845">
          <cell r="B845" t="str">
            <v>Potamogeton perfoliatus</v>
          </cell>
        </row>
        <row r="846">
          <cell r="B846" t="str">
            <v>Potamogeton polygonifolius</v>
          </cell>
        </row>
        <row r="847">
          <cell r="B847" t="str">
            <v>Potamogeton praelongus</v>
          </cell>
        </row>
        <row r="848">
          <cell r="B848" t="str">
            <v>Potamogeton pusillus</v>
          </cell>
        </row>
        <row r="849">
          <cell r="B849" t="str">
            <v>Potamogeton rutilus</v>
          </cell>
        </row>
        <row r="850">
          <cell r="B850" t="str">
            <v>Potamogeton schweinfurthii</v>
          </cell>
        </row>
        <row r="851">
          <cell r="B851" t="str">
            <v>Potamogeton sp.</v>
          </cell>
        </row>
        <row r="852">
          <cell r="B852" t="str">
            <v>Potamogeton trichoides</v>
          </cell>
        </row>
        <row r="853">
          <cell r="B853" t="str">
            <v>Potamogeton x bennettii</v>
          </cell>
        </row>
        <row r="854">
          <cell r="B854" t="str">
            <v>Potamogeton x bottnicus</v>
          </cell>
        </row>
        <row r="855">
          <cell r="B855" t="str">
            <v>Potamogeton x cognatus</v>
          </cell>
        </row>
        <row r="856">
          <cell r="B856" t="str">
            <v>Potamogeton x cooperi</v>
          </cell>
        </row>
        <row r="857">
          <cell r="B857" t="str">
            <v>Potamogeton x fennicus</v>
          </cell>
        </row>
        <row r="858">
          <cell r="B858" t="str">
            <v>Potamogeton x fluitans</v>
          </cell>
        </row>
        <row r="859">
          <cell r="B859" t="str">
            <v>Potamogeton x gessnacensis</v>
          </cell>
        </row>
        <row r="860">
          <cell r="B860" t="str">
            <v>Potamogeton x griffithii</v>
          </cell>
        </row>
        <row r="861">
          <cell r="B861" t="str">
            <v>Potamogeton x lanceolatus</v>
          </cell>
        </row>
        <row r="862">
          <cell r="B862" t="str">
            <v>Potamogeton x lintonii</v>
          </cell>
        </row>
        <row r="863">
          <cell r="B863" t="str">
            <v>Potamogeton x nerviger</v>
          </cell>
        </row>
        <row r="864">
          <cell r="B864" t="str">
            <v>Potamogeton x nitens</v>
          </cell>
        </row>
        <row r="865">
          <cell r="B865" t="str">
            <v>Potamogeton x olivaceus</v>
          </cell>
        </row>
        <row r="866">
          <cell r="B866" t="str">
            <v>Potamogeton x salicifolius</v>
          </cell>
        </row>
        <row r="867">
          <cell r="B867" t="str">
            <v>Potamogeton x schreberi</v>
          </cell>
        </row>
        <row r="868">
          <cell r="B868" t="str">
            <v>Potamogeton x sparganifolius</v>
          </cell>
        </row>
        <row r="869">
          <cell r="B869" t="str">
            <v>Potamogeton x sudermanicus</v>
          </cell>
        </row>
        <row r="870">
          <cell r="B870" t="str">
            <v>Potamogeton x suecicus</v>
          </cell>
        </row>
        <row r="871">
          <cell r="B871" t="str">
            <v>Potamogeton x undulatus</v>
          </cell>
        </row>
        <row r="872">
          <cell r="B872" t="str">
            <v>Potamogeton x variifolius</v>
          </cell>
        </row>
        <row r="873">
          <cell r="B873" t="str">
            <v>Potamogeton x zizii</v>
          </cell>
        </row>
        <row r="874">
          <cell r="B874" t="str">
            <v>Potentilla anserina</v>
          </cell>
        </row>
        <row r="875">
          <cell r="B875" t="str">
            <v>Potentilla erecta</v>
          </cell>
        </row>
        <row r="876">
          <cell r="B876" t="str">
            <v>Potentilla palustris</v>
          </cell>
        </row>
        <row r="877">
          <cell r="B877" t="str">
            <v>Potentilla reptans</v>
          </cell>
        </row>
        <row r="878">
          <cell r="B878" t="str">
            <v>Potentilla sp.</v>
          </cell>
        </row>
        <row r="879">
          <cell r="B879" t="str">
            <v>Prasiola sp.</v>
          </cell>
        </row>
        <row r="880">
          <cell r="B880" t="str">
            <v>Preissia quadrata</v>
          </cell>
        </row>
        <row r="881">
          <cell r="B881" t="str">
            <v>Prunella vulgaris</v>
          </cell>
        </row>
        <row r="882">
          <cell r="B882" t="str">
            <v>Pseudanabaena sp.</v>
          </cell>
        </row>
        <row r="883">
          <cell r="B883" t="str">
            <v>Pseudendoclonium sp.</v>
          </cell>
        </row>
        <row r="884">
          <cell r="B884" t="str">
            <v>Pseudocrossidium hornschuchianum</v>
          </cell>
        </row>
        <row r="885">
          <cell r="B885" t="str">
            <v>Pseudoleskeella catenulata</v>
          </cell>
        </row>
        <row r="886">
          <cell r="B886" t="str">
            <v>Pulicaria dysenterica</v>
          </cell>
        </row>
        <row r="887">
          <cell r="B887" t="str">
            <v>Pulicaria vulgaris</v>
          </cell>
        </row>
        <row r="888">
          <cell r="B888" t="str">
            <v>Pylaisia polyantha</v>
          </cell>
        </row>
        <row r="889">
          <cell r="B889" t="str">
            <v>Racomitrium aciculare</v>
          </cell>
        </row>
        <row r="890">
          <cell r="B890" t="str">
            <v>Racomitrium aquaticum</v>
          </cell>
        </row>
        <row r="891">
          <cell r="B891" t="str">
            <v>Racomitrium sp.</v>
          </cell>
        </row>
        <row r="892">
          <cell r="B892" t="str">
            <v>Radiofilum sp.</v>
          </cell>
        </row>
        <row r="893">
          <cell r="B893" t="str">
            <v>Ranunculus aconitifolius</v>
          </cell>
        </row>
        <row r="894">
          <cell r="B894" t="str">
            <v>Ranunculus aquatilis</v>
          </cell>
        </row>
        <row r="895">
          <cell r="B895" t="str">
            <v>Ranunculus batrachoides</v>
          </cell>
        </row>
        <row r="896">
          <cell r="B896" t="str">
            <v>Ranunculus baudotii</v>
          </cell>
        </row>
        <row r="897">
          <cell r="B897" t="str">
            <v>Ranunculus bulbosus</v>
          </cell>
        </row>
        <row r="898">
          <cell r="B898" t="str">
            <v>Ranunculus circinatus</v>
          </cell>
        </row>
        <row r="899">
          <cell r="B899" t="str">
            <v>Ranunculus flammula</v>
          </cell>
        </row>
        <row r="900">
          <cell r="B900" t="str">
            <v>Ranunculus fluitans</v>
          </cell>
        </row>
        <row r="901">
          <cell r="B901" t="str">
            <v>Ranunculus hederaceus</v>
          </cell>
        </row>
        <row r="902">
          <cell r="B902" t="str">
            <v>Ranunculus hyperboreus</v>
          </cell>
        </row>
        <row r="903">
          <cell r="B903" t="str">
            <v>Ranunculus lingua</v>
          </cell>
        </row>
        <row r="904">
          <cell r="B904" t="str">
            <v>Ranunculus ololeucos</v>
          </cell>
        </row>
        <row r="905">
          <cell r="B905" t="str">
            <v>Ranunculus omiophyllus</v>
          </cell>
        </row>
        <row r="906">
          <cell r="B906" t="str">
            <v>Ranunculus ophioglossifolius</v>
          </cell>
        </row>
        <row r="907">
          <cell r="B907" t="str">
            <v>Ranunculus peltatus</v>
          </cell>
        </row>
        <row r="908">
          <cell r="B908" t="str">
            <v>Ranunculus penicillatus except. var. calcareus</v>
          </cell>
        </row>
        <row r="909">
          <cell r="B909" t="str">
            <v>Ranunculus penicillatus var. calcareus</v>
          </cell>
        </row>
        <row r="910">
          <cell r="B910" t="str">
            <v>Ranunculus polyphyllus</v>
          </cell>
        </row>
        <row r="911">
          <cell r="B911" t="str">
            <v>Ranunculus repens</v>
          </cell>
        </row>
        <row r="912">
          <cell r="B912" t="str">
            <v>Ranunculus reptans</v>
          </cell>
        </row>
        <row r="913">
          <cell r="B913" t="str">
            <v>Ranunculus rionii</v>
          </cell>
        </row>
        <row r="914">
          <cell r="B914" t="str">
            <v>Ranunculus sardous</v>
          </cell>
        </row>
        <row r="915">
          <cell r="B915" t="str">
            <v>Ranunculus sceleratus</v>
          </cell>
        </row>
        <row r="916">
          <cell r="B916" t="str">
            <v>Ranunculus sp.</v>
          </cell>
        </row>
        <row r="917">
          <cell r="B917" t="str">
            <v>Ranunculus sphaerosphermus</v>
          </cell>
        </row>
        <row r="918">
          <cell r="B918" t="str">
            <v>Ranunculus trichophyllus</v>
          </cell>
        </row>
        <row r="919">
          <cell r="B919" t="str">
            <v>Ranunculus tripartitus</v>
          </cell>
        </row>
        <row r="920">
          <cell r="B920" t="str">
            <v>Ranunculus x bachii</v>
          </cell>
        </row>
        <row r="921">
          <cell r="B921" t="str">
            <v>Ranunculus x kelchoensis</v>
          </cell>
        </row>
        <row r="922">
          <cell r="B922" t="str">
            <v>Ranunculus x levenensis</v>
          </cell>
        </row>
        <row r="923">
          <cell r="B923" t="str">
            <v>Ranunculus x novae-forestae</v>
          </cell>
        </row>
        <row r="924">
          <cell r="B924" t="str">
            <v>Reynoutria japonica</v>
          </cell>
        </row>
        <row r="925">
          <cell r="B925" t="str">
            <v>Rhizoclonium sp.</v>
          </cell>
        </row>
        <row r="926">
          <cell r="B926" t="str">
            <v>Rhizomnium magnifolium</v>
          </cell>
        </row>
        <row r="927">
          <cell r="B927" t="str">
            <v>Rhizomnium pseudopunctatum</v>
          </cell>
        </row>
        <row r="928">
          <cell r="B928" t="str">
            <v>Rhizomnium punctatum</v>
          </cell>
        </row>
        <row r="929">
          <cell r="B929" t="str">
            <v>Rhizomnium sp.</v>
          </cell>
        </row>
        <row r="930">
          <cell r="B930" t="str">
            <v>Rhodobryum roseum</v>
          </cell>
        </row>
        <row r="931">
          <cell r="B931" t="str">
            <v>Rhynchospora alba</v>
          </cell>
        </row>
        <row r="932">
          <cell r="B932" t="str">
            <v>Rhynchospora rugosa</v>
          </cell>
        </row>
        <row r="933">
          <cell r="B933" t="str">
            <v>Rhynchostegiella teneriffae</v>
          </cell>
        </row>
        <row r="934">
          <cell r="B934" t="str">
            <v>Rhynchostegium riparioides</v>
          </cell>
        </row>
        <row r="935">
          <cell r="B935" t="str">
            <v>Rhynchostegium sp.</v>
          </cell>
        </row>
        <row r="936">
          <cell r="B936" t="str">
            <v>Ribes rubrum</v>
          </cell>
        </row>
        <row r="937">
          <cell r="B937" t="str">
            <v>Riccardia chamedryfolia</v>
          </cell>
        </row>
        <row r="938">
          <cell r="B938" t="str">
            <v>Riccardia multifida</v>
          </cell>
        </row>
        <row r="939">
          <cell r="B939" t="str">
            <v>Riccardia sp.</v>
          </cell>
        </row>
        <row r="940">
          <cell r="B940" t="str">
            <v>Riccia fluitans</v>
          </cell>
        </row>
        <row r="941">
          <cell r="B941" t="str">
            <v>Riccia huebeneriana</v>
          </cell>
        </row>
        <row r="942">
          <cell r="B942" t="str">
            <v>Riccia rhenana</v>
          </cell>
        </row>
        <row r="943">
          <cell r="B943" t="str">
            <v>Riccia sp.</v>
          </cell>
        </row>
        <row r="944">
          <cell r="B944" t="str">
            <v>Ricciocarpos natans</v>
          </cell>
        </row>
        <row r="945">
          <cell r="B945" t="str">
            <v>Rivularia sp.</v>
          </cell>
        </row>
        <row r="946">
          <cell r="B946" t="str">
            <v>Roegneria canina</v>
          </cell>
        </row>
        <row r="947">
          <cell r="B947" t="str">
            <v>Roegneria canina subsp. canina</v>
          </cell>
        </row>
        <row r="948">
          <cell r="B948" t="str">
            <v>Rorippa amphibia</v>
          </cell>
        </row>
        <row r="949">
          <cell r="B949" t="str">
            <v>Rorippa islandica</v>
          </cell>
        </row>
        <row r="950">
          <cell r="B950" t="str">
            <v>Rorippa nasturtium-aquaticum </v>
          </cell>
        </row>
        <row r="951">
          <cell r="B951" t="str">
            <v>Rorippa palustris</v>
          </cell>
        </row>
        <row r="952">
          <cell r="B952" t="str">
            <v>Rorippa sp.</v>
          </cell>
        </row>
        <row r="953">
          <cell r="B953" t="str">
            <v>Rorippa sylvestris</v>
          </cell>
        </row>
        <row r="954">
          <cell r="B954" t="str">
            <v>Rorippa x anceps</v>
          </cell>
        </row>
        <row r="955">
          <cell r="B955" t="str">
            <v>Rorippa x armoracioides</v>
          </cell>
        </row>
        <row r="956">
          <cell r="B956" t="str">
            <v>Rorripa pyrenaica</v>
          </cell>
        </row>
        <row r="957">
          <cell r="B957" t="str">
            <v>Rotala filiformis</v>
          </cell>
        </row>
        <row r="958">
          <cell r="B958" t="str">
            <v>Rotala indica</v>
          </cell>
        </row>
        <row r="959">
          <cell r="B959" t="str">
            <v>Rubus caesius</v>
          </cell>
        </row>
        <row r="960">
          <cell r="B960" t="str">
            <v>Rubus pruinosus</v>
          </cell>
        </row>
        <row r="961">
          <cell r="B961" t="str">
            <v>Rubus sp.</v>
          </cell>
        </row>
        <row r="962">
          <cell r="B962" t="str">
            <v>Rumex alpinus</v>
          </cell>
        </row>
        <row r="963">
          <cell r="B963" t="str">
            <v>Rumex aquaticus</v>
          </cell>
        </row>
        <row r="964">
          <cell r="B964" t="str">
            <v>Rumex conglomeratus</v>
          </cell>
        </row>
        <row r="965">
          <cell r="B965" t="str">
            <v>Rumex crispus</v>
          </cell>
        </row>
        <row r="966">
          <cell r="B966" t="str">
            <v>Rumex hydrolapathum</v>
          </cell>
        </row>
        <row r="967">
          <cell r="B967" t="str">
            <v>Rumex maritimus</v>
          </cell>
        </row>
        <row r="968">
          <cell r="B968" t="str">
            <v>Rumex obtusifolius</v>
          </cell>
        </row>
        <row r="969">
          <cell r="B969" t="str">
            <v>Rumex palustris</v>
          </cell>
        </row>
        <row r="970">
          <cell r="B970" t="str">
            <v>Rumex sanguineus</v>
          </cell>
        </row>
        <row r="971">
          <cell r="B971" t="str">
            <v>Rumex sp.</v>
          </cell>
        </row>
        <row r="972">
          <cell r="B972" t="str">
            <v>Ruppia cirrhosa</v>
          </cell>
        </row>
        <row r="973">
          <cell r="B973" t="str">
            <v>Ruppia drepanensis</v>
          </cell>
        </row>
        <row r="974">
          <cell r="B974" t="str">
            <v>Ruppia maritima</v>
          </cell>
        </row>
        <row r="975">
          <cell r="B975" t="str">
            <v>Saccharum spontaneum</v>
          </cell>
        </row>
        <row r="976">
          <cell r="B976" t="str">
            <v>Saccogyna viticulosa</v>
          </cell>
        </row>
        <row r="977">
          <cell r="B977" t="str">
            <v>Sagina nodosa</v>
          </cell>
        </row>
        <row r="978">
          <cell r="B978" t="str">
            <v>Sagina procumbens</v>
          </cell>
        </row>
        <row r="979">
          <cell r="B979" t="str">
            <v>Sagittaria latifolia</v>
          </cell>
        </row>
        <row r="980">
          <cell r="B980" t="str">
            <v>Sagittaria natans</v>
          </cell>
        </row>
        <row r="981">
          <cell r="B981" t="str">
            <v>Sagittaria rigida</v>
          </cell>
        </row>
        <row r="982">
          <cell r="B982" t="str">
            <v>Sagittaria sagittifolia</v>
          </cell>
        </row>
        <row r="983">
          <cell r="B983" t="str">
            <v>Sagittaria sp.</v>
          </cell>
        </row>
        <row r="984">
          <cell r="B984" t="str">
            <v>Sagittaria subulata</v>
          </cell>
        </row>
        <row r="985">
          <cell r="B985" t="str">
            <v>Salvinia natans</v>
          </cell>
        </row>
        <row r="986">
          <cell r="B986" t="str">
            <v>Samolus valerandi</v>
          </cell>
        </row>
        <row r="987">
          <cell r="B987" t="str">
            <v>Saponaria officinalis</v>
          </cell>
        </row>
        <row r="988">
          <cell r="B988" t="str">
            <v>Saponaria sp.</v>
          </cell>
        </row>
        <row r="989">
          <cell r="B989" t="str">
            <v>Scapania nemorea</v>
          </cell>
        </row>
        <row r="990">
          <cell r="B990" t="str">
            <v>Scapania paludicola</v>
          </cell>
        </row>
        <row r="991">
          <cell r="B991" t="str">
            <v>Scapania paludosa</v>
          </cell>
        </row>
        <row r="992">
          <cell r="B992" t="str">
            <v>Scapania sp.</v>
          </cell>
        </row>
        <row r="993">
          <cell r="B993" t="str">
            <v>Scapania subalpina</v>
          </cell>
        </row>
        <row r="994">
          <cell r="B994" t="str">
            <v>Scapania uliginosa</v>
          </cell>
        </row>
        <row r="995">
          <cell r="B995" t="str">
            <v>Scapania undulata</v>
          </cell>
        </row>
        <row r="996">
          <cell r="B996" t="str">
            <v>Scheuchzeria palustris</v>
          </cell>
        </row>
        <row r="997">
          <cell r="B997" t="str">
            <v>Schistidium agassizii</v>
          </cell>
        </row>
        <row r="998">
          <cell r="B998" t="str">
            <v>Schistidium apocarpum</v>
          </cell>
        </row>
        <row r="999">
          <cell r="B999" t="str">
            <v>Schistidium platyphyllum </v>
          </cell>
        </row>
        <row r="1000">
          <cell r="B1000" t="str">
            <v>Schistidium rivulare</v>
          </cell>
        </row>
        <row r="1001">
          <cell r="B1001" t="str">
            <v>Schistidium sp.</v>
          </cell>
        </row>
        <row r="1002">
          <cell r="B1002" t="str">
            <v>Schizomeris sp.</v>
          </cell>
        </row>
        <row r="1003">
          <cell r="B1003" t="str">
            <v>Schizothrix sp.</v>
          </cell>
        </row>
        <row r="1004">
          <cell r="B1004" t="str">
            <v>Schoenoplectus lacustris</v>
          </cell>
        </row>
        <row r="1005">
          <cell r="B1005" t="str">
            <v>Schoenoplectus pungens</v>
          </cell>
        </row>
        <row r="1006">
          <cell r="B1006" t="str">
            <v>Schoenoplectus sp.</v>
          </cell>
        </row>
        <row r="1007">
          <cell r="B1007" t="str">
            <v>Schoenoplectus supinus</v>
          </cell>
        </row>
        <row r="1008">
          <cell r="B1008" t="str">
            <v>Schoenoplectus tabernaemontani</v>
          </cell>
        </row>
        <row r="1009">
          <cell r="B1009" t="str">
            <v>Schoenoplectus triqueter</v>
          </cell>
        </row>
        <row r="1010">
          <cell r="B1010" t="str">
            <v>Schoenoplectus x carinatus</v>
          </cell>
        </row>
        <row r="1011">
          <cell r="B1011" t="str">
            <v>Schoenus nigricans</v>
          </cell>
        </row>
        <row r="1012">
          <cell r="B1012" t="str">
            <v>Scirpoides holoschoenus</v>
          </cell>
        </row>
        <row r="1013">
          <cell r="B1013" t="str">
            <v>Scirpus sp.</v>
          </cell>
        </row>
        <row r="1014">
          <cell r="B1014" t="str">
            <v>Scirpus sylvaticus</v>
          </cell>
        </row>
        <row r="1015">
          <cell r="B1015" t="str">
            <v>Sciuro-hypnum plumosum </v>
          </cell>
        </row>
        <row r="1016">
          <cell r="B1016" t="str">
            <v>Scolochloa festucacea</v>
          </cell>
        </row>
        <row r="1017">
          <cell r="B1017" t="str">
            <v>Scorpidium revolvens</v>
          </cell>
        </row>
        <row r="1018">
          <cell r="B1018" t="str">
            <v>Scrophularia auriculata</v>
          </cell>
        </row>
        <row r="1019">
          <cell r="B1019" t="str">
            <v>Scrophularia nodosa</v>
          </cell>
        </row>
        <row r="1020">
          <cell r="B1020" t="str">
            <v>Scrophularia oblongifolia</v>
          </cell>
        </row>
        <row r="1021">
          <cell r="B1021" t="str">
            <v>Scrophularia sp.</v>
          </cell>
        </row>
        <row r="1022">
          <cell r="B1022" t="str">
            <v>Scutellaria galericulata</v>
          </cell>
        </row>
        <row r="1023">
          <cell r="B1023" t="str">
            <v>Scytonema sp.</v>
          </cell>
        </row>
        <row r="1024">
          <cell r="B1024" t="str">
            <v>Senecio sarracenicus</v>
          </cell>
        </row>
        <row r="1025">
          <cell r="B1025" t="str">
            <v>Senecio sp.</v>
          </cell>
        </row>
        <row r="1026">
          <cell r="B1026" t="str">
            <v>Senecio vulgaris</v>
          </cell>
        </row>
        <row r="1027">
          <cell r="B1027" t="str">
            <v>Shinnersia rivularis</v>
          </cell>
        </row>
        <row r="1028">
          <cell r="B1028" t="str">
            <v>Sibthorpia europaea</v>
          </cell>
        </row>
        <row r="1029">
          <cell r="B1029" t="str">
            <v>Sicyos angulata </v>
          </cell>
        </row>
        <row r="1030">
          <cell r="B1030" t="str">
            <v>Sinapis arvensis</v>
          </cell>
        </row>
        <row r="1031">
          <cell r="B1031" t="str">
            <v>Sirogonium sp.</v>
          </cell>
        </row>
        <row r="1032">
          <cell r="B1032" t="str">
            <v>Sium latifolium</v>
          </cell>
        </row>
        <row r="1033">
          <cell r="B1033" t="str">
            <v>Sium sp.</v>
          </cell>
        </row>
        <row r="1034">
          <cell r="B1034" t="str">
            <v>Solanum dulcamara</v>
          </cell>
        </row>
        <row r="1035">
          <cell r="B1035" t="str">
            <v>Solanum sp.</v>
          </cell>
        </row>
        <row r="1036">
          <cell r="B1036" t="str">
            <v>Soleirolia soleirolii</v>
          </cell>
        </row>
        <row r="1037">
          <cell r="B1037" t="str">
            <v>Solidago sp.</v>
          </cell>
        </row>
        <row r="1038">
          <cell r="B1038" t="str">
            <v>Sparganium angustifolium</v>
          </cell>
        </row>
        <row r="1039">
          <cell r="B1039" t="str">
            <v>Sparganium emersum except. fo. brevifolium</v>
          </cell>
        </row>
        <row r="1040">
          <cell r="B1040" t="str">
            <v>Sparganium emersum fo. brevifolium</v>
          </cell>
        </row>
        <row r="1041">
          <cell r="B1041" t="str">
            <v>Sparganium erectum</v>
          </cell>
        </row>
        <row r="1042">
          <cell r="B1042" t="str">
            <v>Sparganium glomeratum</v>
          </cell>
        </row>
        <row r="1043">
          <cell r="B1043" t="str">
            <v>Sparganium gramineum</v>
          </cell>
        </row>
        <row r="1044">
          <cell r="B1044" t="str">
            <v>Sparganium hyperboreum</v>
          </cell>
        </row>
        <row r="1045">
          <cell r="B1045" t="str">
            <v>Sparganium minimum</v>
          </cell>
        </row>
        <row r="1046">
          <cell r="B1046" t="str">
            <v>Sparganium natans</v>
          </cell>
        </row>
        <row r="1047">
          <cell r="B1047" t="str">
            <v>Sparganium sp.</v>
          </cell>
        </row>
        <row r="1048">
          <cell r="B1048" t="str">
            <v>Sphaerocystis sp.</v>
          </cell>
        </row>
        <row r="1049">
          <cell r="B1049" t="str">
            <v>Sphaerotilus sp.</v>
          </cell>
        </row>
        <row r="1050">
          <cell r="B1050" t="str">
            <v>Sphagnum angustifolium</v>
          </cell>
        </row>
        <row r="1051">
          <cell r="B1051" t="str">
            <v>Sphagnum auriculatum</v>
          </cell>
        </row>
        <row r="1052">
          <cell r="B1052" t="str">
            <v>Sphagnum capillifolium</v>
          </cell>
        </row>
        <row r="1053">
          <cell r="B1053" t="str">
            <v>Sphagnum fallax</v>
          </cell>
        </row>
        <row r="1054">
          <cell r="B1054" t="str">
            <v>Sphagnum fimbriatum</v>
          </cell>
        </row>
        <row r="1055">
          <cell r="B1055" t="str">
            <v>Sphagnum flexuosum</v>
          </cell>
        </row>
        <row r="1056">
          <cell r="B1056" t="str">
            <v>Sphagnum palustre</v>
          </cell>
        </row>
        <row r="1057">
          <cell r="B1057" t="str">
            <v>Sphagnum papillosum </v>
          </cell>
        </row>
        <row r="1058">
          <cell r="B1058" t="str">
            <v>Sphagnum sp.</v>
          </cell>
        </row>
        <row r="1059">
          <cell r="B1059" t="str">
            <v>Sphagnum squarrosum</v>
          </cell>
        </row>
        <row r="1060">
          <cell r="B1060" t="str">
            <v>Sphagnum subsecundum</v>
          </cell>
        </row>
        <row r="1061">
          <cell r="B1061" t="str">
            <v>Spiranthes aestivalis</v>
          </cell>
        </row>
        <row r="1062">
          <cell r="B1062" t="str">
            <v>Spirodela polyrhiza</v>
          </cell>
        </row>
        <row r="1063">
          <cell r="B1063" t="str">
            <v>Spirogyra sp.</v>
          </cell>
        </row>
        <row r="1064">
          <cell r="B1064" t="str">
            <v>Spirulina sp.</v>
          </cell>
        </row>
        <row r="1065">
          <cell r="B1065" t="str">
            <v>Stachys palustris</v>
          </cell>
        </row>
        <row r="1066">
          <cell r="B1066" t="str">
            <v>Stachys recta</v>
          </cell>
        </row>
        <row r="1067">
          <cell r="B1067" t="str">
            <v>Stachys sp.</v>
          </cell>
        </row>
        <row r="1068">
          <cell r="B1068" t="str">
            <v>Stachys sylvatica</v>
          </cell>
        </row>
        <row r="1069">
          <cell r="B1069" t="str">
            <v>Stellaria alsine</v>
          </cell>
        </row>
        <row r="1070">
          <cell r="B1070" t="str">
            <v>Stellaria graminea</v>
          </cell>
        </row>
        <row r="1071">
          <cell r="B1071" t="str">
            <v>Stellaria media</v>
          </cell>
        </row>
        <row r="1072">
          <cell r="B1072" t="str">
            <v>Stellaria nemorum</v>
          </cell>
        </row>
        <row r="1073">
          <cell r="B1073" t="str">
            <v>Stellaria palustris</v>
          </cell>
        </row>
        <row r="1074">
          <cell r="B1074" t="str">
            <v>Stigeoclonium sp. (excep. S. tenue)</v>
          </cell>
        </row>
        <row r="1075">
          <cell r="B1075" t="str">
            <v>Stigeoclonium tenue</v>
          </cell>
        </row>
        <row r="1076">
          <cell r="B1076" t="str">
            <v>Stigonema sp.</v>
          </cell>
        </row>
        <row r="1077">
          <cell r="B1077" t="str">
            <v>Straminergon stramineum </v>
          </cell>
        </row>
        <row r="1078">
          <cell r="B1078" t="str">
            <v>Stratiotes aloides</v>
          </cell>
        </row>
        <row r="1079">
          <cell r="B1079" t="str">
            <v>Subularia aquatica</v>
          </cell>
        </row>
        <row r="1080">
          <cell r="B1080" t="str">
            <v>Symphytum officinale</v>
          </cell>
        </row>
        <row r="1081">
          <cell r="B1081" t="str">
            <v>Symphytum sp.</v>
          </cell>
        </row>
        <row r="1082">
          <cell r="B1082" t="str">
            <v>Syntrichia latifolia </v>
          </cell>
        </row>
        <row r="1083">
          <cell r="B1083" t="str">
            <v>Syntrichia montana</v>
          </cell>
        </row>
        <row r="1084">
          <cell r="B1084" t="str">
            <v>Tanacetum vulgare</v>
          </cell>
        </row>
        <row r="1085">
          <cell r="B1085" t="str">
            <v>Tephroseris integrifolia</v>
          </cell>
        </row>
        <row r="1086">
          <cell r="B1086" t="str">
            <v>Tephroseris palustris </v>
          </cell>
        </row>
        <row r="1087">
          <cell r="B1087" t="str">
            <v>Tetraspora sp.</v>
          </cell>
        </row>
        <row r="1088">
          <cell r="B1088" t="str">
            <v>Teucrium scordium</v>
          </cell>
        </row>
        <row r="1089">
          <cell r="B1089" t="str">
            <v>Thalictrum flavum</v>
          </cell>
        </row>
        <row r="1090">
          <cell r="B1090" t="str">
            <v>Thamnobryum alopecurum</v>
          </cell>
        </row>
        <row r="1091">
          <cell r="B1091" t="str">
            <v>Thelypteris palustris</v>
          </cell>
        </row>
        <row r="1092">
          <cell r="B1092" t="str">
            <v>Thorea sp.</v>
          </cell>
        </row>
        <row r="1093">
          <cell r="B1093" t="str">
            <v>Thuidium sp.</v>
          </cell>
        </row>
        <row r="1094">
          <cell r="B1094" t="str">
            <v>Thysselinum palustre</v>
          </cell>
        </row>
        <row r="1095">
          <cell r="B1095" t="str">
            <v>Tolypella glomerata</v>
          </cell>
        </row>
        <row r="1096">
          <cell r="B1096" t="str">
            <v>Tolypella intricata</v>
          </cell>
        </row>
        <row r="1097">
          <cell r="B1097" t="str">
            <v>Tolypella prolifera</v>
          </cell>
        </row>
        <row r="1098">
          <cell r="B1098" t="str">
            <v>Tolypella sp.</v>
          </cell>
        </row>
        <row r="1099">
          <cell r="B1099" t="str">
            <v>Tolypothrix sp.</v>
          </cell>
        </row>
        <row r="1100">
          <cell r="B1100" t="str">
            <v>Tortula subulata</v>
          </cell>
        </row>
        <row r="1101">
          <cell r="B1101" t="str">
            <v>Transeauina sp.</v>
          </cell>
        </row>
        <row r="1102">
          <cell r="B1102" t="str">
            <v>Trapa natans</v>
          </cell>
        </row>
        <row r="1103">
          <cell r="B1103" t="str">
            <v>Tribonema sp.</v>
          </cell>
        </row>
        <row r="1104">
          <cell r="B1104" t="str">
            <v>Trichocolea tomentella</v>
          </cell>
        </row>
        <row r="1105">
          <cell r="B1105" t="str">
            <v>Trichophorum cespitosum</v>
          </cell>
        </row>
        <row r="1106">
          <cell r="B1106" t="str">
            <v>Trifolium fragiferum</v>
          </cell>
        </row>
        <row r="1107">
          <cell r="B1107" t="str">
            <v>Trifolium repens</v>
          </cell>
        </row>
        <row r="1108">
          <cell r="B1108" t="str">
            <v>Trifolium sp.</v>
          </cell>
        </row>
        <row r="1109">
          <cell r="B1109" t="str">
            <v>Triglochin palustre</v>
          </cell>
        </row>
        <row r="1110">
          <cell r="B1110" t="str">
            <v>Trollius europaeus</v>
          </cell>
        </row>
        <row r="1111">
          <cell r="B1111" t="str">
            <v>Tussilago farfara</v>
          </cell>
        </row>
        <row r="1112">
          <cell r="B1112" t="str">
            <v>Typha angustifolia</v>
          </cell>
        </row>
        <row r="1113">
          <cell r="B1113" t="str">
            <v>Typha domingensis</v>
          </cell>
        </row>
        <row r="1114">
          <cell r="B1114" t="str">
            <v>Typha latifolia</v>
          </cell>
        </row>
        <row r="1115">
          <cell r="B1115" t="str">
            <v>Typha laxmannii</v>
          </cell>
        </row>
        <row r="1116">
          <cell r="B1116" t="str">
            <v>Typha minima</v>
          </cell>
        </row>
        <row r="1117">
          <cell r="B1117" t="str">
            <v>Typha shuttleworthii</v>
          </cell>
        </row>
        <row r="1118">
          <cell r="B1118" t="str">
            <v>Typha sp.</v>
          </cell>
        </row>
        <row r="1119">
          <cell r="B1119" t="str">
            <v>Ulota crispa</v>
          </cell>
        </row>
        <row r="1120">
          <cell r="B1120" t="str">
            <v>Ulothrix sp.</v>
          </cell>
        </row>
        <row r="1121">
          <cell r="B1121" t="str">
            <v>Ulva sp.</v>
          </cell>
        </row>
        <row r="1122">
          <cell r="B1122" t="str">
            <v>Urtica dioica</v>
          </cell>
        </row>
        <row r="1123">
          <cell r="B1123" t="str">
            <v>Utricularia australis</v>
          </cell>
        </row>
        <row r="1124">
          <cell r="B1124" t="str">
            <v>Utricularia bremii</v>
          </cell>
        </row>
        <row r="1125">
          <cell r="B1125" t="str">
            <v>Utricularia gibba</v>
          </cell>
        </row>
        <row r="1126">
          <cell r="B1126" t="str">
            <v>Utricularia intermedia</v>
          </cell>
        </row>
        <row r="1127">
          <cell r="B1127" t="str">
            <v>Utricularia minor</v>
          </cell>
        </row>
        <row r="1128">
          <cell r="B1128" t="str">
            <v>Utricularia ochroleuca</v>
          </cell>
        </row>
        <row r="1129">
          <cell r="B1129" t="str">
            <v>Utricularia sp.</v>
          </cell>
        </row>
        <row r="1130">
          <cell r="B1130" t="str">
            <v>Utricularia stygia</v>
          </cell>
        </row>
        <row r="1131">
          <cell r="B1131" t="str">
            <v>Utricularia vulgaris</v>
          </cell>
        </row>
        <row r="1132">
          <cell r="B1132" t="str">
            <v>Valeriana officinalis</v>
          </cell>
        </row>
        <row r="1133">
          <cell r="B1133" t="str">
            <v>Valeriana officinalis subsp. repens</v>
          </cell>
        </row>
        <row r="1134">
          <cell r="B1134" t="str">
            <v>Vallisneria spiralis</v>
          </cell>
        </row>
        <row r="1135">
          <cell r="B1135" t="str">
            <v>Vaucheria sp.</v>
          </cell>
        </row>
        <row r="1136">
          <cell r="B1136" t="str">
            <v>Veratrum album</v>
          </cell>
        </row>
        <row r="1137">
          <cell r="B1137" t="str">
            <v>Verbena officinalis</v>
          </cell>
        </row>
        <row r="1138">
          <cell r="B1138" t="str">
            <v>Veronica anagallis-aquatica</v>
          </cell>
        </row>
        <row r="1139">
          <cell r="B1139" t="str">
            <v>Veronica beccabunga</v>
          </cell>
        </row>
        <row r="1140">
          <cell r="B1140" t="str">
            <v>Veronica catenata</v>
          </cell>
        </row>
        <row r="1141">
          <cell r="B1141" t="str">
            <v>Veronica filiformis</v>
          </cell>
        </row>
        <row r="1142">
          <cell r="B1142" t="str">
            <v>Veronica longifolia</v>
          </cell>
        </row>
        <row r="1143">
          <cell r="B1143" t="str">
            <v>Veronica montana</v>
          </cell>
        </row>
        <row r="1144">
          <cell r="B1144" t="str">
            <v>Veronica scutellata</v>
          </cell>
        </row>
        <row r="1145">
          <cell r="B1145" t="str">
            <v>Veronica sp.</v>
          </cell>
        </row>
        <row r="1146">
          <cell r="B1146" t="str">
            <v>Verrucaria praetermissa</v>
          </cell>
        </row>
        <row r="1147">
          <cell r="B1147" t="str">
            <v>Verrucaria sp.</v>
          </cell>
        </row>
        <row r="1148">
          <cell r="B1148" t="str">
            <v>Viburnum opulus</v>
          </cell>
        </row>
        <row r="1149">
          <cell r="B1149" t="str">
            <v>Viola palustris</v>
          </cell>
        </row>
        <row r="1150">
          <cell r="B1150" t="str">
            <v>Viola sp.</v>
          </cell>
        </row>
        <row r="1151">
          <cell r="B1151" t="str">
            <v>Wahlenbergia hederacea</v>
          </cell>
        </row>
        <row r="1152">
          <cell r="B1152" t="str">
            <v>Warnstorfia exannulata</v>
          </cell>
        </row>
        <row r="1153">
          <cell r="B1153" t="str">
            <v>Warnstorfia fluitans </v>
          </cell>
        </row>
        <row r="1154">
          <cell r="B1154" t="str">
            <v>Warnstorfia sarmentosa </v>
          </cell>
        </row>
        <row r="1155">
          <cell r="B1155" t="str">
            <v>Wolffia arrhiza</v>
          </cell>
        </row>
        <row r="1156">
          <cell r="B1156" t="str">
            <v>Xanthium strumarium</v>
          </cell>
        </row>
        <row r="1157">
          <cell r="B1157" t="str">
            <v>Zannichellia contorta</v>
          </cell>
        </row>
        <row r="1158">
          <cell r="B1158" t="str">
            <v>Zannichellia obtusifolia</v>
          </cell>
        </row>
        <row r="1159">
          <cell r="B1159" t="str">
            <v>Zannichellia palustris</v>
          </cell>
        </row>
        <row r="1160">
          <cell r="B1160" t="str">
            <v>Zannichellia peltata</v>
          </cell>
        </row>
        <row r="1161">
          <cell r="B1161" t="str">
            <v>Zannichellia sp.</v>
          </cell>
        </row>
        <row r="1162">
          <cell r="B1162" t="str">
            <v>Zantedeschia aethiopica</v>
          </cell>
        </row>
        <row r="1163">
          <cell r="B1163" t="str">
            <v>Zizania aquatica</v>
          </cell>
        </row>
        <row r="1164">
          <cell r="B1164" t="str">
            <v>Zizania latifolia</v>
          </cell>
        </row>
        <row r="1165">
          <cell r="B1165" t="str">
            <v>Zygnema sp.</v>
          </cell>
        </row>
        <row r="1166">
          <cell r="B1166" t="str">
            <v>Tortula subulata</v>
          </cell>
        </row>
        <row r="1167">
          <cell r="B1167" t="str">
            <v>Transeauina sp.</v>
          </cell>
        </row>
        <row r="1168">
          <cell r="B1168" t="str">
            <v>Trapa natans</v>
          </cell>
        </row>
        <row r="1169">
          <cell r="B1169" t="str">
            <v>Tribonema sp.</v>
          </cell>
        </row>
        <row r="1170">
          <cell r="B1170" t="str">
            <v>Trichocolea tomentella</v>
          </cell>
        </row>
        <row r="1171">
          <cell r="B1171" t="str">
            <v>Trichophorum cespitosum</v>
          </cell>
        </row>
        <row r="1172">
          <cell r="B1172" t="str">
            <v>Trifolium fragiferum</v>
          </cell>
        </row>
        <row r="1173">
          <cell r="B1173" t="str">
            <v>Trifolium repens</v>
          </cell>
        </row>
        <row r="1174">
          <cell r="B1174" t="str">
            <v>Trifolium sp.</v>
          </cell>
        </row>
        <row r="1175">
          <cell r="B1175" t="str">
            <v>Triglochin palustre</v>
          </cell>
        </row>
        <row r="1176">
          <cell r="B1176" t="str">
            <v>Trollius europaeus</v>
          </cell>
        </row>
        <row r="1177">
          <cell r="B1177" t="str">
            <v>Tussilago farfara</v>
          </cell>
        </row>
        <row r="1178">
          <cell r="B1178" t="str">
            <v>Typha angustifolia</v>
          </cell>
        </row>
        <row r="1179">
          <cell r="B1179" t="str">
            <v>Typha domingensis</v>
          </cell>
        </row>
        <row r="1180">
          <cell r="B1180" t="str">
            <v>Typha latifolia</v>
          </cell>
        </row>
        <row r="1181">
          <cell r="B1181" t="str">
            <v>Typha laxmannii</v>
          </cell>
        </row>
        <row r="1182">
          <cell r="B1182" t="str">
            <v>Typha minima</v>
          </cell>
        </row>
        <row r="1183">
          <cell r="B1183" t="str">
            <v>Typha shuttleworthii</v>
          </cell>
        </row>
        <row r="1184">
          <cell r="B1184" t="str">
            <v>Typha sp.</v>
          </cell>
        </row>
        <row r="1185">
          <cell r="B1185" t="str">
            <v>Ulota crispa</v>
          </cell>
        </row>
        <row r="1186">
          <cell r="B1186" t="str">
            <v>Ulothrix sp.</v>
          </cell>
        </row>
        <row r="1187">
          <cell r="B1187" t="str">
            <v>Ulva compressa</v>
          </cell>
        </row>
        <row r="1188">
          <cell r="B1188" t="str">
            <v>Ulva intestinalis</v>
          </cell>
        </row>
        <row r="1189">
          <cell r="B1189" t="str">
            <v>Ulva sp.</v>
          </cell>
        </row>
        <row r="1190">
          <cell r="B1190" t="str">
            <v>Urtica dioica</v>
          </cell>
        </row>
        <row r="1191">
          <cell r="B1191" t="str">
            <v>Utricularia australis</v>
          </cell>
        </row>
        <row r="1192">
          <cell r="B1192" t="str">
            <v>Utricularia bremii</v>
          </cell>
        </row>
        <row r="1193">
          <cell r="B1193" t="str">
            <v>Utricularia gibba</v>
          </cell>
        </row>
        <row r="1194">
          <cell r="B1194" t="str">
            <v>Utricularia intermedia</v>
          </cell>
        </row>
        <row r="1195">
          <cell r="B1195" t="str">
            <v>Utricularia minor</v>
          </cell>
        </row>
        <row r="1196">
          <cell r="B1196" t="str">
            <v>Utricularia ochroleuca</v>
          </cell>
        </row>
        <row r="1197">
          <cell r="B1197" t="str">
            <v>Utricularia sp.</v>
          </cell>
        </row>
        <row r="1198">
          <cell r="B1198" t="str">
            <v>Utricularia stygia</v>
          </cell>
        </row>
        <row r="1199">
          <cell r="B1199" t="str">
            <v>Utricularia vulgaris</v>
          </cell>
        </row>
        <row r="1200">
          <cell r="B1200" t="str">
            <v>Valeriana officinalis</v>
          </cell>
        </row>
        <row r="1201">
          <cell r="B1201" t="str">
            <v>Valeriana officinalis subsp. repens</v>
          </cell>
        </row>
        <row r="1202">
          <cell r="B1202" t="str">
            <v>Vallisneria spiralis</v>
          </cell>
        </row>
        <row r="1203">
          <cell r="B1203" t="str">
            <v>Vaucheria sp.</v>
          </cell>
        </row>
        <row r="1204">
          <cell r="B1204" t="str">
            <v>Veratrum album</v>
          </cell>
        </row>
        <row r="1205">
          <cell r="B1205" t="str">
            <v>Verbena officinalis</v>
          </cell>
        </row>
        <row r="1206">
          <cell r="B1206" t="str">
            <v>Veronica anagallis-aquatica</v>
          </cell>
        </row>
        <row r="1207">
          <cell r="B1207" t="str">
            <v>Veronica beccabunga</v>
          </cell>
        </row>
        <row r="1208">
          <cell r="B1208" t="str">
            <v>Veronica catenata</v>
          </cell>
        </row>
        <row r="1209">
          <cell r="B1209" t="str">
            <v>Veronica filiformis</v>
          </cell>
        </row>
        <row r="1210">
          <cell r="B1210" t="str">
            <v>Veronica longifolia</v>
          </cell>
        </row>
        <row r="1211">
          <cell r="B1211" t="str">
            <v>Veronica montana</v>
          </cell>
        </row>
        <row r="1212">
          <cell r="B1212" t="str">
            <v>Veronica scutellata</v>
          </cell>
        </row>
        <row r="1213">
          <cell r="B1213" t="str">
            <v>Veronica sp.</v>
          </cell>
        </row>
        <row r="1214">
          <cell r="B1214" t="str">
            <v>Verrucaria praetermissa</v>
          </cell>
        </row>
        <row r="1215">
          <cell r="B1215" t="str">
            <v>Verrucaria sp.</v>
          </cell>
        </row>
        <row r="1216">
          <cell r="B1216" t="str">
            <v>Viburnum opulus</v>
          </cell>
        </row>
        <row r="1217">
          <cell r="B1217" t="str">
            <v>Viola palustris</v>
          </cell>
        </row>
        <row r="1218">
          <cell r="B1218" t="str">
            <v>Viola sp.</v>
          </cell>
        </row>
        <row r="1219">
          <cell r="B1219" t="str">
            <v>Wahlenbergia hederacea</v>
          </cell>
        </row>
        <row r="1220">
          <cell r="B1220" t="str">
            <v>Warnstorfia exannulata</v>
          </cell>
        </row>
        <row r="1221">
          <cell r="B1221" t="str">
            <v>Warnstorfia fluitans </v>
          </cell>
        </row>
        <row r="1222">
          <cell r="B1222" t="str">
            <v>Warnstorfia sarmentosa </v>
          </cell>
        </row>
        <row r="1223">
          <cell r="B1223" t="str">
            <v>Wolffia arrhiza</v>
          </cell>
        </row>
        <row r="1224">
          <cell r="B1224" t="str">
            <v>Xanthium strumarium</v>
          </cell>
        </row>
        <row r="1225">
          <cell r="B1225" t="str">
            <v>Zannichellia contorta</v>
          </cell>
        </row>
        <row r="1226">
          <cell r="B1226" t="str">
            <v>Zannichellia obtusifolia</v>
          </cell>
        </row>
        <row r="1227">
          <cell r="B1227" t="str">
            <v>Zannichellia palustris</v>
          </cell>
        </row>
        <row r="1228">
          <cell r="B1228" t="str">
            <v>Zannichellia palustris subsp. major </v>
          </cell>
        </row>
        <row r="1229">
          <cell r="B1229" t="str">
            <v>Zannichellia palustris subsp. pedicellata</v>
          </cell>
        </row>
        <row r="1230">
          <cell r="B1230" t="str">
            <v>Zannichellia peltata</v>
          </cell>
        </row>
        <row r="1231">
          <cell r="B1231" t="str">
            <v>Zannichellia sp.</v>
          </cell>
        </row>
        <row r="1232">
          <cell r="B1232" t="str">
            <v>Zantedeschia aethiopica</v>
          </cell>
        </row>
        <row r="1233">
          <cell r="B1233" t="str">
            <v>Zizania aquatica</v>
          </cell>
        </row>
        <row r="1234">
          <cell r="B1234" t="str">
            <v>Zizania latifolia</v>
          </cell>
        </row>
        <row r="1235">
          <cell r="B1235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9">
    <pageSetUpPr fitToPage="1"/>
  </sheetPr>
  <dimension ref="A1:Z1413"/>
  <sheetViews>
    <sheetView showGridLines="0" showRowColHeaders="0" tabSelected="1" zoomScale="85" zoomScaleNormal="85" zoomScalePageLayoutView="0" workbookViewId="0" topLeftCell="A1">
      <selection activeCell="A22" sqref="A22"/>
    </sheetView>
  </sheetViews>
  <sheetFormatPr defaultColWidth="11.421875" defaultRowHeight="12.75"/>
  <cols>
    <col min="1" max="1" width="14.8515625" style="140" customWidth="1"/>
    <col min="2" max="2" width="12.8515625" style="140" customWidth="1"/>
    <col min="3" max="3" width="12.140625" style="140" customWidth="1"/>
    <col min="4" max="4" width="9.421875" style="140" hidden="1" customWidth="1"/>
    <col min="5" max="5" width="9.00390625" style="140" hidden="1" customWidth="1"/>
    <col min="6" max="7" width="7.140625" style="140" customWidth="1"/>
    <col min="8" max="8" width="3.140625" style="270" hidden="1" customWidth="1"/>
    <col min="9" max="9" width="4.57421875" style="140" hidden="1" customWidth="1"/>
    <col min="10" max="10" width="4.28125" style="140" customWidth="1"/>
    <col min="11" max="11" width="4.140625" style="140" customWidth="1"/>
    <col min="12" max="12" width="9.00390625" style="140" customWidth="1"/>
    <col min="13" max="13" width="8.00390625" style="140" customWidth="1"/>
    <col min="14" max="14" width="8.7109375" style="140" customWidth="1"/>
    <col min="15" max="15" width="8.57421875" style="140" customWidth="1"/>
    <col min="16" max="16" width="8.8515625" style="140" customWidth="1"/>
    <col min="17" max="17" width="7.140625" style="270" customWidth="1"/>
    <col min="18" max="19" width="8.7109375" style="270" hidden="1" customWidth="1"/>
    <col min="20" max="20" width="10.421875" style="270" hidden="1" customWidth="1"/>
    <col min="21" max="21" width="11.28125" style="270" hidden="1" customWidth="1"/>
    <col min="22" max="22" width="10.421875" style="270" hidden="1" customWidth="1"/>
    <col min="23" max="23" width="32.28125" style="140" customWidth="1"/>
    <col min="24" max="24" width="9.7109375" style="9" customWidth="1"/>
    <col min="25" max="25" width="11.421875" style="9" hidden="1" customWidth="1"/>
    <col min="26" max="26" width="8.140625" style="9" hidden="1" customWidth="1"/>
    <col min="27" max="16384" width="11.421875" style="140" customWidth="1"/>
  </cols>
  <sheetData>
    <row r="1" spans="1:23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  <c r="Q1" s="7"/>
      <c r="R1" s="5"/>
      <c r="S1" s="5"/>
      <c r="T1" s="5"/>
      <c r="U1" s="5"/>
      <c r="V1" s="5"/>
      <c r="W1" s="8"/>
    </row>
    <row r="2" spans="1:23" ht="12.75">
      <c r="A2" s="10" t="s">
        <v>2</v>
      </c>
      <c r="B2" s="11"/>
      <c r="C2" s="12" t="s">
        <v>3</v>
      </c>
      <c r="D2" s="13"/>
      <c r="E2" s="14"/>
      <c r="F2" s="15"/>
      <c r="G2" s="15"/>
      <c r="H2" s="16"/>
      <c r="I2" s="5"/>
      <c r="J2" s="15"/>
      <c r="K2" s="15"/>
      <c r="L2" s="15"/>
      <c r="M2" s="17"/>
      <c r="N2" s="18"/>
      <c r="O2" s="18"/>
      <c r="P2" s="19"/>
      <c r="Q2" s="7"/>
      <c r="R2" s="5"/>
      <c r="S2" s="5"/>
      <c r="T2" s="5"/>
      <c r="U2" s="5"/>
      <c r="V2" s="5"/>
      <c r="W2" s="20"/>
    </row>
    <row r="3" spans="1:23" ht="13.5" thickBot="1">
      <c r="A3" s="10" t="s">
        <v>4</v>
      </c>
      <c r="B3" s="21"/>
      <c r="C3" s="10" t="s">
        <v>5</v>
      </c>
      <c r="D3" s="22"/>
      <c r="E3" s="22"/>
      <c r="F3" s="23"/>
      <c r="G3" s="23"/>
      <c r="H3" s="22"/>
      <c r="I3" s="5"/>
      <c r="J3" s="13"/>
      <c r="K3" s="24"/>
      <c r="L3" s="25" t="s">
        <v>6</v>
      </c>
      <c r="M3" s="26"/>
      <c r="N3" s="27" t="s">
        <v>7</v>
      </c>
      <c r="O3" s="28"/>
      <c r="P3" s="28"/>
      <c r="Q3" s="29"/>
      <c r="R3" s="5"/>
      <c r="S3" s="5"/>
      <c r="T3" s="5"/>
      <c r="U3" s="5"/>
      <c r="V3" s="5"/>
      <c r="W3" s="20"/>
    </row>
    <row r="4" spans="1:23" ht="13.5" thickBot="1">
      <c r="A4" s="30" t="s">
        <v>8</v>
      </c>
      <c r="B4" s="31">
        <v>42258</v>
      </c>
      <c r="C4" s="32"/>
      <c r="D4" s="33"/>
      <c r="E4" s="33"/>
      <c r="F4" s="32"/>
      <c r="G4" s="34"/>
      <c r="H4" s="33"/>
      <c r="I4" s="5"/>
      <c r="J4" s="35" t="s">
        <v>9</v>
      </c>
      <c r="K4" s="36"/>
      <c r="L4" s="36"/>
      <c r="M4" s="37"/>
      <c r="N4" s="37"/>
      <c r="O4" s="38" t="s">
        <v>10</v>
      </c>
      <c r="P4" s="37"/>
      <c r="Q4" s="39"/>
      <c r="R4" s="5"/>
      <c r="S4" s="5"/>
      <c r="T4" s="5"/>
      <c r="U4" s="5"/>
      <c r="V4" s="5"/>
      <c r="W4" s="20"/>
    </row>
    <row r="5" spans="1:23" ht="14.25" customHeight="1">
      <c r="A5" s="40" t="s">
        <v>11</v>
      </c>
      <c r="B5" s="41" t="s">
        <v>12</v>
      </c>
      <c r="C5" s="42" t="s">
        <v>13</v>
      </c>
      <c r="D5" s="43"/>
      <c r="E5" s="43"/>
      <c r="F5" s="44" t="s">
        <v>14</v>
      </c>
      <c r="G5" s="45"/>
      <c r="H5" s="43"/>
      <c r="I5" s="5"/>
      <c r="J5" s="46"/>
      <c r="K5" s="47"/>
      <c r="L5" s="48" t="s">
        <v>15</v>
      </c>
      <c r="M5" s="49">
        <v>6.172413793103448</v>
      </c>
      <c r="N5" s="50"/>
      <c r="O5" s="51" t="s">
        <v>16</v>
      </c>
      <c r="P5" s="52">
        <v>7.15</v>
      </c>
      <c r="Q5" s="53"/>
      <c r="R5" s="5"/>
      <c r="S5" s="5"/>
      <c r="T5" s="5"/>
      <c r="U5" s="5"/>
      <c r="V5" s="5"/>
      <c r="W5" s="20"/>
    </row>
    <row r="6" spans="1:23" ht="13.5" thickBot="1">
      <c r="A6" s="40" t="s">
        <v>17</v>
      </c>
      <c r="B6" s="54" t="s">
        <v>18</v>
      </c>
      <c r="C6" s="55"/>
      <c r="D6" s="56"/>
      <c r="E6" s="56"/>
      <c r="F6" s="57"/>
      <c r="G6" s="45"/>
      <c r="H6" s="43"/>
      <c r="I6" s="5"/>
      <c r="J6" s="58"/>
      <c r="K6" s="59"/>
      <c r="L6" s="60" t="s">
        <v>19</v>
      </c>
      <c r="M6" s="61" t="s">
        <v>20</v>
      </c>
      <c r="N6" s="62"/>
      <c r="O6" s="63">
        <v>1</v>
      </c>
      <c r="P6" s="64" t="s">
        <v>20</v>
      </c>
      <c r="Q6" s="65"/>
      <c r="R6" s="5"/>
      <c r="S6" s="5"/>
      <c r="T6" s="5"/>
      <c r="U6" s="5"/>
      <c r="V6" s="5"/>
      <c r="W6" s="20"/>
    </row>
    <row r="7" spans="1:23" ht="12.75">
      <c r="A7" s="66" t="s">
        <v>21</v>
      </c>
      <c r="B7" s="67">
        <v>100</v>
      </c>
      <c r="C7" s="68"/>
      <c r="D7" s="56"/>
      <c r="E7" s="56"/>
      <c r="F7" s="69">
        <f>B7+C7</f>
        <v>100</v>
      </c>
      <c r="G7" s="70"/>
      <c r="H7" s="56"/>
      <c r="I7" s="5"/>
      <c r="J7" s="71"/>
      <c r="K7" s="72"/>
      <c r="L7" s="73"/>
      <c r="M7" s="74"/>
      <c r="N7" s="75"/>
      <c r="O7" s="76" t="s">
        <v>22</v>
      </c>
      <c r="P7" s="77" t="s">
        <v>23</v>
      </c>
      <c r="Q7" s="78"/>
      <c r="R7" s="5"/>
      <c r="S7" s="5"/>
      <c r="T7" s="5"/>
      <c r="U7" s="5"/>
      <c r="V7" s="5"/>
      <c r="W7" s="20"/>
    </row>
    <row r="8" spans="1:23" ht="12.75">
      <c r="A8" s="79" t="s">
        <v>24</v>
      </c>
      <c r="B8" s="80"/>
      <c r="C8" s="81"/>
      <c r="D8" s="56"/>
      <c r="E8" s="56"/>
      <c r="F8" s="82" t="s">
        <v>25</v>
      </c>
      <c r="G8" s="83"/>
      <c r="H8" s="56"/>
      <c r="I8" s="5"/>
      <c r="J8" s="71"/>
      <c r="K8" s="72"/>
      <c r="L8" s="73"/>
      <c r="M8" s="74"/>
      <c r="N8" s="84" t="s">
        <v>26</v>
      </c>
      <c r="O8" s="85">
        <f>IF(ISERROR(AVERAGE(J23:J82))," ",AVERAGE(J23:J82))</f>
        <v>8.125</v>
      </c>
      <c r="P8" s="85">
        <f>IF(ISERROR(AVERAGE(K23:K82)),"  ",AVERAGE(K23:K82))</f>
        <v>2.125</v>
      </c>
      <c r="Q8" s="86"/>
      <c r="R8" s="5"/>
      <c r="S8" s="5"/>
      <c r="T8" s="5"/>
      <c r="U8" s="5"/>
      <c r="V8" s="5"/>
      <c r="W8" s="20"/>
    </row>
    <row r="9" spans="1:23" ht="12.75">
      <c r="A9" s="40" t="s">
        <v>27</v>
      </c>
      <c r="B9" s="87">
        <v>19.2</v>
      </c>
      <c r="C9" s="88"/>
      <c r="D9" s="89"/>
      <c r="E9" s="89"/>
      <c r="F9" s="90">
        <f>($B9*$B$7+$C9*$C$7)/100</f>
        <v>19.2</v>
      </c>
      <c r="G9" s="91"/>
      <c r="H9" s="43"/>
      <c r="I9" s="5"/>
      <c r="J9" s="92"/>
      <c r="K9" s="93"/>
      <c r="L9" s="73"/>
      <c r="M9" s="94"/>
      <c r="N9" s="84" t="s">
        <v>28</v>
      </c>
      <c r="O9" s="85">
        <f>IF(ISERROR(STDEVP(J23:J82))," ",STDEVP(J23:J82))</f>
        <v>4.2260353760942415</v>
      </c>
      <c r="P9" s="85">
        <f>IF(ISERROR(STDEVP(K23:K82)),"  ",STDEVP(K23:K82))</f>
        <v>0.5994789404140899</v>
      </c>
      <c r="Q9" s="86"/>
      <c r="R9" s="5"/>
      <c r="S9" s="5"/>
      <c r="T9" s="5"/>
      <c r="U9" s="5"/>
      <c r="V9" s="5"/>
      <c r="W9" s="20"/>
    </row>
    <row r="10" spans="1:23" ht="12.75">
      <c r="A10" s="40" t="s">
        <v>29</v>
      </c>
      <c r="B10" s="95" t="s">
        <v>30</v>
      </c>
      <c r="C10" s="96"/>
      <c r="D10" s="89"/>
      <c r="E10" s="89"/>
      <c r="F10" s="90"/>
      <c r="G10" s="91"/>
      <c r="H10" s="56"/>
      <c r="I10" s="5"/>
      <c r="J10" s="97"/>
      <c r="K10" s="98" t="s">
        <v>31</v>
      </c>
      <c r="L10" s="99"/>
      <c r="M10" s="100"/>
      <c r="N10" s="84" t="s">
        <v>32</v>
      </c>
      <c r="O10" s="101">
        <f>MIN(J23:J82)</f>
        <v>2</v>
      </c>
      <c r="P10" s="101">
        <f>MIN(K23:K82)</f>
        <v>1</v>
      </c>
      <c r="Q10" s="102"/>
      <c r="R10" s="5"/>
      <c r="S10" s="5"/>
      <c r="T10" s="5"/>
      <c r="U10" s="5"/>
      <c r="V10" s="5"/>
      <c r="W10" s="20"/>
    </row>
    <row r="11" spans="1:23" ht="12.75">
      <c r="A11" s="103" t="s">
        <v>33</v>
      </c>
      <c r="B11" s="104"/>
      <c r="C11" s="105"/>
      <c r="D11" s="89"/>
      <c r="E11" s="89"/>
      <c r="F11" s="106">
        <f>($B11*$B$7+$C11*$C$7)/100</f>
        <v>0</v>
      </c>
      <c r="G11" s="107"/>
      <c r="H11" s="56"/>
      <c r="I11" s="5"/>
      <c r="J11" s="108" t="s">
        <v>34</v>
      </c>
      <c r="K11" s="109"/>
      <c r="L11" s="110">
        <f>COUNTIF($G$23:$G$82,"=HET")</f>
        <v>0</v>
      </c>
      <c r="M11" s="111"/>
      <c r="N11" s="84" t="s">
        <v>35</v>
      </c>
      <c r="O11" s="101">
        <f>MAX(J23:J82)</f>
        <v>13</v>
      </c>
      <c r="P11" s="101">
        <f>MAX(K23:K82)</f>
        <v>3</v>
      </c>
      <c r="Q11" s="102"/>
      <c r="R11" s="5"/>
      <c r="S11" s="5"/>
      <c r="T11" s="5"/>
      <c r="U11" s="5"/>
      <c r="V11" s="5"/>
      <c r="W11" s="20"/>
    </row>
    <row r="12" spans="1:23" ht="12.75">
      <c r="A12" s="112" t="s">
        <v>36</v>
      </c>
      <c r="B12" s="113">
        <v>0.03</v>
      </c>
      <c r="C12" s="114"/>
      <c r="D12" s="89"/>
      <c r="E12" s="89"/>
      <c r="F12" s="106">
        <f>($B12*$B$7+$C12*$C$7)/100</f>
        <v>0.03</v>
      </c>
      <c r="G12" s="107"/>
      <c r="H12" s="56"/>
      <c r="I12" s="5"/>
      <c r="J12" s="108" t="s">
        <v>37</v>
      </c>
      <c r="K12" s="109"/>
      <c r="L12" s="110">
        <f>COUNTIF($G$23:$G$82,"=ALG")</f>
        <v>2</v>
      </c>
      <c r="M12" s="111"/>
      <c r="N12" s="115"/>
      <c r="O12" s="116" t="s">
        <v>31</v>
      </c>
      <c r="P12" s="117"/>
      <c r="Q12" s="118"/>
      <c r="R12" s="5"/>
      <c r="S12" s="5"/>
      <c r="T12" s="5"/>
      <c r="U12" s="5"/>
      <c r="V12" s="5"/>
      <c r="W12" s="20"/>
    </row>
    <row r="13" spans="1:23" ht="12.75">
      <c r="A13" s="112" t="s">
        <v>38</v>
      </c>
      <c r="B13" s="113"/>
      <c r="C13" s="114"/>
      <c r="D13" s="89"/>
      <c r="E13" s="89"/>
      <c r="F13" s="106">
        <f>($B13*$B$7+$C13*$C$7)/100</f>
        <v>0</v>
      </c>
      <c r="G13" s="107"/>
      <c r="H13" s="56"/>
      <c r="I13" s="5"/>
      <c r="J13" s="119" t="s">
        <v>39</v>
      </c>
      <c r="K13" s="109"/>
      <c r="L13" s="110">
        <f>COUNTIF($G$23:$G$82,"=BRm")+COUNTIF($G$23:$G$82,"=BRh")</f>
        <v>2</v>
      </c>
      <c r="M13" s="111"/>
      <c r="N13" s="120" t="s">
        <v>40</v>
      </c>
      <c r="O13" s="121">
        <f>COUNTIF(F23:F82,"&gt;0")</f>
        <v>9</v>
      </c>
      <c r="P13" s="101"/>
      <c r="Q13" s="122"/>
      <c r="R13" s="5"/>
      <c r="S13" s="5"/>
      <c r="T13" s="5"/>
      <c r="U13" s="5"/>
      <c r="V13" s="5"/>
      <c r="W13" s="20"/>
    </row>
    <row r="14" spans="1:23" ht="12.75">
      <c r="A14" s="112" t="s">
        <v>41</v>
      </c>
      <c r="B14" s="113"/>
      <c r="C14" s="114"/>
      <c r="D14" s="89"/>
      <c r="E14" s="89"/>
      <c r="F14" s="106">
        <f>($B14*$B$7+$C14*$C$7)/100</f>
        <v>0</v>
      </c>
      <c r="G14" s="107"/>
      <c r="H14" s="56"/>
      <c r="I14" s="5"/>
      <c r="J14" s="119" t="s">
        <v>42</v>
      </c>
      <c r="K14" s="109"/>
      <c r="L14" s="110">
        <f>COUNTIF($G$23:$G$82,"=PTE")+COUNTIF($G$23:$G$82,"=LIC")</f>
        <v>0</v>
      </c>
      <c r="M14" s="111"/>
      <c r="N14" s="123" t="s">
        <v>43</v>
      </c>
      <c r="O14" s="124">
        <f>COUNTIF($J$23:$J$82,"&gt;-1")</f>
        <v>8</v>
      </c>
      <c r="P14" s="125"/>
      <c r="Q14" s="122"/>
      <c r="R14" s="5"/>
      <c r="S14" s="5"/>
      <c r="T14" s="5"/>
      <c r="U14" s="5"/>
      <c r="V14" s="5"/>
      <c r="W14" s="20"/>
    </row>
    <row r="15" spans="1:23" ht="12.75">
      <c r="A15" s="126" t="s">
        <v>44</v>
      </c>
      <c r="B15" s="127">
        <v>19.2</v>
      </c>
      <c r="C15" s="128"/>
      <c r="D15" s="89"/>
      <c r="E15" s="89"/>
      <c r="F15" s="106">
        <f>($B15*$B$7+$C15*$C$7)/100</f>
        <v>19.2</v>
      </c>
      <c r="G15" s="107"/>
      <c r="H15" s="56"/>
      <c r="I15" s="5"/>
      <c r="J15" s="119" t="s">
        <v>45</v>
      </c>
      <c r="K15" s="109"/>
      <c r="L15" s="110">
        <f>(COUNTIF($G$23:$G$82,"=PHy"))+(COUNTIF($G$23:$G$82,"=PHe"))+(COUNTIF($G$23:$G$82,"=PHg"))+(COUNTIF($G$23:$G$82,"=PHx"))</f>
        <v>5</v>
      </c>
      <c r="M15" s="111"/>
      <c r="N15" s="120" t="s">
        <v>46</v>
      </c>
      <c r="O15" s="121">
        <f>COUNTIF(K23:K82,"=1")</f>
        <v>1</v>
      </c>
      <c r="P15" s="101"/>
      <c r="Q15" s="122"/>
      <c r="R15" s="5"/>
      <c r="S15" s="5"/>
      <c r="T15" s="5"/>
      <c r="U15" s="5"/>
      <c r="V15" s="5"/>
      <c r="W15" s="20"/>
    </row>
    <row r="16" spans="1:23" ht="12.75">
      <c r="A16" s="103" t="s">
        <v>47</v>
      </c>
      <c r="B16" s="104"/>
      <c r="C16" s="105"/>
      <c r="D16" s="89"/>
      <c r="E16" s="89"/>
      <c r="F16" s="129"/>
      <c r="G16" s="130">
        <f>($B16*$B$7+$C16*$C$7)/100</f>
        <v>0</v>
      </c>
      <c r="H16" s="56"/>
      <c r="I16" s="5"/>
      <c r="J16" s="131"/>
      <c r="K16" s="132"/>
      <c r="L16" s="132"/>
      <c r="M16" s="111"/>
      <c r="N16" s="120" t="s">
        <v>48</v>
      </c>
      <c r="O16" s="121">
        <f>COUNTIF(K23:K82,"=2")</f>
        <v>5</v>
      </c>
      <c r="P16" s="101"/>
      <c r="Q16" s="122"/>
      <c r="R16" s="5"/>
      <c r="S16" s="5"/>
      <c r="T16" s="5"/>
      <c r="U16" s="5"/>
      <c r="V16" s="5"/>
      <c r="W16" s="20"/>
    </row>
    <row r="17" spans="1:23" ht="12.75">
      <c r="A17" s="112" t="s">
        <v>49</v>
      </c>
      <c r="B17" s="113">
        <v>19.2</v>
      </c>
      <c r="C17" s="114"/>
      <c r="D17" s="89"/>
      <c r="E17" s="89"/>
      <c r="F17" s="133"/>
      <c r="G17" s="134">
        <f>($B17*$B$7+$C17*$C$7)/100</f>
        <v>19.2</v>
      </c>
      <c r="H17" s="56"/>
      <c r="I17" s="5"/>
      <c r="J17" s="135"/>
      <c r="K17" s="136"/>
      <c r="L17" s="137" t="s">
        <v>50</v>
      </c>
      <c r="M17" s="138">
        <f>IF(ISERROR((O13-(COUNTIF(J23:J82,"nc")))/O13),"-",(O13-(COUNTIF(J23:J82,"nc")))/O13)</f>
        <v>0.8888888888888888</v>
      </c>
      <c r="N17" s="120" t="s">
        <v>51</v>
      </c>
      <c r="O17" s="121">
        <f>COUNTIF(K23:K82,"=3")</f>
        <v>2</v>
      </c>
      <c r="P17" s="101"/>
      <c r="Q17" s="122"/>
      <c r="R17" s="5"/>
      <c r="S17" s="5"/>
      <c r="T17" s="5"/>
      <c r="U17" s="5"/>
      <c r="V17" s="5"/>
      <c r="W17" s="139"/>
    </row>
    <row r="18" spans="1:24" ht="12.75">
      <c r="A18" s="141" t="s">
        <v>52</v>
      </c>
      <c r="B18" s="142">
        <v>0.01</v>
      </c>
      <c r="C18" s="143"/>
      <c r="D18" s="89"/>
      <c r="E18" s="144" t="s">
        <v>53</v>
      </c>
      <c r="F18" s="133"/>
      <c r="G18" s="134">
        <f>($B18*$B$7+$C18*$C$7)/100</f>
        <v>0.01</v>
      </c>
      <c r="H18" s="56"/>
      <c r="I18" s="5"/>
      <c r="J18" s="145"/>
      <c r="K18" s="146"/>
      <c r="L18" s="132"/>
      <c r="M18" s="111"/>
      <c r="N18" s="147"/>
      <c r="O18" s="148"/>
      <c r="P18" s="149"/>
      <c r="Q18" s="150"/>
      <c r="R18" s="5"/>
      <c r="S18" s="5"/>
      <c r="T18" s="5"/>
      <c r="U18" s="5"/>
      <c r="V18" s="5"/>
      <c r="W18" s="151" t="s">
        <v>54</v>
      </c>
      <c r="X18" s="9" t="s">
        <v>54</v>
      </c>
    </row>
    <row r="19" spans="1:24" ht="13.5" thickBot="1">
      <c r="A19" s="152">
        <f>IF(AND(OR(AND((B9=""),(B7="")),(B9=""),AND(ISNUMBER(B9),ISNUMBER(B7))),OR(AND((C9=""),(C7="")),(C9=""),AND(ISNUMBER(C9),ISNUMBER(C7)))),"","ATTENTION: renseigner % faciès / station")</f>
      </c>
      <c r="B19" s="153"/>
      <c r="C19" s="154"/>
      <c r="D19" s="155" t="b">
        <f>IF($G$19=0,0,IF((ABS($G$19-$F$19))&gt;(0.2*$G19),1))</f>
        <v>0</v>
      </c>
      <c r="E19" s="155" t="b">
        <f>IF($F$21=0,0,IF((ABS($F$21-$F$19))&gt;(0.2*$F19),1))</f>
        <v>0</v>
      </c>
      <c r="F19" s="156">
        <f>SUM(F11:F15)</f>
        <v>19.23</v>
      </c>
      <c r="G19" s="157">
        <f>SUM(G16:G18)</f>
        <v>19.21</v>
      </c>
      <c r="H19" s="158"/>
      <c r="I19" s="5"/>
      <c r="J19" s="159"/>
      <c r="K19" s="160"/>
      <c r="L19" s="161"/>
      <c r="M19" s="161"/>
      <c r="N19" s="162"/>
      <c r="O19" s="163"/>
      <c r="P19" s="164"/>
      <c r="Q19" s="150"/>
      <c r="R19" s="5"/>
      <c r="S19" s="5"/>
      <c r="T19" s="5"/>
      <c r="U19" s="5"/>
      <c r="V19" s="5"/>
      <c r="W19" s="151" t="s">
        <v>54</v>
      </c>
      <c r="X19" s="9" t="s">
        <v>54</v>
      </c>
    </row>
    <row r="20" spans="1:23" ht="12.75">
      <c r="A20" s="165" t="s">
        <v>55</v>
      </c>
      <c r="B20" s="166">
        <f>SUM(B23:B62)</f>
        <v>19.21574576271186</v>
      </c>
      <c r="C20" s="167">
        <f>SUM(C23:C62)</f>
        <v>0</v>
      </c>
      <c r="D20" s="168"/>
      <c r="E20" s="169" t="s">
        <v>53</v>
      </c>
      <c r="F20" s="170">
        <f>($B20*$B$7+$C20*$C$7)/100</f>
        <v>19.21574576271186</v>
      </c>
      <c r="G20" s="171"/>
      <c r="H20" s="172"/>
      <c r="I20" s="5"/>
      <c r="J20" s="173"/>
      <c r="K20" s="173"/>
      <c r="L20" s="174"/>
      <c r="M20" s="44"/>
      <c r="N20" s="175"/>
      <c r="O20" s="175"/>
      <c r="P20" s="176"/>
      <c r="Q20" s="177"/>
      <c r="R20" s="5"/>
      <c r="S20" s="5"/>
      <c r="T20" s="5"/>
      <c r="U20" s="5"/>
      <c r="V20" s="5"/>
      <c r="W20" s="151"/>
    </row>
    <row r="21" spans="1:24" ht="12.75">
      <c r="A21" s="165" t="s">
        <v>56</v>
      </c>
      <c r="B21" s="178">
        <f>B20*B7/100</f>
        <v>19.21574576271186</v>
      </c>
      <c r="C21" s="178">
        <f>C20*C7/100</f>
        <v>0</v>
      </c>
      <c r="D21" s="179" t="s">
        <v>57</v>
      </c>
      <c r="E21" s="180"/>
      <c r="F21" s="181">
        <f>B21+C21</f>
        <v>19.21574576271186</v>
      </c>
      <c r="G21" s="182"/>
      <c r="H21" s="89"/>
      <c r="I21" s="5"/>
      <c r="J21" s="183"/>
      <c r="K21" s="183"/>
      <c r="L21" s="184"/>
      <c r="M21" s="184"/>
      <c r="N21" s="185"/>
      <c r="O21" s="185"/>
      <c r="P21" s="186"/>
      <c r="Q21" s="177"/>
      <c r="R21" s="5"/>
      <c r="S21" s="5"/>
      <c r="T21" s="187"/>
      <c r="U21" s="187"/>
      <c r="V21" s="5"/>
      <c r="W21" s="188"/>
      <c r="X21" s="189" t="s">
        <v>58</v>
      </c>
    </row>
    <row r="22" spans="1:26" ht="12.75">
      <c r="A22" s="190" t="s">
        <v>59</v>
      </c>
      <c r="B22" s="191" t="s">
        <v>60</v>
      </c>
      <c r="C22" s="191" t="s">
        <v>60</v>
      </c>
      <c r="D22" s="192"/>
      <c r="E22" s="193"/>
      <c r="F22" s="194" t="s">
        <v>61</v>
      </c>
      <c r="G22" s="195" t="s">
        <v>62</v>
      </c>
      <c r="H22" s="89" t="s">
        <v>63</v>
      </c>
      <c r="I22" s="5" t="s">
        <v>64</v>
      </c>
      <c r="J22" s="196" t="s">
        <v>65</v>
      </c>
      <c r="K22" s="196" t="s">
        <v>66</v>
      </c>
      <c r="L22" s="197" t="s">
        <v>67</v>
      </c>
      <c r="M22" s="197"/>
      <c r="N22" s="197"/>
      <c r="O22" s="197"/>
      <c r="P22" s="189" t="s">
        <v>68</v>
      </c>
      <c r="Q22" s="198" t="s">
        <v>69</v>
      </c>
      <c r="R22" s="199" t="s">
        <v>70</v>
      </c>
      <c r="S22" s="200" t="s">
        <v>71</v>
      </c>
      <c r="T22" s="201" t="s">
        <v>72</v>
      </c>
      <c r="U22" s="201" t="s">
        <v>73</v>
      </c>
      <c r="V22" s="202" t="s">
        <v>74</v>
      </c>
      <c r="W22" s="203" t="s">
        <v>75</v>
      </c>
      <c r="X22" s="204" t="s">
        <v>76</v>
      </c>
      <c r="Y22" s="205" t="s">
        <v>77</v>
      </c>
      <c r="Z22" s="205" t="s">
        <v>78</v>
      </c>
    </row>
    <row r="23" spans="1:26" ht="12.75">
      <c r="A23" s="206" t="s">
        <v>79</v>
      </c>
      <c r="B23" s="207">
        <v>0.0202</v>
      </c>
      <c r="C23" s="208">
        <v>0</v>
      </c>
      <c r="D23" s="209" t="str">
        <f>IF(ISERROR(VLOOKUP($A23,'[1]liste reference'!$A$6:$B$1174,2,0)),IF(ISERROR(VLOOKUP($A23,'[1]liste reference'!$B$6:$B$1174,1,0)),"",VLOOKUP($A23,'[1]liste reference'!$B$6:$B$1174,1,0)),VLOOKUP($A23,'[1]liste reference'!$A$6:$B$1174,2,0))</f>
        <v>Phormidium sp.</v>
      </c>
      <c r="E23" s="210" t="e">
        <f>IF(D23="",,VLOOKUP(D23,D$22:D22,1,0))</f>
        <v>#N/A</v>
      </c>
      <c r="F23" s="211">
        <f>IF(AND(OR(A23="",A23="!!!!!!"),B23="",C23=""),"",IF(OR(AND(B23="",C23=""),ISERROR(C23+B23)),"!!!",($B23*$B$7+$C23*$C$7)/100))</f>
        <v>0.0202</v>
      </c>
      <c r="G23" s="212" t="str">
        <f>IF(A23="","",IF(ISERROR(VLOOKUP($A23,'[1]liste reference'!$A$6:$Q$1174,9,0)),IF(ISERROR(VLOOKUP($A23,'[1]liste reference'!$B$6:$Q$1174,8,0)),"    -",VLOOKUP($A23,'[1]liste reference'!$B$6:$Q$1174,8,0)),VLOOKUP($A23,'[1]liste reference'!$A$6:$Q$1174,9,0)))</f>
        <v>ALG</v>
      </c>
      <c r="H23" s="213">
        <f>IF(A23="","x",IF(ISERROR(VLOOKUP($A23,'[1]liste reference'!$A$6:$Q$1174,10,0)),IF(ISERROR(VLOOKUP($A23,'[1]liste reference'!$B$6:$Q$1174,9,0)),"x",VLOOKUP($A23,'[1]liste reference'!$B$6:$Q$1174,9,0)),VLOOKUP($A23,'[1]liste reference'!$A$6:$Q$1174,10,0)))</f>
        <v>2</v>
      </c>
      <c r="I23" s="5">
        <f>IF(A23="","",1)</f>
        <v>1</v>
      </c>
      <c r="J23" s="214">
        <f>IF(ISNUMBER($H23),IF(ISERROR(VLOOKUP($A23,'[1]liste reference'!$A$6:$Q$1174,6,0)),IF(ISERROR(VLOOKUP($A23,'[1]liste reference'!$B$6:$Q$1174,5,0)),"nu",VLOOKUP($A23,'[1]liste reference'!$B$6:$Q$1174,5,0)),VLOOKUP($A23,'[1]liste reference'!$A$6:$Q$1174,6,0)),"nu")</f>
        <v>13</v>
      </c>
      <c r="K23" s="214">
        <f>IF(ISNUMBER($H23),IF(ISERROR(VLOOKUP($A23,'[1]liste reference'!$A$6:$Q$1174,7,0)),IF(ISERROR(VLOOKUP($A23,'[1]liste reference'!$B$6:$Q$1174,6,0)),"nu",VLOOKUP($A23,'[1]liste reference'!$B$6:$Q$1174,6,0)),VLOOKUP($A23,'[1]liste reference'!$A$6:$Q$1174,7,0)),"nu")</f>
        <v>2</v>
      </c>
      <c r="L23" s="215" t="str">
        <f>IF(A23="NEWCOD",IF(W23="","Renseigner le champ 'Nouveau taxon'",$W23),IF(ISTEXT($E23),"Taxon déjà saisi !",IF(OR(A23="",A23="!!!!!!"),"",IF(ISERROR(VLOOKUP($A23,'[1]liste reference'!$A$6:$B$1174,2,0)),IF(ISERROR(VLOOKUP($A23,'[1]liste reference'!$B$6:$B$1174,1,0)),"non répertorié ou synonyme. Vérifiez !",VLOOKUP($A23,'[1]liste reference'!$B$6:$B$1174,1,0)),VLOOKUP(A23,'[1]liste reference'!$A$6:$B$1174,2,0)))))</f>
        <v>Phormidium sp.</v>
      </c>
      <c r="M23" s="216"/>
      <c r="N23" s="216"/>
      <c r="O23" s="216"/>
      <c r="P23" s="217" t="s">
        <v>80</v>
      </c>
      <c r="Q23" s="218">
        <f>IF(OR($A23="NEWCOD",$A23="!!!!!!"),IF(X23="","NoCod",X23),IF($A23="","",IF(ISERROR(VLOOKUP($A23,'[1]liste reference'!$A$6:$H$1174,8,FALSE)),IF(ISERROR(VLOOKUP($A23,'[1]liste reference'!$B$6:$H$1174,7,FALSE)),"",VLOOKUP($A23,'[1]liste reference'!$B$6:$H$1174,7,FALSE)),VLOOKUP($A23,'[1]liste reference'!$A$6:$H$1174,8,FALSE))))</f>
        <v>6414</v>
      </c>
      <c r="R23" s="219">
        <f>IF(ISTEXT(H23),"",(B23*$B$7/100)+(C23*$C$7/100))</f>
        <v>0.0202</v>
      </c>
      <c r="S23" s="220">
        <f>IF(OR(ISTEXT(H23),R23=0),"",IF(R23&lt;0.1,1,IF(R23&lt;1,2,IF(R23&lt;10,3,IF(R23&lt;50,4,IF(R23&gt;=50,5,""))))))</f>
        <v>1</v>
      </c>
      <c r="T23" s="220">
        <f>IF(ISERROR(S23*J23),0,S23*J23)</f>
        <v>13</v>
      </c>
      <c r="U23" s="220">
        <f>IF(ISERROR(S23*J23*K23),0,S23*J23*K23)</f>
        <v>26</v>
      </c>
      <c r="V23" s="220">
        <f>IF(ISERROR(S23*K23),0,S23*K23)</f>
        <v>2</v>
      </c>
      <c r="W23" s="221"/>
      <c r="X23" s="222"/>
      <c r="Y23" s="223" t="str">
        <f>IF(AND(ISNUMBER(F23),OR(A23="",A23="!!!!!!")),"!!!!!!",IF(A23="new.cod","NEWCOD",IF(AND((Z23=""),ISTEXT(A23),A23&lt;&gt;"!!!!!!"),A23,IF(Z23="","",INDEX('[1]liste reference'!$A$6:$A$1174,Z23)))))</f>
        <v>PHOSPX</v>
      </c>
      <c r="Z23" s="205">
        <f>IF(ISERROR(MATCH(A23,'[1]liste reference'!$A$6:$A$1174,0)),IF(ISERROR(MATCH(A23,'[1]liste reference'!$B$6:$B$1174,0)),"",(MATCH(A23,'[1]liste reference'!$B$6:$B$1174,0))),(MATCH(A23,'[1]liste reference'!$A$6:$A$1174,0)))</f>
        <v>88</v>
      </c>
    </row>
    <row r="24" spans="1:26" ht="12.75">
      <c r="A24" s="224" t="s">
        <v>81</v>
      </c>
      <c r="B24" s="225">
        <v>0.01</v>
      </c>
      <c r="C24" s="208">
        <v>0</v>
      </c>
      <c r="D24" s="226" t="str">
        <f>IF(ISERROR(VLOOKUP($A24,'[1]liste reference'!$A$6:$B$1174,2,0)),IF(ISERROR(VLOOKUP($A24,'[1]liste reference'!$B$6:$B$1174,1,0)),"",VLOOKUP($A24,'[1]liste reference'!$B$6:$B$1174,1,0)),VLOOKUP($A24,'[1]liste reference'!$A$6:$B$1174,2,0))</f>
        <v>Vaucheria sp.</v>
      </c>
      <c r="E24" s="227" t="e">
        <f>IF(D24="",,VLOOKUP(D24,D$22:D23,1,0))</f>
        <v>#N/A</v>
      </c>
      <c r="F24" s="228">
        <f>IF(AND(OR(A24="",A24="!!!!!!"),B24="",C24=""),"",IF(OR(AND(B24="",C24=""),ISERROR(C24+B24)),"!!!",($B24*$B$7+$C24*$C$7)/100))</f>
        <v>0.01</v>
      </c>
      <c r="G24" s="229" t="str">
        <f>IF(A24="","",IF(ISERROR(VLOOKUP($A24,'[1]liste reference'!$A$6:$Q$1174,9,0)),IF(ISERROR(VLOOKUP($A24,'[1]liste reference'!$B$6:$Q$1174,8,0)),"    -",VLOOKUP($A24,'[1]liste reference'!$B$6:$Q$1174,8,0)),VLOOKUP($A24,'[1]liste reference'!$A$6:$Q$1174,9,0)))</f>
        <v>ALG</v>
      </c>
      <c r="H24" s="230">
        <f>IF(A24="","x",IF(ISERROR(VLOOKUP($A24,'[1]liste reference'!$A$6:$Q$1174,10,0)),IF(ISERROR(VLOOKUP($A24,'[1]liste reference'!$B$6:$Q$1174,9,0)),"x",VLOOKUP($A24,'[1]liste reference'!$B$6:$Q$1174,9,0)),VLOOKUP($A24,'[1]liste reference'!$A$6:$Q$1174,10,0)))</f>
        <v>2</v>
      </c>
      <c r="I24" s="5">
        <f>IF(A24="","",1)</f>
        <v>1</v>
      </c>
      <c r="J24" s="231">
        <f>IF(ISNUMBER($H24),IF(ISERROR(VLOOKUP($A24,'[1]liste reference'!$A$6:$Q$1174,6,0)),IF(ISERROR(VLOOKUP($A24,'[1]liste reference'!$B$6:$Q$1174,5,0)),"nu",VLOOKUP($A24,'[1]liste reference'!$B$6:$Q$1174,5,0)),VLOOKUP($A24,'[1]liste reference'!$A$6:$Q$1174,6,0)),"nu")</f>
        <v>4</v>
      </c>
      <c r="K24" s="231">
        <f>IF(ISNUMBER($H24),IF(ISERROR(VLOOKUP($A24,'[1]liste reference'!$A$6:$Q$1174,7,0)),IF(ISERROR(VLOOKUP($A24,'[1]liste reference'!$B$6:$Q$1174,6,0)),"nu",VLOOKUP($A24,'[1]liste reference'!$B$6:$Q$1174,6,0)),VLOOKUP($A24,'[1]liste reference'!$A$6:$Q$1174,7,0)),"nu")</f>
        <v>1</v>
      </c>
      <c r="L24" s="215" t="str">
        <f>IF(A24="NEWCOD",IF(W24="","Renseigner le champ 'Nouveau taxon'",$W24),IF(ISTEXT($E24),"Taxon déjà saisi !",IF(OR(A24="",A24="!!!!!!"),"",IF(ISERROR(VLOOKUP($A24,'[1]liste reference'!$A$6:$B$1174,2,0)),IF(ISERROR(VLOOKUP($A24,'[1]liste reference'!$B$6:$B$1174,1,0)),"non répertorié ou synonyme. Vérifiez !",VLOOKUP($A24,'[1]liste reference'!$B$6:$B$1174,1,0)),VLOOKUP(A24,'[1]liste reference'!$A$6:$B$1174,2,0)))))</f>
        <v>Vaucheria sp.</v>
      </c>
      <c r="M24" s="232"/>
      <c r="N24" s="232"/>
      <c r="O24" s="232"/>
      <c r="P24" s="233" t="s">
        <v>80</v>
      </c>
      <c r="Q24" s="234">
        <f>IF(OR($A24="NEWCOD",$A24="!!!!!!"),IF(X24="","NoCod",X24),IF($A24="","",IF(ISERROR(VLOOKUP($A24,'[1]liste reference'!$A$6:$H$1174,8,FALSE)),IF(ISERROR(VLOOKUP($A24,'[1]liste reference'!$B$6:$H$1174,7,FALSE)),"",VLOOKUP($A24,'[1]liste reference'!$B$6:$H$1174,7,FALSE)),VLOOKUP($A24,'[1]liste reference'!$A$6:$H$1174,8,FALSE))))</f>
        <v>1169</v>
      </c>
      <c r="R24" s="219">
        <f>IF(ISTEXT(H24),"",(B24*$B$7/100)+(C24*$C$7/100))</f>
        <v>0.01</v>
      </c>
      <c r="S24" s="220">
        <f>IF(OR(ISTEXT(H24),R24=0),"",IF(R24&lt;0.1,1,IF(R24&lt;1,2,IF(R24&lt;10,3,IF(R24&lt;50,4,IF(R24&gt;=50,5,""))))))</f>
        <v>1</v>
      </c>
      <c r="T24" s="220">
        <f>IF(ISERROR(S24*J24),0,S24*J24)</f>
        <v>4</v>
      </c>
      <c r="U24" s="220">
        <f>IF(ISERROR(S24*J24*K24),0,S24*J24*K24)</f>
        <v>4</v>
      </c>
      <c r="V24" s="235">
        <f>IF(ISERROR(S24*K24),0,S24*K24)</f>
        <v>1</v>
      </c>
      <c r="W24" s="236"/>
      <c r="X24" s="237"/>
      <c r="Y24" s="223" t="str">
        <f>IF(AND(ISNUMBER(F24),OR(A24="",A24="!!!!!!")),"!!!!!!",IF(A24="new.cod","NEWCOD",IF(AND((Z24=""),ISTEXT(A24),A24&lt;&gt;"!!!!!!"),A24,IF(Z24="","",INDEX('[1]liste reference'!$A$6:$A$1174,Z24)))))</f>
        <v>VAUSPX</v>
      </c>
      <c r="Z24" s="205">
        <f>IF(ISERROR(MATCH(A24,'[1]liste reference'!$A$6:$A$1174,0)),IF(ISERROR(MATCH(A24,'[1]liste reference'!$B$6:$B$1174,0)),"",(MATCH(A24,'[1]liste reference'!$B$6:$B$1174,0))),(MATCH(A24,'[1]liste reference'!$A$6:$A$1174,0)))</f>
        <v>118</v>
      </c>
    </row>
    <row r="25" spans="1:26" ht="12.75">
      <c r="A25" s="224" t="s">
        <v>82</v>
      </c>
      <c r="B25" s="225">
        <v>0.0004</v>
      </c>
      <c r="C25" s="208">
        <v>0</v>
      </c>
      <c r="D25" s="226" t="str">
        <f>IF(ISERROR(VLOOKUP($A25,'[1]liste reference'!$A$6:$B$1174,2,0)),IF(ISERROR(VLOOKUP($A25,'[1]liste reference'!$B$6:$B$1174,1,0)),"",VLOOKUP($A25,'[1]liste reference'!$B$6:$B$1174,1,0)),VLOOKUP($A25,'[1]liste reference'!$A$6:$B$1174,2,0))</f>
        <v>Cinclidotus danubicus</v>
      </c>
      <c r="E25" s="227" t="e">
        <f>IF(D25="",,VLOOKUP(D25,D$22:D24,1,0))</f>
        <v>#N/A</v>
      </c>
      <c r="F25" s="228">
        <f>IF(AND(OR(A25="",A25="!!!!!!"),B25="",C25=""),"",IF(OR(AND(B25="",C25=""),ISERROR(C25+B25)),"!!!",($B25*$B$7+$C25*$C$7)/100))</f>
        <v>0.0004</v>
      </c>
      <c r="G25" s="229" t="str">
        <f>IF(A25="","",IF(ISERROR(VLOOKUP($A25,'[1]liste reference'!$A$6:$Q$1174,9,0)),IF(ISERROR(VLOOKUP($A25,'[1]liste reference'!$B$6:$Q$1174,8,0)),"    -",VLOOKUP($A25,'[1]liste reference'!$B$6:$Q$1174,8,0)),VLOOKUP($A25,'[1]liste reference'!$A$6:$Q$1174,9,0)))</f>
        <v>BRm</v>
      </c>
      <c r="H25" s="230">
        <f>IF(A25="","x",IF(ISERROR(VLOOKUP($A25,'[1]liste reference'!$A$6:$Q$1174,10,0)),IF(ISERROR(VLOOKUP($A25,'[1]liste reference'!$B$6:$Q$1174,9,0)),"x",VLOOKUP($A25,'[1]liste reference'!$B$6:$Q$1174,9,0)),VLOOKUP($A25,'[1]liste reference'!$A$6:$Q$1174,10,0)))</f>
        <v>5</v>
      </c>
      <c r="I25" s="5">
        <f>IF(A25="","",1)</f>
        <v>1</v>
      </c>
      <c r="J25" s="231">
        <f>IF(ISNUMBER($H25),IF(ISERROR(VLOOKUP($A25,'[1]liste reference'!$A$6:$Q$1174,6,0)),IF(ISERROR(VLOOKUP($A25,'[1]liste reference'!$B$6:$Q$1174,5,0)),"nu",VLOOKUP($A25,'[1]liste reference'!$B$6:$Q$1174,5,0)),VLOOKUP($A25,'[1]liste reference'!$A$6:$Q$1174,6,0)),"nu")</f>
        <v>13</v>
      </c>
      <c r="K25" s="231">
        <f>IF(ISNUMBER($H25),IF(ISERROR(VLOOKUP($A25,'[1]liste reference'!$A$6:$Q$1174,7,0)),IF(ISERROR(VLOOKUP($A25,'[1]liste reference'!$B$6:$Q$1174,6,0)),"nu",VLOOKUP($A25,'[1]liste reference'!$B$6:$Q$1174,6,0)),VLOOKUP($A25,'[1]liste reference'!$A$6:$Q$1174,7,0)),"nu")</f>
        <v>3</v>
      </c>
      <c r="L25" s="215" t="str">
        <f>IF(A25="NEWCOD",IF(W25="","Renseigner le champ 'Nouveau taxon'",$W25),IF(ISTEXT($E25),"Taxon déjà saisi !",IF(OR(A25="",A25="!!!!!!"),"",IF(ISERROR(VLOOKUP($A25,'[1]liste reference'!$A$6:$B$1174,2,0)),IF(ISERROR(VLOOKUP($A25,'[1]liste reference'!$B$6:$B$1174,1,0)),"non répertorié ou synonyme. Vérifiez !",VLOOKUP($A25,'[1]liste reference'!$B$6:$B$1174,1,0)),VLOOKUP(A25,'[1]liste reference'!$A$6:$B$1174,2,0)))))</f>
        <v>Cinclidotus danubicus</v>
      </c>
      <c r="M25" s="232"/>
      <c r="N25" s="232"/>
      <c r="O25" s="232"/>
      <c r="P25" s="233" t="s">
        <v>80</v>
      </c>
      <c r="Q25" s="234">
        <f>IF(OR($A25="NEWCOD",$A25="!!!!!!"),IF(X25="","NoCod",X25),IF($A25="","",IF(ISERROR(VLOOKUP($A25,'[1]liste reference'!$A$6:$H$1174,8,FALSE)),IF(ISERROR(VLOOKUP($A25,'[1]liste reference'!$B$6:$H$1174,7,FALSE)),"",VLOOKUP($A25,'[1]liste reference'!$B$6:$H$1174,7,FALSE)),VLOOKUP($A25,'[1]liste reference'!$A$6:$H$1174,8,FALSE))))</f>
        <v>1319</v>
      </c>
      <c r="R25" s="219">
        <f>IF(ISTEXT(H25),"",(B25*$B$7/100)+(C25*$C$7/100))</f>
        <v>0.0004</v>
      </c>
      <c r="S25" s="220">
        <f>IF(OR(ISTEXT(H25),R25=0),"",IF(R25&lt;0.1,1,IF(R25&lt;1,2,IF(R25&lt;10,3,IF(R25&lt;50,4,IF(R25&gt;=50,5,""))))))</f>
        <v>1</v>
      </c>
      <c r="T25" s="220">
        <f>IF(ISERROR(S25*J25),0,S25*J25)</f>
        <v>13</v>
      </c>
      <c r="U25" s="220">
        <f>IF(ISERROR(S25*J25*K25),0,S25*J25*K25)</f>
        <v>39</v>
      </c>
      <c r="V25" s="235">
        <f>IF(ISERROR(S25*K25),0,S25*K25)</f>
        <v>3</v>
      </c>
      <c r="W25" s="236"/>
      <c r="X25" s="237"/>
      <c r="Y25" s="223" t="str">
        <f>IF(AND(ISNUMBER(F25),OR(A25="",A25="!!!!!!")),"!!!!!!",IF(A25="new.cod","NEWCOD",IF(AND((Z25=""),ISTEXT(A25),A25&lt;&gt;"!!!!!!"),A25,IF(Z25="","",INDEX('[1]liste reference'!$A$6:$A$1174,Z25)))))</f>
        <v>CINDAN</v>
      </c>
      <c r="Z25" s="205">
        <f>IF(ISERROR(MATCH(A25,'[1]liste reference'!$A$6:$A$1174,0)),IF(ISERROR(MATCH(A25,'[1]liste reference'!$B$6:$B$1174,0)),"",(MATCH(A25,'[1]liste reference'!$B$6:$B$1174,0))),(MATCH(A25,'[1]liste reference'!$A$6:$A$1174,0)))</f>
        <v>222</v>
      </c>
    </row>
    <row r="26" spans="1:26" ht="12.75">
      <c r="A26" s="224" t="s">
        <v>83</v>
      </c>
      <c r="B26" s="225">
        <v>0.0002</v>
      </c>
      <c r="C26" s="208">
        <v>0</v>
      </c>
      <c r="D26" s="226" t="str">
        <f>IF(ISERROR(VLOOKUP($A26,'[1]liste reference'!$A$6:$B$1174,2,0)),IF(ISERROR(VLOOKUP($A26,'[1]liste reference'!$B$6:$B$1174,1,0)),"",VLOOKUP($A26,'[1]liste reference'!$B$6:$B$1174,1,0)),VLOOKUP($A26,'[1]liste reference'!$A$6:$B$1174,2,0))</f>
        <v>Cinclidotus riparius</v>
      </c>
      <c r="E26" s="227" t="e">
        <f>IF(D26="",,VLOOKUP(D26,D$22:D25,1,0))</f>
        <v>#N/A</v>
      </c>
      <c r="F26" s="228">
        <f>IF(AND(OR(A26="",A26="!!!!!!"),B26="",C26=""),"",IF(OR(AND(B26="",C26=""),ISERROR(C26+B26)),"!!!",($B26*$B$7+$C26*$C$7)/100))</f>
        <v>0.0002</v>
      </c>
      <c r="G26" s="229" t="str">
        <f>IF(A26="","",IF(ISERROR(VLOOKUP($A26,'[1]liste reference'!$A$6:$Q$1174,9,0)),IF(ISERROR(VLOOKUP($A26,'[1]liste reference'!$B$6:$Q$1174,8,0)),"    -",VLOOKUP($A26,'[1]liste reference'!$B$6:$Q$1174,8,0)),VLOOKUP($A26,'[1]liste reference'!$A$6:$Q$1174,9,0)))</f>
        <v>BRm</v>
      </c>
      <c r="H26" s="230">
        <f>IF(A26="","x",IF(ISERROR(VLOOKUP($A26,'[1]liste reference'!$A$6:$Q$1174,10,0)),IF(ISERROR(VLOOKUP($A26,'[1]liste reference'!$B$6:$Q$1174,9,0)),"x",VLOOKUP($A26,'[1]liste reference'!$B$6:$Q$1174,9,0)),VLOOKUP($A26,'[1]liste reference'!$A$6:$Q$1174,10,0)))</f>
        <v>5</v>
      </c>
      <c r="I26" s="5">
        <f>IF(A26="","",1)</f>
        <v>1</v>
      </c>
      <c r="J26" s="231">
        <f>IF(ISNUMBER($H26),IF(ISERROR(VLOOKUP($A26,'[1]liste reference'!$A$6:$Q$1174,6,0)),IF(ISERROR(VLOOKUP($A26,'[1]liste reference'!$B$6:$Q$1174,5,0)),"nu",VLOOKUP($A26,'[1]liste reference'!$B$6:$Q$1174,5,0)),VLOOKUP($A26,'[1]liste reference'!$A$6:$Q$1174,6,0)),"nu")</f>
        <v>13</v>
      </c>
      <c r="K26" s="231">
        <f>IF(ISNUMBER($H26),IF(ISERROR(VLOOKUP($A26,'[1]liste reference'!$A$6:$Q$1174,7,0)),IF(ISERROR(VLOOKUP($A26,'[1]liste reference'!$B$6:$Q$1174,6,0)),"nu",VLOOKUP($A26,'[1]liste reference'!$B$6:$Q$1174,6,0)),VLOOKUP($A26,'[1]liste reference'!$A$6:$Q$1174,7,0)),"nu")</f>
        <v>2</v>
      </c>
      <c r="L26" s="215" t="str">
        <f>IF(A26="NEWCOD",IF(W26="","Renseigner le champ 'Nouveau taxon'",$W26),IF(ISTEXT($E26),"Taxon déjà saisi !",IF(OR(A26="",A26="!!!!!!"),"",IF(ISERROR(VLOOKUP($A26,'[1]liste reference'!$A$6:$B$1174,2,0)),IF(ISERROR(VLOOKUP($A26,'[1]liste reference'!$B$6:$B$1174,1,0)),"non répertorié ou synonyme. Vérifiez !",VLOOKUP($A26,'[1]liste reference'!$B$6:$B$1174,1,0)),VLOOKUP(A26,'[1]liste reference'!$A$6:$B$1174,2,0)))))</f>
        <v>Cinclidotus riparius</v>
      </c>
      <c r="M26" s="232"/>
      <c r="N26" s="232"/>
      <c r="O26" s="232"/>
      <c r="P26" s="233" t="s">
        <v>80</v>
      </c>
      <c r="Q26" s="234">
        <f>IF(OR($A26="NEWCOD",$A26="!!!!!!"),IF(X26="","NoCod",X26),IF($A26="","",IF(ISERROR(VLOOKUP($A26,'[1]liste reference'!$A$6:$H$1174,8,FALSE)),IF(ISERROR(VLOOKUP($A26,'[1]liste reference'!$B$6:$H$1174,7,FALSE)),"",VLOOKUP($A26,'[1]liste reference'!$B$6:$H$1174,7,FALSE)),VLOOKUP($A26,'[1]liste reference'!$A$6:$H$1174,8,FALSE))))</f>
        <v>1321</v>
      </c>
      <c r="R26" s="219">
        <f>IF(ISTEXT(H26),"",(B26*$B$7/100)+(C26*$C$7/100))</f>
        <v>0.0002</v>
      </c>
      <c r="S26" s="220">
        <f>IF(OR(ISTEXT(H26),R26=0),"",IF(R26&lt;0.1,1,IF(R26&lt;1,2,IF(R26&lt;10,3,IF(R26&lt;50,4,IF(R26&gt;=50,5,""))))))</f>
        <v>1</v>
      </c>
      <c r="T26" s="220">
        <f>IF(ISERROR(S26*J26),0,S26*J26)</f>
        <v>13</v>
      </c>
      <c r="U26" s="220">
        <f>IF(ISERROR(S26*J26*K26),0,S26*J26*K26)</f>
        <v>26</v>
      </c>
      <c r="V26" s="235">
        <f>IF(ISERROR(S26*K26),0,S26*K26)</f>
        <v>2</v>
      </c>
      <c r="W26" s="236"/>
      <c r="X26" s="237"/>
      <c r="Y26" s="223" t="str">
        <f>IF(AND(ISNUMBER(F26),OR(A26="",A26="!!!!!!")),"!!!!!!",IF(A26="new.cod","NEWCOD",IF(AND((Z26=""),ISTEXT(A26),A26&lt;&gt;"!!!!!!"),A26,IF(Z26="","",INDEX('[1]liste reference'!$A$6:$A$1174,Z26)))))</f>
        <v>CINRIP</v>
      </c>
      <c r="Z26" s="205">
        <f>IF(ISERROR(MATCH(A26,'[1]liste reference'!$A$6:$A$1174,0)),IF(ISERROR(MATCH(A26,'[1]liste reference'!$B$6:$B$1174,0)),"",(MATCH(A26,'[1]liste reference'!$B$6:$B$1174,0))),(MATCH(A26,'[1]liste reference'!$A$6:$A$1174,0)))</f>
        <v>224</v>
      </c>
    </row>
    <row r="27" spans="1:26" ht="12.75">
      <c r="A27" s="224" t="s">
        <v>84</v>
      </c>
      <c r="B27" s="225">
        <v>0.08305084745762711</v>
      </c>
      <c r="C27" s="208">
        <v>0</v>
      </c>
      <c r="D27" s="226" t="str">
        <f>IF(ISERROR(VLOOKUP($A27,'[1]liste reference'!$A$6:$B$1174,2,0)),IF(ISERROR(VLOOKUP($A27,'[1]liste reference'!$B$6:$B$1174,1,0)),"",VLOOKUP($A27,'[1]liste reference'!$B$6:$B$1174,1,0)),VLOOKUP($A27,'[1]liste reference'!$A$6:$B$1174,2,0))</f>
        <v>Myriophyllum spicatum</v>
      </c>
      <c r="E27" s="227" t="e">
        <f>IF(D27="",,VLOOKUP(D27,D$22:D26,1,0))</f>
        <v>#N/A</v>
      </c>
      <c r="F27" s="228">
        <f>IF(AND(OR(A27="",A27="!!!!!!"),B27="",C27=""),"",IF(OR(AND(B27="",C27=""),ISERROR(C27+B27)),"!!!",($B27*$B$7+$C27*$C$7)/100))</f>
        <v>0.08305084745762711</v>
      </c>
      <c r="G27" s="229" t="str">
        <f>IF(A27="","",IF(ISERROR(VLOOKUP($A27,'[1]liste reference'!$A$6:$Q$1174,9,0)),IF(ISERROR(VLOOKUP($A27,'[1]liste reference'!$B$6:$Q$1174,8,0)),"    -",VLOOKUP($A27,'[1]liste reference'!$B$6:$Q$1174,8,0)),VLOOKUP($A27,'[1]liste reference'!$A$6:$Q$1174,9,0)))</f>
        <v>PHy</v>
      </c>
      <c r="H27" s="230">
        <f>IF(A27="","x",IF(ISERROR(VLOOKUP($A27,'[1]liste reference'!$A$6:$Q$1174,10,0)),IF(ISERROR(VLOOKUP($A27,'[1]liste reference'!$B$6:$Q$1174,9,0)),"x",VLOOKUP($A27,'[1]liste reference'!$B$6:$Q$1174,9,0)),VLOOKUP($A27,'[1]liste reference'!$A$6:$Q$1174,10,0)))</f>
        <v>7</v>
      </c>
      <c r="I27" s="5">
        <f>IF(A27="","",1)</f>
        <v>1</v>
      </c>
      <c r="J27" s="231">
        <f>IF(ISNUMBER($H27),IF(ISERROR(VLOOKUP($A27,'[1]liste reference'!$A$6:$Q$1174,6,0)),IF(ISERROR(VLOOKUP($A27,'[1]liste reference'!$B$6:$Q$1174,5,0)),"nu",VLOOKUP($A27,'[1]liste reference'!$B$6:$Q$1174,5,0)),VLOOKUP($A27,'[1]liste reference'!$A$6:$Q$1174,6,0)),"nu")</f>
        <v>8</v>
      </c>
      <c r="K27" s="231">
        <f>IF(ISNUMBER($H27),IF(ISERROR(VLOOKUP($A27,'[1]liste reference'!$A$6:$Q$1174,7,0)),IF(ISERROR(VLOOKUP($A27,'[1]liste reference'!$B$6:$Q$1174,6,0)),"nu",VLOOKUP($A27,'[1]liste reference'!$B$6:$Q$1174,6,0)),VLOOKUP($A27,'[1]liste reference'!$A$6:$Q$1174,7,0)),"nu")</f>
        <v>2</v>
      </c>
      <c r="L27" s="215" t="str">
        <f>IF(A27="NEWCOD",IF(W27="","Renseigner le champ 'Nouveau taxon'",$W27),IF(ISTEXT($E27),"Taxon déjà saisi !",IF(OR(A27="",A27="!!!!!!"),"",IF(ISERROR(VLOOKUP($A27,'[1]liste reference'!$A$6:$B$1174,2,0)),IF(ISERROR(VLOOKUP($A27,'[1]liste reference'!$B$6:$B$1174,1,0)),"non répertorié ou synonyme. Vérifiez !",VLOOKUP($A27,'[1]liste reference'!$B$6:$B$1174,1,0)),VLOOKUP(A27,'[1]liste reference'!$A$6:$B$1174,2,0)))))</f>
        <v>Myriophyllum spicatum</v>
      </c>
      <c r="M27" s="232"/>
      <c r="N27" s="232"/>
      <c r="O27" s="232"/>
      <c r="P27" s="233" t="s">
        <v>80</v>
      </c>
      <c r="Q27" s="234">
        <f>IF(OR($A27="NEWCOD",$A27="!!!!!!"),IF(X27="","NoCod",X27),IF($A27="","",IF(ISERROR(VLOOKUP($A27,'[1]liste reference'!$A$6:$H$1174,8,FALSE)),IF(ISERROR(VLOOKUP($A27,'[1]liste reference'!$B$6:$H$1174,7,FALSE)),"",VLOOKUP($A27,'[1]liste reference'!$B$6:$H$1174,7,FALSE)),VLOOKUP($A27,'[1]liste reference'!$A$6:$H$1174,8,FALSE))))</f>
        <v>1778</v>
      </c>
      <c r="R27" s="219">
        <f>IF(ISTEXT(H27),"",(B27*$B$7/100)+(C27*$C$7/100))</f>
        <v>0.08305084745762711</v>
      </c>
      <c r="S27" s="220">
        <f>IF(OR(ISTEXT(H27),R27=0),"",IF(R27&lt;0.1,1,IF(R27&lt;1,2,IF(R27&lt;10,3,IF(R27&lt;50,4,IF(R27&gt;=50,5,""))))))</f>
        <v>1</v>
      </c>
      <c r="T27" s="220">
        <f>IF(ISERROR(S27*J27),0,S27*J27)</f>
        <v>8</v>
      </c>
      <c r="U27" s="220">
        <f>IF(ISERROR(S27*J27*K27),0,S27*J27*K27)</f>
        <v>16</v>
      </c>
      <c r="V27" s="235">
        <f>IF(ISERROR(S27*K27),0,S27*K27)</f>
        <v>2</v>
      </c>
      <c r="W27" s="236"/>
      <c r="X27" s="237"/>
      <c r="Y27" s="223" t="str">
        <f>IF(AND(ISNUMBER(F27),OR(A27="",A27="!!!!!!")),"!!!!!!",IF(A27="new.cod","NEWCOD",IF(AND((Z27=""),ISTEXT(A27),A27&lt;&gt;"!!!!!!"),A27,IF(Z27="","",INDEX('[1]liste reference'!$A$6:$A$1174,Z27)))))</f>
        <v>MYRSPI</v>
      </c>
      <c r="Z27" s="205">
        <f>IF(ISERROR(MATCH(A27,'[1]liste reference'!$A$6:$A$1174,0)),IF(ISERROR(MATCH(A27,'[1]liste reference'!$B$6:$B$1174,0)),"",(MATCH(A27,'[1]liste reference'!$B$6:$B$1174,0))),(MATCH(A27,'[1]liste reference'!$A$6:$A$1174,0)))</f>
        <v>486</v>
      </c>
    </row>
    <row r="28" spans="1:26" ht="12.75">
      <c r="A28" s="224" t="s">
        <v>16</v>
      </c>
      <c r="B28" s="225">
        <v>1.3288135593220338</v>
      </c>
      <c r="C28" s="208">
        <v>0</v>
      </c>
      <c r="D28" s="226" t="str">
        <f>IF(ISERROR(VLOOKUP($A28,'[1]liste reference'!$A$6:$B$1174,2,0)),IF(ISERROR(VLOOKUP($A28,'[1]liste reference'!$B$6:$B$1174,1,0)),"",VLOOKUP($A28,'[1]liste reference'!$B$6:$B$1174,1,0)),VLOOKUP($A28,'[1]liste reference'!$A$6:$B$1174,2,0))</f>
        <v>Potamogeton nodosus</v>
      </c>
      <c r="E28" s="227" t="e">
        <f>IF(D28="",,VLOOKUP(D28,D$22:D27,1,0))</f>
        <v>#N/A</v>
      </c>
      <c r="F28" s="228">
        <f>IF(AND(OR(A28="",A28="!!!!!!"),B28="",C28=""),"",IF(OR(AND(B28="",C28=""),ISERROR(C28+B28)),"!!!",($B28*$B$7+$C28*$C$7)/100))</f>
        <v>1.3288135593220338</v>
      </c>
      <c r="G28" s="229" t="str">
        <f>IF(A28="","",IF(ISERROR(VLOOKUP($A28,'[1]liste reference'!$A$6:$Q$1174,9,0)),IF(ISERROR(VLOOKUP($A28,'[1]liste reference'!$B$6:$Q$1174,8,0)),"    -",VLOOKUP($A28,'[1]liste reference'!$B$6:$Q$1174,8,0)),VLOOKUP($A28,'[1]liste reference'!$A$6:$Q$1174,9,0)))</f>
        <v>PHy</v>
      </c>
      <c r="H28" s="230">
        <f>IF(A28="","x",IF(ISERROR(VLOOKUP($A28,'[1]liste reference'!$A$6:$Q$1174,10,0)),IF(ISERROR(VLOOKUP($A28,'[1]liste reference'!$B$6:$Q$1174,9,0)),"x",VLOOKUP($A28,'[1]liste reference'!$B$6:$Q$1174,9,0)),VLOOKUP($A28,'[1]liste reference'!$A$6:$Q$1174,10,0)))</f>
        <v>7</v>
      </c>
      <c r="I28" s="5">
        <f>IF(A28="","",1)</f>
        <v>1</v>
      </c>
      <c r="J28" s="231">
        <f>IF(ISNUMBER($H28),IF(ISERROR(VLOOKUP($A28,'[1]liste reference'!$A$6:$Q$1174,6,0)),IF(ISERROR(VLOOKUP($A28,'[1]liste reference'!$B$6:$Q$1174,5,0)),"nu",VLOOKUP($A28,'[1]liste reference'!$B$6:$Q$1174,5,0)),VLOOKUP($A28,'[1]liste reference'!$A$6:$Q$1174,6,0)),"nu")</f>
        <v>4</v>
      </c>
      <c r="K28" s="231">
        <f>IF(ISNUMBER($H28),IF(ISERROR(VLOOKUP($A28,'[1]liste reference'!$A$6:$Q$1174,7,0)),IF(ISERROR(VLOOKUP($A28,'[1]liste reference'!$B$6:$Q$1174,6,0)),"nu",VLOOKUP($A28,'[1]liste reference'!$B$6:$Q$1174,6,0)),VLOOKUP($A28,'[1]liste reference'!$A$6:$Q$1174,7,0)),"nu")</f>
        <v>3</v>
      </c>
      <c r="L28" s="215" t="str">
        <f>IF(A28="NEWCOD",IF(W28="","Renseigner le champ 'Nouveau taxon'",$W28),IF(ISTEXT($E28),"Taxon déjà saisi !",IF(OR(A28="",A28="!!!!!!"),"",IF(ISERROR(VLOOKUP($A28,'[1]liste reference'!$A$6:$B$1174,2,0)),IF(ISERROR(VLOOKUP($A28,'[1]liste reference'!$B$6:$B$1174,1,0)),"non répertorié ou synonyme. Vérifiez !",VLOOKUP($A28,'[1]liste reference'!$B$6:$B$1174,1,0)),VLOOKUP(A28,'[1]liste reference'!$A$6:$B$1174,2,0)))))</f>
        <v>Potamogeton nodosus</v>
      </c>
      <c r="M28" s="232"/>
      <c r="N28" s="232"/>
      <c r="O28" s="232"/>
      <c r="P28" s="233" t="s">
        <v>80</v>
      </c>
      <c r="Q28" s="234">
        <f>IF(OR($A28="NEWCOD",$A28="!!!!!!"),IF(X28="","NoCod",X28),IF($A28="","",IF(ISERROR(VLOOKUP($A28,'[1]liste reference'!$A$6:$H$1174,8,FALSE)),IF(ISERROR(VLOOKUP($A28,'[1]liste reference'!$B$6:$H$1174,7,FALSE)),"",VLOOKUP($A28,'[1]liste reference'!$B$6:$H$1174,7,FALSE)),VLOOKUP($A28,'[1]liste reference'!$A$6:$H$1174,8,FALSE))))</f>
        <v>1652</v>
      </c>
      <c r="R28" s="219">
        <f>IF(ISTEXT(H28),"",(B28*$B$7/100)+(C28*$C$7/100))</f>
        <v>1.3288135593220338</v>
      </c>
      <c r="S28" s="220">
        <f>IF(OR(ISTEXT(H28),R28=0),"",IF(R28&lt;0.1,1,IF(R28&lt;1,2,IF(R28&lt;10,3,IF(R28&lt;50,4,IF(R28&gt;=50,5,""))))))</f>
        <v>3</v>
      </c>
      <c r="T28" s="220">
        <f>IF(ISERROR(S28*J28),0,S28*J28)</f>
        <v>12</v>
      </c>
      <c r="U28" s="220">
        <f>IF(ISERROR(S28*J28*K28),0,S28*J28*K28)</f>
        <v>36</v>
      </c>
      <c r="V28" s="235">
        <f>IF(ISERROR(S28*K28),0,S28*K28)</f>
        <v>9</v>
      </c>
      <c r="W28" s="236"/>
      <c r="X28" s="237"/>
      <c r="Y28" s="223" t="str">
        <f>IF(AND(ISNUMBER(F28),OR(A28="",A28="!!!!!!")),"!!!!!!",IF(A28="new.cod","NEWCOD",IF(AND((Z28=""),ISTEXT(A28),A28&lt;&gt;"!!!!!!"),A28,IF(Z28="","",INDEX('[1]liste reference'!$A$6:$A$1174,Z28)))))</f>
        <v>POTNOD</v>
      </c>
      <c r="Z28" s="205">
        <f>IF(ISERROR(MATCH(A28,'[1]liste reference'!$A$6:$A$1174,0)),IF(ISERROR(MATCH(A28,'[1]liste reference'!$B$6:$B$1174,0)),"",(MATCH(A28,'[1]liste reference'!$B$6:$B$1174,0))),(MATCH(A28,'[1]liste reference'!$A$6:$A$1174,0)))</f>
        <v>530</v>
      </c>
    </row>
    <row r="29" spans="1:26" ht="12.75">
      <c r="A29" s="224" t="s">
        <v>85</v>
      </c>
      <c r="B29" s="225">
        <v>17.689830508474575</v>
      </c>
      <c r="C29" s="208">
        <v>0</v>
      </c>
      <c r="D29" s="226" t="str">
        <f>IF(ISERROR(VLOOKUP($A29,'[1]liste reference'!$A$6:$B$1174,2,0)),IF(ISERROR(VLOOKUP($A29,'[1]liste reference'!$B$6:$B$1174,1,0)),"",VLOOKUP($A29,'[1]liste reference'!$B$6:$B$1174,1,0)),VLOOKUP($A29,'[1]liste reference'!$A$6:$B$1174,2,0))</f>
        <v>Potamogeton pectinatus</v>
      </c>
      <c r="E29" s="227" t="e">
        <f>IF(D29="",,VLOOKUP(D29,D$22:D28,1,0))</f>
        <v>#N/A</v>
      </c>
      <c r="F29" s="228">
        <f>IF(AND(OR(A29="",A29="!!!!!!"),B29="",C29=""),"",IF(OR(AND(B29="",C29=""),ISERROR(C29+B29)),"!!!",($B29*$B$7+$C29*$C$7)/100))</f>
        <v>17.689830508474575</v>
      </c>
      <c r="G29" s="229" t="str">
        <f>IF(A29="","",IF(ISERROR(VLOOKUP($A29,'[1]liste reference'!$A$6:$Q$1174,9,0)),IF(ISERROR(VLOOKUP($A29,'[1]liste reference'!$B$6:$Q$1174,8,0)),"    -",VLOOKUP($A29,'[1]liste reference'!$B$6:$Q$1174,8,0)),VLOOKUP($A29,'[1]liste reference'!$A$6:$Q$1174,9,0)))</f>
        <v>PHy</v>
      </c>
      <c r="H29" s="230">
        <f>IF(A29="","x",IF(ISERROR(VLOOKUP($A29,'[1]liste reference'!$A$6:$Q$1174,10,0)),IF(ISERROR(VLOOKUP($A29,'[1]liste reference'!$B$6:$Q$1174,9,0)),"x",VLOOKUP($A29,'[1]liste reference'!$B$6:$Q$1174,9,0)),VLOOKUP($A29,'[1]liste reference'!$A$6:$Q$1174,10,0)))</f>
        <v>7</v>
      </c>
      <c r="I29" s="5">
        <f>IF(A29="","",1)</f>
        <v>1</v>
      </c>
      <c r="J29" s="231">
        <f>IF(ISNUMBER($H29),IF(ISERROR(VLOOKUP($A29,'[1]liste reference'!$A$6:$Q$1174,6,0)),IF(ISERROR(VLOOKUP($A29,'[1]liste reference'!$B$6:$Q$1174,5,0)),"nu",VLOOKUP($A29,'[1]liste reference'!$B$6:$Q$1174,5,0)),VLOOKUP($A29,'[1]liste reference'!$A$6:$Q$1174,6,0)),"nu")</f>
        <v>2</v>
      </c>
      <c r="K29" s="231">
        <f>IF(ISNUMBER($H29),IF(ISERROR(VLOOKUP($A29,'[1]liste reference'!$A$6:$Q$1174,7,0)),IF(ISERROR(VLOOKUP($A29,'[1]liste reference'!$B$6:$Q$1174,6,0)),"nu",VLOOKUP($A29,'[1]liste reference'!$B$6:$Q$1174,6,0)),VLOOKUP($A29,'[1]liste reference'!$A$6:$Q$1174,7,0)),"nu")</f>
        <v>2</v>
      </c>
      <c r="L29" s="215" t="str">
        <f>IF(A29="NEWCOD",IF(W29="","Renseigner le champ 'Nouveau taxon'",$W29),IF(ISTEXT($E29),"Taxon déjà saisi !",IF(OR(A29="",A29="!!!!!!"),"",IF(ISERROR(VLOOKUP($A29,'[1]liste reference'!$A$6:$B$1174,2,0)),IF(ISERROR(VLOOKUP($A29,'[1]liste reference'!$B$6:$B$1174,1,0)),"non répertorié ou synonyme. Vérifiez !",VLOOKUP($A29,'[1]liste reference'!$B$6:$B$1174,1,0)),VLOOKUP(A29,'[1]liste reference'!$A$6:$B$1174,2,0)))))</f>
        <v>Potamogeton pectinatus</v>
      </c>
      <c r="M29" s="232"/>
      <c r="N29" s="232"/>
      <c r="O29" s="232"/>
      <c r="P29" s="233" t="s">
        <v>80</v>
      </c>
      <c r="Q29" s="234">
        <f>IF(OR($A29="NEWCOD",$A29="!!!!!!"),IF(X29="","NoCod",X29),IF($A29="","",IF(ISERROR(VLOOKUP($A29,'[1]liste reference'!$A$6:$H$1174,8,FALSE)),IF(ISERROR(VLOOKUP($A29,'[1]liste reference'!$B$6:$H$1174,7,FALSE)),"",VLOOKUP($A29,'[1]liste reference'!$B$6:$H$1174,7,FALSE)),VLOOKUP($A29,'[1]liste reference'!$A$6:$H$1174,8,FALSE))))</f>
        <v>1655</v>
      </c>
      <c r="R29" s="219">
        <f>IF(ISTEXT(H29),"",(B29*$B$7/100)+(C29*$C$7/100))</f>
        <v>17.689830508474575</v>
      </c>
      <c r="S29" s="220">
        <f>IF(OR(ISTEXT(H29),R29=0),"",IF(R29&lt;0.1,1,IF(R29&lt;1,2,IF(R29&lt;10,3,IF(R29&lt;50,4,IF(R29&gt;=50,5,""))))))</f>
        <v>4</v>
      </c>
      <c r="T29" s="220">
        <f>IF(ISERROR(S29*J29),0,S29*J29)</f>
        <v>8</v>
      </c>
      <c r="U29" s="220">
        <f>IF(ISERROR(S29*J29*K29),0,S29*J29*K29)</f>
        <v>16</v>
      </c>
      <c r="V29" s="235">
        <f>IF(ISERROR(S29*K29),0,S29*K29)</f>
        <v>8</v>
      </c>
      <c r="W29" s="236"/>
      <c r="X29" s="237"/>
      <c r="Y29" s="223" t="str">
        <f>IF(AND(ISNUMBER(F29),OR(A29="",A29="!!!!!!")),"!!!!!!",IF(A29="new.cod","NEWCOD",IF(AND((Z29=""),ISTEXT(A29),A29&lt;&gt;"!!!!!!"),A29,IF(Z29="","",INDEX('[1]liste reference'!$A$6:$A$1174,Z29)))))</f>
        <v>POTPEC</v>
      </c>
      <c r="Z29" s="205">
        <f>IF(ISERROR(MATCH(A29,'[1]liste reference'!$A$6:$A$1174,0)),IF(ISERROR(MATCH(A29,'[1]liste reference'!$B$6:$B$1174,0)),"",(MATCH(A29,'[1]liste reference'!$B$6:$B$1174,0))),(MATCH(A29,'[1]liste reference'!$A$6:$A$1174,0)))</f>
        <v>532</v>
      </c>
    </row>
    <row r="30" spans="1:26" ht="12.75">
      <c r="A30" s="224" t="s">
        <v>86</v>
      </c>
      <c r="B30" s="225">
        <v>0.08305084745762711</v>
      </c>
      <c r="C30" s="208">
        <v>0</v>
      </c>
      <c r="D30" s="226" t="str">
        <f>IF(ISERROR(VLOOKUP($A30,'[1]liste reference'!$A$6:$B$1174,2,0)),IF(ISERROR(VLOOKUP($A30,'[1]liste reference'!$B$6:$B$1174,1,0)),"",VLOOKUP($A30,'[1]liste reference'!$B$6:$B$1174,1,0)),VLOOKUP($A30,'[1]liste reference'!$A$6:$B$1174,2,0))</f>
        <v>Vallisneria spiralis</v>
      </c>
      <c r="E30" s="227" t="e">
        <f>IF(D30="",,VLOOKUP(D30,D$22:D29,1,0))</f>
        <v>#N/A</v>
      </c>
      <c r="F30" s="228">
        <f>IF(AND(OR(A30="",A30="!!!!!!"),B30="",C30=""),"",IF(OR(AND(B30="",C30=""),ISERROR(C30+B30)),"!!!",($B30*$B$7+$C30*$C$7)/100))</f>
        <v>0.08305084745762711</v>
      </c>
      <c r="G30" s="229" t="str">
        <f>IF(A30="","",IF(ISERROR(VLOOKUP($A30,'[1]liste reference'!$A$6:$Q$1174,9,0)),IF(ISERROR(VLOOKUP($A30,'[1]liste reference'!$B$6:$Q$1174,8,0)),"    -",VLOOKUP($A30,'[1]liste reference'!$B$6:$Q$1174,8,0)),VLOOKUP($A30,'[1]liste reference'!$A$6:$Q$1174,9,0)))</f>
        <v>PHy</v>
      </c>
      <c r="H30" s="230">
        <f>IF(A30="","x",IF(ISERROR(VLOOKUP($A30,'[1]liste reference'!$A$6:$Q$1174,10,0)),IF(ISERROR(VLOOKUP($A30,'[1]liste reference'!$B$6:$Q$1174,9,0)),"x",VLOOKUP($A30,'[1]liste reference'!$B$6:$Q$1174,9,0)),VLOOKUP($A30,'[1]liste reference'!$A$6:$Q$1174,10,0)))</f>
        <v>7</v>
      </c>
      <c r="I30" s="5">
        <f>IF(A30="","",1)</f>
        <v>1</v>
      </c>
      <c r="J30" s="231">
        <f>IF(ISNUMBER($H30),IF(ISERROR(VLOOKUP($A30,'[1]liste reference'!$A$6:$Q$1174,6,0)),IF(ISERROR(VLOOKUP($A30,'[1]liste reference'!$B$6:$Q$1174,5,0)),"nu",VLOOKUP($A30,'[1]liste reference'!$B$6:$Q$1174,5,0)),VLOOKUP($A30,'[1]liste reference'!$A$6:$Q$1174,6,0)),"nu")</f>
        <v>8</v>
      </c>
      <c r="K30" s="231">
        <f>IF(ISNUMBER($H30),IF(ISERROR(VLOOKUP($A30,'[1]liste reference'!$A$6:$Q$1174,7,0)),IF(ISERROR(VLOOKUP($A30,'[1]liste reference'!$B$6:$Q$1174,6,0)),"nu",VLOOKUP($A30,'[1]liste reference'!$B$6:$Q$1174,6,0)),VLOOKUP($A30,'[1]liste reference'!$A$6:$Q$1174,7,0)),"nu")</f>
        <v>2</v>
      </c>
      <c r="L30" s="215" t="str">
        <f>IF(A30="NEWCOD",IF(W30="","Renseigner le champ 'Nouveau taxon'",$W30),IF(ISTEXT($E30),"Taxon déjà saisi !",IF(OR(A30="",A30="!!!!!!"),"",IF(ISERROR(VLOOKUP($A30,'[1]liste reference'!$A$6:$B$1174,2,0)),IF(ISERROR(VLOOKUP($A30,'[1]liste reference'!$B$6:$B$1174,1,0)),"non répertorié ou synonyme. Vérifiez !",VLOOKUP($A30,'[1]liste reference'!$B$6:$B$1174,1,0)),VLOOKUP(A30,'[1]liste reference'!$A$6:$B$1174,2,0)))))</f>
        <v>Vallisneria spiralis</v>
      </c>
      <c r="M30" s="232"/>
      <c r="N30" s="232"/>
      <c r="O30" s="232"/>
      <c r="P30" s="233" t="s">
        <v>80</v>
      </c>
      <c r="Q30" s="234">
        <f>IF(OR($A30="NEWCOD",$A30="!!!!!!"),IF(X30="","NoCod",X30),IF($A30="","",IF(ISERROR(VLOOKUP($A30,'[1]liste reference'!$A$6:$H$1174,8,FALSE)),IF(ISERROR(VLOOKUP($A30,'[1]liste reference'!$B$6:$H$1174,7,FALSE)),"",VLOOKUP($A30,'[1]liste reference'!$B$6:$H$1174,7,FALSE)),VLOOKUP($A30,'[1]liste reference'!$A$6:$H$1174,8,FALSE))))</f>
        <v>1598</v>
      </c>
      <c r="R30" s="219">
        <f>IF(ISTEXT(H30),"",(B30*$B$7/100)+(C30*$C$7/100))</f>
        <v>0.08305084745762711</v>
      </c>
      <c r="S30" s="220">
        <f>IF(OR(ISTEXT(H30),R30=0),"",IF(R30&lt;0.1,1,IF(R30&lt;1,2,IF(R30&lt;10,3,IF(R30&lt;50,4,IF(R30&gt;=50,5,""))))))</f>
        <v>1</v>
      </c>
      <c r="T30" s="220">
        <f>IF(ISERROR(S30*J30),0,S30*J30)</f>
        <v>8</v>
      </c>
      <c r="U30" s="220">
        <f>IF(ISERROR(S30*J30*K30),0,S30*J30*K30)</f>
        <v>16</v>
      </c>
      <c r="V30" s="235">
        <f>IF(ISERROR(S30*K30),0,S30*K30)</f>
        <v>2</v>
      </c>
      <c r="W30" s="236"/>
      <c r="X30" s="237"/>
      <c r="Y30" s="223" t="str">
        <f>IF(AND(ISNUMBER(F30),OR(A30="",A30="!!!!!!")),"!!!!!!",IF(A30="new.cod","NEWCOD",IF(AND((Z30=""),ISTEXT(A30),A30&lt;&gt;"!!!!!!"),A30,IF(Z30="","",INDEX('[1]liste reference'!$A$6:$A$1174,Z30)))))</f>
        <v>VALSPI</v>
      </c>
      <c r="Z30" s="205">
        <f>IF(ISERROR(MATCH(A30,'[1]liste reference'!$A$6:$A$1174,0)),IF(ISERROR(MATCH(A30,'[1]liste reference'!$B$6:$B$1174,0)),"",(MATCH(A30,'[1]liste reference'!$B$6:$B$1174,0))),(MATCH(A30,'[1]liste reference'!$A$6:$A$1174,0)))</f>
        <v>613</v>
      </c>
    </row>
    <row r="31" spans="1:26" ht="12.75">
      <c r="A31" s="224" t="s">
        <v>87</v>
      </c>
      <c r="B31" s="225">
        <v>0.0002</v>
      </c>
      <c r="C31" s="208">
        <v>0</v>
      </c>
      <c r="D31" s="226" t="str">
        <f>IF(ISERROR(VLOOKUP($A31,'[1]liste reference'!$A$6:$B$1174,2,0)),IF(ISERROR(VLOOKUP($A31,'[1]liste reference'!$B$6:$B$1174,1,0)),"",VLOOKUP($A31,'[1]liste reference'!$B$6:$B$1174,1,0)),VLOOKUP($A31,'[1]liste reference'!$A$6:$B$1174,2,0))</f>
        <v>Arundo donax</v>
      </c>
      <c r="E31" s="227" t="e">
        <f>IF(D31="",,VLOOKUP(D31,D$22:D30,1,0))</f>
        <v>#N/A</v>
      </c>
      <c r="F31" s="228">
        <f>IF(AND(OR(A31="",A31="!!!!!!"),B31="",C31=""),"",IF(OR(AND(B31="",C31=""),ISERROR(C31+B31)),"!!!",($B31*$B$7+$C31*$C$7)/100))</f>
        <v>0.0002</v>
      </c>
      <c r="G31" s="229" t="str">
        <f>IF(A31="","",IF(ISERROR(VLOOKUP($A31,'[1]liste reference'!$A$6:$Q$1174,9,0)),IF(ISERROR(VLOOKUP($A31,'[1]liste reference'!$B$6:$Q$1174,8,0)),"    -",VLOOKUP($A31,'[1]liste reference'!$B$6:$Q$1174,8,0)),VLOOKUP($A31,'[1]liste reference'!$A$6:$Q$1174,9,0)))</f>
        <v>PHg</v>
      </c>
      <c r="H31" s="230">
        <f>IF(A31="","x",IF(ISERROR(VLOOKUP($A31,'[1]liste reference'!$A$6:$Q$1174,10,0)),IF(ISERROR(VLOOKUP($A31,'[1]liste reference'!$B$6:$Q$1174,9,0)),"x",VLOOKUP($A31,'[1]liste reference'!$B$6:$Q$1174,9,0)),VLOOKUP($A31,'[1]liste reference'!$A$6:$Q$1174,10,0)))</f>
        <v>9</v>
      </c>
      <c r="I31" s="5">
        <f>IF(A31="","",1)</f>
        <v>1</v>
      </c>
      <c r="J31" s="231" t="str">
        <f>IF(ISNUMBER($H31),IF(ISERROR(VLOOKUP($A31,'[1]liste reference'!$A$6:$Q$1174,6,0)),IF(ISERROR(VLOOKUP($A31,'[1]liste reference'!$B$6:$Q$1174,5,0)),"nu",VLOOKUP($A31,'[1]liste reference'!$B$6:$Q$1174,5,0)),VLOOKUP($A31,'[1]liste reference'!$A$6:$Q$1174,6,0)),"nu")</f>
        <v>nc</v>
      </c>
      <c r="K31" s="231" t="str">
        <f>IF(ISNUMBER($H31),IF(ISERROR(VLOOKUP($A31,'[1]liste reference'!$A$6:$Q$1174,7,0)),IF(ISERROR(VLOOKUP($A31,'[1]liste reference'!$B$6:$Q$1174,6,0)),"nu",VLOOKUP($A31,'[1]liste reference'!$B$6:$Q$1174,6,0)),VLOOKUP($A31,'[1]liste reference'!$A$6:$Q$1174,7,0)),"nu")</f>
        <v>nc</v>
      </c>
      <c r="L31" s="215" t="str">
        <f>IF(A31="NEWCOD",IF(W31="","Renseigner le champ 'Nouveau taxon'",$W31),IF(ISTEXT($E31),"Taxon déjà saisi !",IF(OR(A31="",A31="!!!!!!"),"",IF(ISERROR(VLOOKUP($A31,'[1]liste reference'!$A$6:$B$1174,2,0)),IF(ISERROR(VLOOKUP($A31,'[1]liste reference'!$B$6:$B$1174,1,0)),"non répertorié ou synonyme. Vérifiez !",VLOOKUP($A31,'[1]liste reference'!$B$6:$B$1174,1,0)),VLOOKUP(A31,'[1]liste reference'!$A$6:$B$1174,2,0)))))</f>
        <v>Arundo donax</v>
      </c>
      <c r="M31" s="232"/>
      <c r="N31" s="232"/>
      <c r="O31" s="232"/>
      <c r="P31" s="233" t="s">
        <v>80</v>
      </c>
      <c r="Q31" s="234">
        <f>IF(OR($A31="NEWCOD",$A31="!!!!!!"),IF(X31="","NoCod",X31),IF($A31="","",IF(ISERROR(VLOOKUP($A31,'[1]liste reference'!$A$6:$H$1174,8,FALSE)),IF(ISERROR(VLOOKUP($A31,'[1]liste reference'!$B$6:$H$1174,7,FALSE)),"",VLOOKUP($A31,'[1]liste reference'!$B$6:$H$1174,7,FALSE)),VLOOKUP($A31,'[1]liste reference'!$A$6:$H$1174,8,FALSE))))</f>
        <v>1551</v>
      </c>
      <c r="R31" s="219">
        <f>IF(ISTEXT(H31),"",(B31*$B$7/100)+(C31*$C$7/100))</f>
        <v>0.0002</v>
      </c>
      <c r="S31" s="220">
        <f>IF(OR(ISTEXT(H31),R31=0),"",IF(R31&lt;0.1,1,IF(R31&lt;1,2,IF(R31&lt;10,3,IF(R31&lt;50,4,IF(R31&gt;=50,5,""))))))</f>
        <v>1</v>
      </c>
      <c r="T31" s="220">
        <f>IF(ISERROR(S31*J31),0,S31*J31)</f>
        <v>0</v>
      </c>
      <c r="U31" s="220">
        <f>IF(ISERROR(S31*J31*K31),0,S31*J31*K31)</f>
        <v>0</v>
      </c>
      <c r="V31" s="235">
        <f>IF(ISERROR(S31*K31),0,S31*K31)</f>
        <v>0</v>
      </c>
      <c r="W31" s="236"/>
      <c r="X31" s="237"/>
      <c r="Y31" s="223" t="str">
        <f>IF(AND(ISNUMBER(F31),OR(A31="",A31="!!!!!!")),"!!!!!!",IF(A31="new.cod","NEWCOD",IF(AND((Z31=""),ISTEXT(A31),A31&lt;&gt;"!!!!!!"),A31,IF(Z31="","",INDEX('[1]liste reference'!$A$6:$A$1174,Z31)))))</f>
        <v>ARUDON</v>
      </c>
      <c r="Z31" s="205">
        <f>IF(ISERROR(MATCH(A31,'[1]liste reference'!$A$6:$A$1174,0)),IF(ISERROR(MATCH(A31,'[1]liste reference'!$B$6:$B$1174,0)),"",(MATCH(A31,'[1]liste reference'!$B$6:$B$1174,0))),(MATCH(A31,'[1]liste reference'!$A$6:$A$1174,0)))</f>
        <v>767</v>
      </c>
    </row>
    <row r="32" spans="1:26" ht="12.75">
      <c r="A32" s="224" t="s">
        <v>54</v>
      </c>
      <c r="B32" s="225"/>
      <c r="C32" s="238"/>
      <c r="D32" s="226">
        <f>IF(ISERROR(VLOOKUP($A32,'[1]liste reference'!$A$6:$B$1174,2,0)),IF(ISERROR(VLOOKUP($A32,'[1]liste reference'!$B$6:$B$1174,1,0)),"",VLOOKUP($A32,'[1]liste reference'!$B$6:$B$1174,1,0)),VLOOKUP($A32,'[1]liste reference'!$A$6:$B$1174,2,0))</f>
      </c>
      <c r="E32" s="227">
        <f>IF(D32="",,VLOOKUP(D32,D$22:D31,1,0))</f>
        <v>0</v>
      </c>
      <c r="F32" s="228">
        <f>IF(AND(OR(A32="",A32="!!!!!!"),B32="",C32=""),"",IF(OR(AND(B32="",C32=""),ISERROR(C32+B32)),"!!!",($B32*$B$7+$C32*$C$7)/100))</f>
      </c>
      <c r="G32" s="229">
        <f>IF(A32="","",IF(ISERROR(VLOOKUP($A32,'[1]liste reference'!$A$6:$Q$1174,9,0)),IF(ISERROR(VLOOKUP($A32,'[1]liste reference'!$B$6:$Q$1174,8,0)),"    -",VLOOKUP($A32,'[1]liste reference'!$B$6:$Q$1174,8,0)),VLOOKUP($A32,'[1]liste reference'!$A$6:$Q$1174,9,0)))</f>
      </c>
      <c r="H32" s="230" t="str">
        <f>IF(A32="","x",IF(ISERROR(VLOOKUP($A32,'[1]liste reference'!$A$6:$Q$1174,10,0)),IF(ISERROR(VLOOKUP($A32,'[1]liste reference'!$B$6:$Q$1174,9,0)),"x",VLOOKUP($A32,'[1]liste reference'!$B$6:$Q$1174,9,0)),VLOOKUP($A32,'[1]liste reference'!$A$6:$Q$1174,10,0)))</f>
        <v>x</v>
      </c>
      <c r="I32" s="5">
        <f>IF(A32="","",1)</f>
      </c>
      <c r="J32" s="231" t="str">
        <f>IF(ISNUMBER($H32),IF(ISERROR(VLOOKUP($A32,'[1]liste reference'!$A$6:$Q$1174,6,0)),IF(ISERROR(VLOOKUP($A32,'[1]liste reference'!$B$6:$Q$1174,5,0)),"nu",VLOOKUP($A32,'[1]liste reference'!$B$6:$Q$1174,5,0)),VLOOKUP($A32,'[1]liste reference'!$A$6:$Q$1174,6,0)),"nu")</f>
        <v>nu</v>
      </c>
      <c r="K32" s="231" t="str">
        <f>IF(ISNUMBER($H32),IF(ISERROR(VLOOKUP($A32,'[1]liste reference'!$A$6:$Q$1174,7,0)),IF(ISERROR(VLOOKUP($A32,'[1]liste reference'!$B$6:$Q$1174,6,0)),"nu",VLOOKUP($A32,'[1]liste reference'!$B$6:$Q$1174,6,0)),VLOOKUP($A32,'[1]liste reference'!$A$6:$Q$1174,7,0)),"nu")</f>
        <v>nu</v>
      </c>
      <c r="L32" s="215">
        <f>IF(A32="NEWCOD",IF(W32="","Renseigner le champ 'Nouveau taxon'",$W32),IF(ISTEXT($E32),"Taxon déjà saisi !",IF(OR(A32="",A32="!!!!!!"),"",IF(ISERROR(VLOOKUP($A32,'[1]liste reference'!$A$6:$B$1174,2,0)),IF(ISERROR(VLOOKUP($A32,'[1]liste reference'!$B$6:$B$1174,1,0)),"non répertorié ou synonyme. Vérifiez !",VLOOKUP($A32,'[1]liste reference'!$B$6:$B$1174,1,0)),VLOOKUP(A32,'[1]liste reference'!$A$6:$B$1174,2,0)))))</f>
      </c>
      <c r="M32" s="232"/>
      <c r="N32" s="232"/>
      <c r="O32" s="232"/>
      <c r="P32" s="233" t="s">
        <v>80</v>
      </c>
      <c r="Q32" s="234">
        <f>IF(OR($A32="NEWCOD",$A32="!!!!!!"),IF(X32="","NoCod",X32),IF($A32="","",IF(ISERROR(VLOOKUP($A32,'[1]liste reference'!$A$6:$H$1174,8,FALSE)),IF(ISERROR(VLOOKUP($A32,'[1]liste reference'!$B$6:$H$1174,7,FALSE)),"",VLOOKUP($A32,'[1]liste reference'!$B$6:$H$1174,7,FALSE)),VLOOKUP($A32,'[1]liste reference'!$A$6:$H$1174,8,FALSE))))</f>
      </c>
      <c r="R32" s="219">
        <f>IF(ISTEXT(H32),"",(B32*$B$7/100)+(C32*$C$7/100))</f>
      </c>
      <c r="S32" s="220">
        <f>IF(OR(ISTEXT(H32),R32=0),"",IF(R32&lt;0.1,1,IF(R32&lt;1,2,IF(R32&lt;10,3,IF(R32&lt;50,4,IF(R32&gt;=50,5,""))))))</f>
      </c>
      <c r="T32" s="220">
        <f>IF(ISERROR(S32*J32),0,S32*J32)</f>
        <v>0</v>
      </c>
      <c r="U32" s="220">
        <f>IF(ISERROR(S32*J32*K32),0,S32*J32*K32)</f>
        <v>0</v>
      </c>
      <c r="V32" s="235">
        <f>IF(ISERROR(S32*K32),0,S32*K32)</f>
        <v>0</v>
      </c>
      <c r="W32" s="236"/>
      <c r="X32" s="237"/>
      <c r="Y32" s="223">
        <f>IF(AND(ISNUMBER(F32),OR(A32="",A32="!!!!!!")),"!!!!!!",IF(A32="new.cod","NEWCOD",IF(AND((Z32=""),ISTEXT(A32),A32&lt;&gt;"!!!!!!"),A32,IF(Z32="","",INDEX('[1]liste reference'!$A$6:$A$1174,Z32)))))</f>
      </c>
      <c r="Z32" s="205">
        <f>IF(ISERROR(MATCH(A32,'[1]liste reference'!$A$6:$A$1174,0)),IF(ISERROR(MATCH(A32,'[1]liste reference'!$B$6:$B$1174,0)),"",(MATCH(A32,'[1]liste reference'!$B$6:$B$1174,0))),(MATCH(A32,'[1]liste reference'!$A$6:$A$1174,0)))</f>
      </c>
    </row>
    <row r="33" spans="1:26" ht="12.75">
      <c r="A33" s="224" t="s">
        <v>54</v>
      </c>
      <c r="B33" s="225"/>
      <c r="C33" s="238"/>
      <c r="D33" s="226">
        <f>IF(ISERROR(VLOOKUP($A33,'[1]liste reference'!$A$6:$B$1174,2,0)),IF(ISERROR(VLOOKUP($A33,'[1]liste reference'!$B$6:$B$1174,1,0)),"",VLOOKUP($A33,'[1]liste reference'!$B$6:$B$1174,1,0)),VLOOKUP($A33,'[1]liste reference'!$A$6:$B$1174,2,0))</f>
      </c>
      <c r="E33" s="227">
        <f>IF(D33="",,VLOOKUP(D33,D$22:D32,1,0))</f>
        <v>0</v>
      </c>
      <c r="F33" s="228">
        <f>IF(AND(OR(A33="",A33="!!!!!!"),B33="",C33=""),"",IF(OR(AND(B33="",C33=""),ISERROR(C33+B33)),"!!!",($B33*$B$7+$C33*$C$7)/100))</f>
      </c>
      <c r="G33" s="229">
        <f>IF(A33="","",IF(ISERROR(VLOOKUP($A33,'[1]liste reference'!$A$6:$Q$1174,9,0)),IF(ISERROR(VLOOKUP($A33,'[1]liste reference'!$B$6:$Q$1174,8,0)),"    -",VLOOKUP($A33,'[1]liste reference'!$B$6:$Q$1174,8,0)),VLOOKUP($A33,'[1]liste reference'!$A$6:$Q$1174,9,0)))</f>
      </c>
      <c r="H33" s="230" t="str">
        <f>IF(A33="","x",IF(ISERROR(VLOOKUP($A33,'[1]liste reference'!$A$6:$Q$1174,10,0)),IF(ISERROR(VLOOKUP($A33,'[1]liste reference'!$B$6:$Q$1174,9,0)),"x",VLOOKUP($A33,'[1]liste reference'!$B$6:$Q$1174,9,0)),VLOOKUP($A33,'[1]liste reference'!$A$6:$Q$1174,10,0)))</f>
        <v>x</v>
      </c>
      <c r="I33" s="5">
        <f>IF(A33="","",1)</f>
      </c>
      <c r="J33" s="231" t="str">
        <f>IF(ISNUMBER($H33),IF(ISERROR(VLOOKUP($A33,'[1]liste reference'!$A$6:$Q$1174,6,0)),IF(ISERROR(VLOOKUP($A33,'[1]liste reference'!$B$6:$Q$1174,5,0)),"nu",VLOOKUP($A33,'[1]liste reference'!$B$6:$Q$1174,5,0)),VLOOKUP($A33,'[1]liste reference'!$A$6:$Q$1174,6,0)),"nu")</f>
        <v>nu</v>
      </c>
      <c r="K33" s="231" t="str">
        <f>IF(ISNUMBER($H33),IF(ISERROR(VLOOKUP($A33,'[1]liste reference'!$A$6:$Q$1174,7,0)),IF(ISERROR(VLOOKUP($A33,'[1]liste reference'!$B$6:$Q$1174,6,0)),"nu",VLOOKUP($A33,'[1]liste reference'!$B$6:$Q$1174,6,0)),VLOOKUP($A33,'[1]liste reference'!$A$6:$Q$1174,7,0)),"nu")</f>
        <v>nu</v>
      </c>
      <c r="L33" s="215">
        <f>IF(A33="NEWCOD",IF(W33="","Renseigner le champ 'Nouveau taxon'",$W33),IF(ISTEXT($E33),"Taxon déjà saisi !",IF(OR(A33="",A33="!!!!!!"),"",IF(ISERROR(VLOOKUP($A33,'[1]liste reference'!$A$6:$B$1174,2,0)),IF(ISERROR(VLOOKUP($A33,'[1]liste reference'!$B$6:$B$1174,1,0)),"non répertorié ou synonyme. Vérifiez !",VLOOKUP($A33,'[1]liste reference'!$B$6:$B$1174,1,0)),VLOOKUP(A33,'[1]liste reference'!$A$6:$B$1174,2,0)))))</f>
      </c>
      <c r="M33" s="232"/>
      <c r="N33" s="232"/>
      <c r="O33" s="232"/>
      <c r="P33" s="233" t="s">
        <v>80</v>
      </c>
      <c r="Q33" s="234">
        <f>IF(OR($A33="NEWCOD",$A33="!!!!!!"),IF(X33="","NoCod",X33),IF($A33="","",IF(ISERROR(VLOOKUP($A33,'[1]liste reference'!$A$6:$H$1174,8,FALSE)),IF(ISERROR(VLOOKUP($A33,'[1]liste reference'!$B$6:$H$1174,7,FALSE)),"",VLOOKUP($A33,'[1]liste reference'!$B$6:$H$1174,7,FALSE)),VLOOKUP($A33,'[1]liste reference'!$A$6:$H$1174,8,FALSE))))</f>
      </c>
      <c r="R33" s="219">
        <f>IF(ISTEXT(H33),"",(B33*$B$7/100)+(C33*$C$7/100))</f>
      </c>
      <c r="S33" s="220">
        <f>IF(OR(ISTEXT(H33),R33=0),"",IF(R33&lt;0.1,1,IF(R33&lt;1,2,IF(R33&lt;10,3,IF(R33&lt;50,4,IF(R33&gt;=50,5,""))))))</f>
      </c>
      <c r="T33" s="220">
        <f>IF(ISERROR(S33*J33),0,S33*J33)</f>
        <v>0</v>
      </c>
      <c r="U33" s="220">
        <f>IF(ISERROR(S33*J33*K33),0,S33*J33*K33)</f>
        <v>0</v>
      </c>
      <c r="V33" s="235">
        <f>IF(ISERROR(S33*K33),0,S33*K33)</f>
        <v>0</v>
      </c>
      <c r="W33" s="236"/>
      <c r="X33" s="237"/>
      <c r="Y33" s="223">
        <f>IF(AND(ISNUMBER(F33),OR(A33="",A33="!!!!!!")),"!!!!!!",IF(A33="new.cod","NEWCOD",IF(AND((Z33=""),ISTEXT(A33),A33&lt;&gt;"!!!!!!"),A33,IF(Z33="","",INDEX('[1]liste reference'!$A$6:$A$1174,Z33)))))</f>
      </c>
      <c r="Z33" s="205">
        <f>IF(ISERROR(MATCH(A33,'[1]liste reference'!$A$6:$A$1174,0)),IF(ISERROR(MATCH(A33,'[1]liste reference'!$B$6:$B$1174,0)),"",(MATCH(A33,'[1]liste reference'!$B$6:$B$1174,0))),(MATCH(A33,'[1]liste reference'!$A$6:$A$1174,0)))</f>
      </c>
    </row>
    <row r="34" spans="1:26" ht="12.75">
      <c r="A34" s="224" t="s">
        <v>54</v>
      </c>
      <c r="B34" s="225"/>
      <c r="C34" s="238"/>
      <c r="D34" s="226">
        <f>IF(ISERROR(VLOOKUP($A34,'[1]liste reference'!$A$6:$B$1174,2,0)),IF(ISERROR(VLOOKUP($A34,'[1]liste reference'!$B$6:$B$1174,1,0)),"",VLOOKUP($A34,'[1]liste reference'!$B$6:$B$1174,1,0)),VLOOKUP($A34,'[1]liste reference'!$A$6:$B$1174,2,0))</f>
      </c>
      <c r="E34" s="227">
        <f>IF(D34="",,VLOOKUP(D34,D$22:D33,1,0))</f>
        <v>0</v>
      </c>
      <c r="F34" s="228">
        <f>IF(AND(OR(A34="",A34="!!!!!!"),B34="",C34=""),"",IF(OR(AND(B34="",C34=""),ISERROR(C34+B34)),"!!!",($B34*$B$7+$C34*$C$7)/100))</f>
      </c>
      <c r="G34" s="229">
        <f>IF(A34="","",IF(ISERROR(VLOOKUP($A34,'[1]liste reference'!$A$6:$Q$1174,9,0)),IF(ISERROR(VLOOKUP($A34,'[1]liste reference'!$B$6:$Q$1174,8,0)),"    -",VLOOKUP($A34,'[1]liste reference'!$B$6:$Q$1174,8,0)),VLOOKUP($A34,'[1]liste reference'!$A$6:$Q$1174,9,0)))</f>
      </c>
      <c r="H34" s="230" t="str">
        <f>IF(A34="","x",IF(ISERROR(VLOOKUP($A34,'[1]liste reference'!$A$6:$Q$1174,10,0)),IF(ISERROR(VLOOKUP($A34,'[1]liste reference'!$B$6:$Q$1174,9,0)),"x",VLOOKUP($A34,'[1]liste reference'!$B$6:$Q$1174,9,0)),VLOOKUP($A34,'[1]liste reference'!$A$6:$Q$1174,10,0)))</f>
        <v>x</v>
      </c>
      <c r="I34" s="5">
        <f>IF(A34="","",1)</f>
      </c>
      <c r="J34" s="231" t="str">
        <f>IF(ISNUMBER($H34),IF(ISERROR(VLOOKUP($A34,'[1]liste reference'!$A$6:$Q$1174,6,0)),IF(ISERROR(VLOOKUP($A34,'[1]liste reference'!$B$6:$Q$1174,5,0)),"nu",VLOOKUP($A34,'[1]liste reference'!$B$6:$Q$1174,5,0)),VLOOKUP($A34,'[1]liste reference'!$A$6:$Q$1174,6,0)),"nu")</f>
        <v>nu</v>
      </c>
      <c r="K34" s="231" t="str">
        <f>IF(ISNUMBER($H34),IF(ISERROR(VLOOKUP($A34,'[1]liste reference'!$A$6:$Q$1174,7,0)),IF(ISERROR(VLOOKUP($A34,'[1]liste reference'!$B$6:$Q$1174,6,0)),"nu",VLOOKUP($A34,'[1]liste reference'!$B$6:$Q$1174,6,0)),VLOOKUP($A34,'[1]liste reference'!$A$6:$Q$1174,7,0)),"nu")</f>
        <v>nu</v>
      </c>
      <c r="L34" s="215">
        <f>IF(A34="NEWCOD",IF(W34="","Renseigner le champ 'Nouveau taxon'",$W34),IF(ISTEXT($E34),"Taxon déjà saisi !",IF(OR(A34="",A34="!!!!!!"),"",IF(ISERROR(VLOOKUP($A34,'[1]liste reference'!$A$6:$B$1174,2,0)),IF(ISERROR(VLOOKUP($A34,'[1]liste reference'!$B$6:$B$1174,1,0)),"non répertorié ou synonyme. Vérifiez !",VLOOKUP($A34,'[1]liste reference'!$B$6:$B$1174,1,0)),VLOOKUP(A34,'[1]liste reference'!$A$6:$B$1174,2,0)))))</f>
      </c>
      <c r="M34" s="232"/>
      <c r="N34" s="232"/>
      <c r="O34" s="232"/>
      <c r="P34" s="233" t="s">
        <v>80</v>
      </c>
      <c r="Q34" s="234">
        <f>IF(OR($A34="NEWCOD",$A34="!!!!!!"),IF(X34="","NoCod",X34),IF($A34="","",IF(ISERROR(VLOOKUP($A34,'[1]liste reference'!$A$6:$H$1174,8,FALSE)),IF(ISERROR(VLOOKUP($A34,'[1]liste reference'!$B$6:$H$1174,7,FALSE)),"",VLOOKUP($A34,'[1]liste reference'!$B$6:$H$1174,7,FALSE)),VLOOKUP($A34,'[1]liste reference'!$A$6:$H$1174,8,FALSE))))</f>
      </c>
      <c r="R34" s="219">
        <f>IF(ISTEXT(H34),"",(B34*$B$7/100)+(C34*$C$7/100))</f>
      </c>
      <c r="S34" s="220">
        <f>IF(OR(ISTEXT(H34),R34=0),"",IF(R34&lt;0.1,1,IF(R34&lt;1,2,IF(R34&lt;10,3,IF(R34&lt;50,4,IF(R34&gt;=50,5,""))))))</f>
      </c>
      <c r="T34" s="220">
        <f>IF(ISERROR(S34*J34),0,S34*J34)</f>
        <v>0</v>
      </c>
      <c r="U34" s="220">
        <f>IF(ISERROR(S34*J34*K34),0,S34*J34*K34)</f>
        <v>0</v>
      </c>
      <c r="V34" s="235">
        <f>IF(ISERROR(S34*K34),0,S34*K34)</f>
        <v>0</v>
      </c>
      <c r="W34" s="236"/>
      <c r="X34" s="237"/>
      <c r="Y34" s="223">
        <f>IF(AND(ISNUMBER(F34),OR(A34="",A34="!!!!!!")),"!!!!!!",IF(A34="new.cod","NEWCOD",IF(AND((Z34=""),ISTEXT(A34),A34&lt;&gt;"!!!!!!"),A34,IF(Z34="","",INDEX('[1]liste reference'!$A$6:$A$1174,Z34)))))</f>
      </c>
      <c r="Z34" s="205">
        <f>IF(ISERROR(MATCH(A34,'[1]liste reference'!$A$6:$A$1174,0)),IF(ISERROR(MATCH(A34,'[1]liste reference'!$B$6:$B$1174,0)),"",(MATCH(A34,'[1]liste reference'!$B$6:$B$1174,0))),(MATCH(A34,'[1]liste reference'!$A$6:$A$1174,0)))</f>
      </c>
    </row>
    <row r="35" spans="1:26" ht="12.75">
      <c r="A35" s="224" t="s">
        <v>54</v>
      </c>
      <c r="B35" s="225"/>
      <c r="C35" s="238"/>
      <c r="D35" s="226">
        <f>IF(ISERROR(VLOOKUP($A35,'[1]liste reference'!$A$6:$B$1174,2,0)),IF(ISERROR(VLOOKUP($A35,'[1]liste reference'!$B$6:$B$1174,1,0)),"",VLOOKUP($A35,'[1]liste reference'!$B$6:$B$1174,1,0)),VLOOKUP($A35,'[1]liste reference'!$A$6:$B$1174,2,0))</f>
      </c>
      <c r="E35" s="227">
        <f>IF(D35="",,VLOOKUP(D35,D$22:D34,1,0))</f>
        <v>0</v>
      </c>
      <c r="F35" s="228">
        <f>IF(AND(OR(A35="",A35="!!!!!!"),B35="",C35=""),"",IF(OR(AND(B35="",C35=""),ISERROR(C35+B35)),"!!!",($B35*$B$7+$C35*$C$7)/100))</f>
      </c>
      <c r="G35" s="229">
        <f>IF(A35="","",IF(ISERROR(VLOOKUP($A35,'[1]liste reference'!$A$6:$Q$1174,9,0)),IF(ISERROR(VLOOKUP($A35,'[1]liste reference'!$B$6:$Q$1174,8,0)),"    -",VLOOKUP($A35,'[1]liste reference'!$B$6:$Q$1174,8,0)),VLOOKUP($A35,'[1]liste reference'!$A$6:$Q$1174,9,0)))</f>
      </c>
      <c r="H35" s="230" t="str">
        <f>IF(A35="","x",IF(ISERROR(VLOOKUP($A35,'[1]liste reference'!$A$6:$Q$1174,10,0)),IF(ISERROR(VLOOKUP($A35,'[1]liste reference'!$B$6:$Q$1174,9,0)),"x",VLOOKUP($A35,'[1]liste reference'!$B$6:$Q$1174,9,0)),VLOOKUP($A35,'[1]liste reference'!$A$6:$Q$1174,10,0)))</f>
        <v>x</v>
      </c>
      <c r="I35" s="5">
        <f>IF(A35="","",1)</f>
      </c>
      <c r="J35" s="231" t="str">
        <f>IF(ISNUMBER($H35),IF(ISERROR(VLOOKUP($A35,'[1]liste reference'!$A$6:$Q$1174,6,0)),IF(ISERROR(VLOOKUP($A35,'[1]liste reference'!$B$6:$Q$1174,5,0)),"nu",VLOOKUP($A35,'[1]liste reference'!$B$6:$Q$1174,5,0)),VLOOKUP($A35,'[1]liste reference'!$A$6:$Q$1174,6,0)),"nu")</f>
        <v>nu</v>
      </c>
      <c r="K35" s="231" t="str">
        <f>IF(ISNUMBER($H35),IF(ISERROR(VLOOKUP($A35,'[1]liste reference'!$A$6:$Q$1174,7,0)),IF(ISERROR(VLOOKUP($A35,'[1]liste reference'!$B$6:$Q$1174,6,0)),"nu",VLOOKUP($A35,'[1]liste reference'!$B$6:$Q$1174,6,0)),VLOOKUP($A35,'[1]liste reference'!$A$6:$Q$1174,7,0)),"nu")</f>
        <v>nu</v>
      </c>
      <c r="L35" s="215">
        <f>IF(A35="NEWCOD",IF(W35="","Renseigner le champ 'Nouveau taxon'",$W35),IF(ISTEXT($E35),"Taxon déjà saisi !",IF(OR(A35="",A35="!!!!!!"),"",IF(ISERROR(VLOOKUP($A35,'[1]liste reference'!$A$6:$B$1174,2,0)),IF(ISERROR(VLOOKUP($A35,'[1]liste reference'!$B$6:$B$1174,1,0)),"non répertorié ou synonyme. Vérifiez !",VLOOKUP($A35,'[1]liste reference'!$B$6:$B$1174,1,0)),VLOOKUP(A35,'[1]liste reference'!$A$6:$B$1174,2,0)))))</f>
      </c>
      <c r="M35" s="232"/>
      <c r="N35" s="232"/>
      <c r="O35" s="232"/>
      <c r="P35" s="233" t="s">
        <v>80</v>
      </c>
      <c r="Q35" s="234">
        <f>IF(OR($A35="NEWCOD",$A35="!!!!!!"),IF(X35="","NoCod",X35),IF($A35="","",IF(ISERROR(VLOOKUP($A35,'[1]liste reference'!$A$6:$H$1174,8,FALSE)),IF(ISERROR(VLOOKUP($A35,'[1]liste reference'!$B$6:$H$1174,7,FALSE)),"",VLOOKUP($A35,'[1]liste reference'!$B$6:$H$1174,7,FALSE)),VLOOKUP($A35,'[1]liste reference'!$A$6:$H$1174,8,FALSE))))</f>
      </c>
      <c r="R35" s="219">
        <f>IF(ISTEXT(H35),"",(B35*$B$7/100)+(C35*$C$7/100))</f>
      </c>
      <c r="S35" s="220">
        <f>IF(OR(ISTEXT(H35),R35=0),"",IF(R35&lt;0.1,1,IF(R35&lt;1,2,IF(R35&lt;10,3,IF(R35&lt;50,4,IF(R35&gt;=50,5,""))))))</f>
      </c>
      <c r="T35" s="220">
        <f>IF(ISERROR(S35*J35),0,S35*J35)</f>
        <v>0</v>
      </c>
      <c r="U35" s="220">
        <f>IF(ISERROR(S35*J35*K35),0,S35*J35*K35)</f>
        <v>0</v>
      </c>
      <c r="V35" s="235">
        <f>IF(ISERROR(S35*K35),0,S35*K35)</f>
        <v>0</v>
      </c>
      <c r="W35" s="236"/>
      <c r="X35" s="237"/>
      <c r="Y35" s="223">
        <f>IF(AND(ISNUMBER(F35),OR(A35="",A35="!!!!!!")),"!!!!!!",IF(A35="new.cod","NEWCOD",IF(AND((Z35=""),ISTEXT(A35),A35&lt;&gt;"!!!!!!"),A35,IF(Z35="","",INDEX('[1]liste reference'!$A$6:$A$1174,Z35)))))</f>
      </c>
      <c r="Z35" s="205">
        <f>IF(ISERROR(MATCH(A35,'[1]liste reference'!$A$6:$A$1174,0)),IF(ISERROR(MATCH(A35,'[1]liste reference'!$B$6:$B$1174,0)),"",(MATCH(A35,'[1]liste reference'!$B$6:$B$1174,0))),(MATCH(A35,'[1]liste reference'!$A$6:$A$1174,0)))</f>
      </c>
    </row>
    <row r="36" spans="1:26" ht="12.75">
      <c r="A36" s="224" t="s">
        <v>54</v>
      </c>
      <c r="B36" s="225"/>
      <c r="C36" s="238"/>
      <c r="D36" s="226">
        <f>IF(ISERROR(VLOOKUP($A36,'[1]liste reference'!$A$6:$B$1174,2,0)),IF(ISERROR(VLOOKUP($A36,'[1]liste reference'!$B$6:$B$1174,1,0)),"",VLOOKUP($A36,'[1]liste reference'!$B$6:$B$1174,1,0)),VLOOKUP($A36,'[1]liste reference'!$A$6:$B$1174,2,0))</f>
      </c>
      <c r="E36" s="227">
        <f>IF(D36="",,VLOOKUP(D36,D$22:D35,1,0))</f>
        <v>0</v>
      </c>
      <c r="F36" s="228">
        <f>IF(AND(OR(A36="",A36="!!!!!!"),B36="",C36=""),"",IF(OR(AND(B36="",C36=""),ISERROR(C36+B36)),"!!!",($B36*$B$7+$C36*$C$7)/100))</f>
      </c>
      <c r="G36" s="229">
        <f>IF(A36="","",IF(ISERROR(VLOOKUP($A36,'[1]liste reference'!$A$6:$Q$1174,9,0)),IF(ISERROR(VLOOKUP($A36,'[1]liste reference'!$B$6:$Q$1174,8,0)),"    -",VLOOKUP($A36,'[1]liste reference'!$B$6:$Q$1174,8,0)),VLOOKUP($A36,'[1]liste reference'!$A$6:$Q$1174,9,0)))</f>
      </c>
      <c r="H36" s="230" t="str">
        <f>IF(A36="","x",IF(ISERROR(VLOOKUP($A36,'[1]liste reference'!$A$6:$Q$1174,10,0)),IF(ISERROR(VLOOKUP($A36,'[1]liste reference'!$B$6:$Q$1174,9,0)),"x",VLOOKUP($A36,'[1]liste reference'!$B$6:$Q$1174,9,0)),VLOOKUP($A36,'[1]liste reference'!$A$6:$Q$1174,10,0)))</f>
        <v>x</v>
      </c>
      <c r="I36" s="5">
        <f>IF(A36="","",1)</f>
      </c>
      <c r="J36" s="231" t="str">
        <f>IF(ISNUMBER($H36),IF(ISERROR(VLOOKUP($A36,'[1]liste reference'!$A$6:$Q$1174,6,0)),IF(ISERROR(VLOOKUP($A36,'[1]liste reference'!$B$6:$Q$1174,5,0)),"nu",VLOOKUP($A36,'[1]liste reference'!$B$6:$Q$1174,5,0)),VLOOKUP($A36,'[1]liste reference'!$A$6:$Q$1174,6,0)),"nu")</f>
        <v>nu</v>
      </c>
      <c r="K36" s="231" t="str">
        <f>IF(ISNUMBER($H36),IF(ISERROR(VLOOKUP($A36,'[1]liste reference'!$A$6:$Q$1174,7,0)),IF(ISERROR(VLOOKUP($A36,'[1]liste reference'!$B$6:$Q$1174,6,0)),"nu",VLOOKUP($A36,'[1]liste reference'!$B$6:$Q$1174,6,0)),VLOOKUP($A36,'[1]liste reference'!$A$6:$Q$1174,7,0)),"nu")</f>
        <v>nu</v>
      </c>
      <c r="L36" s="215">
        <f>IF(A36="NEWCOD",IF(W36="","Renseigner le champ 'Nouveau taxon'",$W36),IF(ISTEXT($E36),"Taxon déjà saisi !",IF(OR(A36="",A36="!!!!!!"),"",IF(ISERROR(VLOOKUP($A36,'[1]liste reference'!$A$6:$B$1174,2,0)),IF(ISERROR(VLOOKUP($A36,'[1]liste reference'!$B$6:$B$1174,1,0)),"non répertorié ou synonyme. Vérifiez !",VLOOKUP($A36,'[1]liste reference'!$B$6:$B$1174,1,0)),VLOOKUP(A36,'[1]liste reference'!$A$6:$B$1174,2,0)))))</f>
      </c>
      <c r="M36" s="232"/>
      <c r="N36" s="232"/>
      <c r="O36" s="232"/>
      <c r="P36" s="233" t="s">
        <v>80</v>
      </c>
      <c r="Q36" s="234">
        <f>IF(OR($A36="NEWCOD",$A36="!!!!!!"),IF(X36="","NoCod",X36),IF($A36="","",IF(ISERROR(VLOOKUP($A36,'[1]liste reference'!$A$6:$H$1174,8,FALSE)),IF(ISERROR(VLOOKUP($A36,'[1]liste reference'!$B$6:$H$1174,7,FALSE)),"",VLOOKUP($A36,'[1]liste reference'!$B$6:$H$1174,7,FALSE)),VLOOKUP($A36,'[1]liste reference'!$A$6:$H$1174,8,FALSE))))</f>
      </c>
      <c r="R36" s="219">
        <f>IF(ISTEXT(H36),"",(B36*$B$7/100)+(C36*$C$7/100))</f>
      </c>
      <c r="S36" s="220">
        <f>IF(OR(ISTEXT(H36),R36=0),"",IF(R36&lt;0.1,1,IF(R36&lt;1,2,IF(R36&lt;10,3,IF(R36&lt;50,4,IF(R36&gt;=50,5,""))))))</f>
      </c>
      <c r="T36" s="220">
        <f>IF(ISERROR(S36*J36),0,S36*J36)</f>
        <v>0</v>
      </c>
      <c r="U36" s="220">
        <f>IF(ISERROR(S36*J36*K36),0,S36*J36*K36)</f>
        <v>0</v>
      </c>
      <c r="V36" s="235">
        <f>IF(ISERROR(S36*K36),0,S36*K36)</f>
        <v>0</v>
      </c>
      <c r="W36" s="236"/>
      <c r="X36" s="237"/>
      <c r="Y36" s="223">
        <f>IF(AND(ISNUMBER(F36),OR(A36="",A36="!!!!!!")),"!!!!!!",IF(A36="new.cod","NEWCOD",IF(AND((Z36=""),ISTEXT(A36),A36&lt;&gt;"!!!!!!"),A36,IF(Z36="","",INDEX('[1]liste reference'!$A$6:$A$1174,Z36)))))</f>
      </c>
      <c r="Z36" s="205">
        <f>IF(ISERROR(MATCH(A36,'[1]liste reference'!$A$6:$A$1174,0)),IF(ISERROR(MATCH(A36,'[1]liste reference'!$B$6:$B$1174,0)),"",(MATCH(A36,'[1]liste reference'!$B$6:$B$1174,0))),(MATCH(A36,'[1]liste reference'!$A$6:$A$1174,0)))</f>
      </c>
    </row>
    <row r="37" spans="1:26" ht="12.75">
      <c r="A37" s="224" t="s">
        <v>54</v>
      </c>
      <c r="B37" s="225"/>
      <c r="C37" s="238"/>
      <c r="D37" s="226">
        <f>IF(ISERROR(VLOOKUP($A37,'[1]liste reference'!$A$6:$B$1174,2,0)),IF(ISERROR(VLOOKUP($A37,'[1]liste reference'!$B$6:$B$1174,1,0)),"",VLOOKUP($A37,'[1]liste reference'!$B$6:$B$1174,1,0)),VLOOKUP($A37,'[1]liste reference'!$A$6:$B$1174,2,0))</f>
      </c>
      <c r="E37" s="227">
        <f>IF(D37="",,VLOOKUP(D37,D$22:D36,1,0))</f>
        <v>0</v>
      </c>
      <c r="F37" s="228">
        <f>IF(AND(OR(A37="",A37="!!!!!!"),B37="",C37=""),"",IF(OR(AND(B37="",C37=""),ISERROR(C37+B37)),"!!!",($B37*$B$7+$C37*$C$7)/100))</f>
      </c>
      <c r="G37" s="229">
        <f>IF(A37="","",IF(ISERROR(VLOOKUP($A37,'[1]liste reference'!$A$6:$Q$1174,9,0)),IF(ISERROR(VLOOKUP($A37,'[1]liste reference'!$B$6:$Q$1174,8,0)),"    -",VLOOKUP($A37,'[1]liste reference'!$B$6:$Q$1174,8,0)),VLOOKUP($A37,'[1]liste reference'!$A$6:$Q$1174,9,0)))</f>
      </c>
      <c r="H37" s="230" t="str">
        <f>IF(A37="","x",IF(ISERROR(VLOOKUP($A37,'[1]liste reference'!$A$6:$Q$1174,10,0)),IF(ISERROR(VLOOKUP($A37,'[1]liste reference'!$B$6:$Q$1174,9,0)),"x",VLOOKUP($A37,'[1]liste reference'!$B$6:$Q$1174,9,0)),VLOOKUP($A37,'[1]liste reference'!$A$6:$Q$1174,10,0)))</f>
        <v>x</v>
      </c>
      <c r="I37" s="5">
        <f>IF(A37="","",1)</f>
      </c>
      <c r="J37" s="231" t="str">
        <f>IF(ISNUMBER($H37),IF(ISERROR(VLOOKUP($A37,'[1]liste reference'!$A$6:$Q$1174,6,0)),IF(ISERROR(VLOOKUP($A37,'[1]liste reference'!$B$6:$Q$1174,5,0)),"nu",VLOOKUP($A37,'[1]liste reference'!$B$6:$Q$1174,5,0)),VLOOKUP($A37,'[1]liste reference'!$A$6:$Q$1174,6,0)),"nu")</f>
        <v>nu</v>
      </c>
      <c r="K37" s="231" t="str">
        <f>IF(ISNUMBER($H37),IF(ISERROR(VLOOKUP($A37,'[1]liste reference'!$A$6:$Q$1174,7,0)),IF(ISERROR(VLOOKUP($A37,'[1]liste reference'!$B$6:$Q$1174,6,0)),"nu",VLOOKUP($A37,'[1]liste reference'!$B$6:$Q$1174,6,0)),VLOOKUP($A37,'[1]liste reference'!$A$6:$Q$1174,7,0)),"nu")</f>
        <v>nu</v>
      </c>
      <c r="L37" s="215">
        <f>IF(A37="NEWCOD",IF(W37="","Renseigner le champ 'Nouveau taxon'",$W37),IF(ISTEXT($E37),"Taxon déjà saisi !",IF(OR(A37="",A37="!!!!!!"),"",IF(ISERROR(VLOOKUP($A37,'[1]liste reference'!$A$6:$B$1174,2,0)),IF(ISERROR(VLOOKUP($A37,'[1]liste reference'!$B$6:$B$1174,1,0)),"non répertorié ou synonyme. Vérifiez !",VLOOKUP($A37,'[1]liste reference'!$B$6:$B$1174,1,0)),VLOOKUP(A37,'[1]liste reference'!$A$6:$B$1174,2,0)))))</f>
      </c>
      <c r="M37" s="232"/>
      <c r="N37" s="232"/>
      <c r="O37" s="232"/>
      <c r="P37" s="233" t="s">
        <v>80</v>
      </c>
      <c r="Q37" s="234">
        <f>IF(OR($A37="NEWCOD",$A37="!!!!!!"),IF(X37="","NoCod",X37),IF($A37="","",IF(ISERROR(VLOOKUP($A37,'[1]liste reference'!$A$6:$H$1174,8,FALSE)),IF(ISERROR(VLOOKUP($A37,'[1]liste reference'!$B$6:$H$1174,7,FALSE)),"",VLOOKUP($A37,'[1]liste reference'!$B$6:$H$1174,7,FALSE)),VLOOKUP($A37,'[1]liste reference'!$A$6:$H$1174,8,FALSE))))</f>
      </c>
      <c r="R37" s="219">
        <f>IF(ISTEXT(H37),"",(B37*$B$7/100)+(C37*$C$7/100))</f>
      </c>
      <c r="S37" s="220">
        <f>IF(OR(ISTEXT(H37),R37=0),"",IF(R37&lt;0.1,1,IF(R37&lt;1,2,IF(R37&lt;10,3,IF(R37&lt;50,4,IF(R37&gt;=50,5,""))))))</f>
      </c>
      <c r="T37" s="220">
        <f>IF(ISERROR(S37*J37),0,S37*J37)</f>
        <v>0</v>
      </c>
      <c r="U37" s="220">
        <f>IF(ISERROR(S37*J37*K37),0,S37*J37*K37)</f>
        <v>0</v>
      </c>
      <c r="V37" s="235">
        <f>IF(ISERROR(S37*K37),0,S37*K37)</f>
        <v>0</v>
      </c>
      <c r="W37" s="236"/>
      <c r="X37" s="237"/>
      <c r="Y37" s="223">
        <f>IF(AND(ISNUMBER(F37),OR(A37="",A37="!!!!!!")),"!!!!!!",IF(A37="new.cod","NEWCOD",IF(AND((Z37=""),ISTEXT(A37),A37&lt;&gt;"!!!!!!"),A37,IF(Z37="","",INDEX('[1]liste reference'!$A$6:$A$1174,Z37)))))</f>
      </c>
      <c r="Z37" s="205">
        <f>IF(ISERROR(MATCH(A37,'[1]liste reference'!$A$6:$A$1174,0)),IF(ISERROR(MATCH(A37,'[1]liste reference'!$B$6:$B$1174,0)),"",(MATCH(A37,'[1]liste reference'!$B$6:$B$1174,0))),(MATCH(A37,'[1]liste reference'!$A$6:$A$1174,0)))</f>
      </c>
    </row>
    <row r="38" spans="1:26" ht="12.75">
      <c r="A38" s="224" t="s">
        <v>54</v>
      </c>
      <c r="B38" s="225"/>
      <c r="C38" s="238"/>
      <c r="D38" s="226">
        <f>IF(ISERROR(VLOOKUP($A38,'[1]liste reference'!$A$6:$B$1174,2,0)),IF(ISERROR(VLOOKUP($A38,'[1]liste reference'!$B$6:$B$1174,1,0)),"",VLOOKUP($A38,'[1]liste reference'!$B$6:$B$1174,1,0)),VLOOKUP($A38,'[1]liste reference'!$A$6:$B$1174,2,0))</f>
      </c>
      <c r="E38" s="227">
        <f>IF(D38="",,VLOOKUP(D38,D$22:D37,1,0))</f>
        <v>0</v>
      </c>
      <c r="F38" s="228">
        <f>IF(AND(OR(A38="",A38="!!!!!!"),B38="",C38=""),"",IF(OR(AND(B38="",C38=""),ISERROR(C38+B38)),"!!!",($B38*$B$7+$C38*$C$7)/100))</f>
      </c>
      <c r="G38" s="229">
        <f>IF(A38="","",IF(ISERROR(VLOOKUP($A38,'[1]liste reference'!$A$6:$Q$1174,9,0)),IF(ISERROR(VLOOKUP($A38,'[1]liste reference'!$B$6:$Q$1174,8,0)),"    -",VLOOKUP($A38,'[1]liste reference'!$B$6:$Q$1174,8,0)),VLOOKUP($A38,'[1]liste reference'!$A$6:$Q$1174,9,0)))</f>
      </c>
      <c r="H38" s="230" t="str">
        <f>IF(A38="","x",IF(ISERROR(VLOOKUP($A38,'[1]liste reference'!$A$6:$Q$1174,10,0)),IF(ISERROR(VLOOKUP($A38,'[1]liste reference'!$B$6:$Q$1174,9,0)),"x",VLOOKUP($A38,'[1]liste reference'!$B$6:$Q$1174,9,0)),VLOOKUP($A38,'[1]liste reference'!$A$6:$Q$1174,10,0)))</f>
        <v>x</v>
      </c>
      <c r="I38" s="5">
        <f>IF(A38="","",1)</f>
      </c>
      <c r="J38" s="231" t="str">
        <f>IF(ISNUMBER($H38),IF(ISERROR(VLOOKUP($A38,'[1]liste reference'!$A$6:$Q$1174,6,0)),IF(ISERROR(VLOOKUP($A38,'[1]liste reference'!$B$6:$Q$1174,5,0)),"nu",VLOOKUP($A38,'[1]liste reference'!$B$6:$Q$1174,5,0)),VLOOKUP($A38,'[1]liste reference'!$A$6:$Q$1174,6,0)),"nu")</f>
        <v>nu</v>
      </c>
      <c r="K38" s="231" t="str">
        <f>IF(ISNUMBER($H38),IF(ISERROR(VLOOKUP($A38,'[1]liste reference'!$A$6:$Q$1174,7,0)),IF(ISERROR(VLOOKUP($A38,'[1]liste reference'!$B$6:$Q$1174,6,0)),"nu",VLOOKUP($A38,'[1]liste reference'!$B$6:$Q$1174,6,0)),VLOOKUP($A38,'[1]liste reference'!$A$6:$Q$1174,7,0)),"nu")</f>
        <v>nu</v>
      </c>
      <c r="L38" s="215">
        <f>IF(A38="NEWCOD",IF(W38="","Renseigner le champ 'Nouveau taxon'",$W38),IF(ISTEXT($E38),"Taxon déjà saisi !",IF(OR(A38="",A38="!!!!!!"),"",IF(ISERROR(VLOOKUP($A38,'[1]liste reference'!$A$6:$B$1174,2,0)),IF(ISERROR(VLOOKUP($A38,'[1]liste reference'!$B$6:$B$1174,1,0)),"non répertorié ou synonyme. Vérifiez !",VLOOKUP($A38,'[1]liste reference'!$B$6:$B$1174,1,0)),VLOOKUP(A38,'[1]liste reference'!$A$6:$B$1174,2,0)))))</f>
      </c>
      <c r="M38" s="232"/>
      <c r="N38" s="232"/>
      <c r="O38" s="232"/>
      <c r="P38" s="233" t="s">
        <v>80</v>
      </c>
      <c r="Q38" s="234">
        <f>IF(OR($A38="NEWCOD",$A38="!!!!!!"),IF(X38="","NoCod",X38),IF($A38="","",IF(ISERROR(VLOOKUP($A38,'[1]liste reference'!$A$6:$H$1174,8,FALSE)),IF(ISERROR(VLOOKUP($A38,'[1]liste reference'!$B$6:$H$1174,7,FALSE)),"",VLOOKUP($A38,'[1]liste reference'!$B$6:$H$1174,7,FALSE)),VLOOKUP($A38,'[1]liste reference'!$A$6:$H$1174,8,FALSE))))</f>
      </c>
      <c r="R38" s="219">
        <f>IF(ISTEXT(H38),"",(B38*$B$7/100)+(C38*$C$7/100))</f>
      </c>
      <c r="S38" s="220">
        <f>IF(OR(ISTEXT(H38),R38=0),"",IF(R38&lt;0.1,1,IF(R38&lt;1,2,IF(R38&lt;10,3,IF(R38&lt;50,4,IF(R38&gt;=50,5,""))))))</f>
      </c>
      <c r="T38" s="220">
        <f>IF(ISERROR(S38*J38),0,S38*J38)</f>
        <v>0</v>
      </c>
      <c r="U38" s="220">
        <f>IF(ISERROR(S38*J38*K38),0,S38*J38*K38)</f>
        <v>0</v>
      </c>
      <c r="V38" s="235">
        <f>IF(ISERROR(S38*K38),0,S38*K38)</f>
        <v>0</v>
      </c>
      <c r="W38" s="236"/>
      <c r="X38" s="237"/>
      <c r="Y38" s="223">
        <f>IF(AND(ISNUMBER(F38),OR(A38="",A38="!!!!!!")),"!!!!!!",IF(A38="new.cod","NEWCOD",IF(AND((Z38=""),ISTEXT(A38),A38&lt;&gt;"!!!!!!"),A38,IF(Z38="","",INDEX('[1]liste reference'!$A$6:$A$1174,Z38)))))</f>
      </c>
      <c r="Z38" s="205">
        <f>IF(ISERROR(MATCH(A38,'[1]liste reference'!$A$6:$A$1174,0)),IF(ISERROR(MATCH(A38,'[1]liste reference'!$B$6:$B$1174,0)),"",(MATCH(A38,'[1]liste reference'!$B$6:$B$1174,0))),(MATCH(A38,'[1]liste reference'!$A$6:$A$1174,0)))</f>
      </c>
    </row>
    <row r="39" spans="1:26" ht="12.75">
      <c r="A39" s="224" t="s">
        <v>54</v>
      </c>
      <c r="B39" s="225"/>
      <c r="C39" s="238"/>
      <c r="D39" s="226">
        <f>IF(ISERROR(VLOOKUP($A39,'[1]liste reference'!$A$6:$B$1174,2,0)),IF(ISERROR(VLOOKUP($A39,'[1]liste reference'!$B$6:$B$1174,1,0)),"",VLOOKUP($A39,'[1]liste reference'!$B$6:$B$1174,1,0)),VLOOKUP($A39,'[1]liste reference'!$A$6:$B$1174,2,0))</f>
      </c>
      <c r="E39" s="227">
        <f>IF(D39="",,VLOOKUP(D39,D$22:D38,1,0))</f>
        <v>0</v>
      </c>
      <c r="F39" s="228">
        <f>IF(AND(OR(A39="",A39="!!!!!!"),B39="",C39=""),"",IF(OR(AND(B39="",C39=""),ISERROR(C39+B39)),"!!!",($B39*$B$7+$C39*$C$7)/100))</f>
      </c>
      <c r="G39" s="229">
        <f>IF(A39="","",IF(ISERROR(VLOOKUP($A39,'[1]liste reference'!$A$6:$Q$1174,9,0)),IF(ISERROR(VLOOKUP($A39,'[1]liste reference'!$B$6:$Q$1174,8,0)),"    -",VLOOKUP($A39,'[1]liste reference'!$B$6:$Q$1174,8,0)),VLOOKUP($A39,'[1]liste reference'!$A$6:$Q$1174,9,0)))</f>
      </c>
      <c r="H39" s="230" t="str">
        <f>IF(A39="","x",IF(ISERROR(VLOOKUP($A39,'[1]liste reference'!$A$6:$Q$1174,10,0)),IF(ISERROR(VLOOKUP($A39,'[1]liste reference'!$B$6:$Q$1174,9,0)),"x",VLOOKUP($A39,'[1]liste reference'!$B$6:$Q$1174,9,0)),VLOOKUP($A39,'[1]liste reference'!$A$6:$Q$1174,10,0)))</f>
        <v>x</v>
      </c>
      <c r="I39" s="5">
        <f>IF(A39="","",1)</f>
      </c>
      <c r="J39" s="231" t="str">
        <f>IF(ISNUMBER($H39),IF(ISERROR(VLOOKUP($A39,'[1]liste reference'!$A$6:$Q$1174,6,0)),IF(ISERROR(VLOOKUP($A39,'[1]liste reference'!$B$6:$Q$1174,5,0)),"nu",VLOOKUP($A39,'[1]liste reference'!$B$6:$Q$1174,5,0)),VLOOKUP($A39,'[1]liste reference'!$A$6:$Q$1174,6,0)),"nu")</f>
        <v>nu</v>
      </c>
      <c r="K39" s="231" t="str">
        <f>IF(ISNUMBER($H39),IF(ISERROR(VLOOKUP($A39,'[1]liste reference'!$A$6:$Q$1174,7,0)),IF(ISERROR(VLOOKUP($A39,'[1]liste reference'!$B$6:$Q$1174,6,0)),"nu",VLOOKUP($A39,'[1]liste reference'!$B$6:$Q$1174,6,0)),VLOOKUP($A39,'[1]liste reference'!$A$6:$Q$1174,7,0)),"nu")</f>
        <v>nu</v>
      </c>
      <c r="L39" s="215">
        <f>IF(A39="NEWCOD",IF(W39="","Renseigner le champ 'Nouveau taxon'",$W39),IF(ISTEXT($E39),"Taxon déjà saisi !",IF(OR(A39="",A39="!!!!!!"),"",IF(ISERROR(VLOOKUP($A39,'[1]liste reference'!$A$6:$B$1174,2,0)),IF(ISERROR(VLOOKUP($A39,'[1]liste reference'!$B$6:$B$1174,1,0)),"non répertorié ou synonyme. Vérifiez !",VLOOKUP($A39,'[1]liste reference'!$B$6:$B$1174,1,0)),VLOOKUP(A39,'[1]liste reference'!$A$6:$B$1174,2,0)))))</f>
      </c>
      <c r="M39" s="232"/>
      <c r="N39" s="232"/>
      <c r="O39" s="232"/>
      <c r="P39" s="233" t="s">
        <v>80</v>
      </c>
      <c r="Q39" s="234">
        <f>IF(OR($A39="NEWCOD",$A39="!!!!!!"),IF(X39="","NoCod",X39),IF($A39="","",IF(ISERROR(VLOOKUP($A39,'[1]liste reference'!$A$6:$H$1174,8,FALSE)),IF(ISERROR(VLOOKUP($A39,'[1]liste reference'!$B$6:$H$1174,7,FALSE)),"",VLOOKUP($A39,'[1]liste reference'!$B$6:$H$1174,7,FALSE)),VLOOKUP($A39,'[1]liste reference'!$A$6:$H$1174,8,FALSE))))</f>
      </c>
      <c r="R39" s="219">
        <f>IF(ISTEXT(H39),"",(B39*$B$7/100)+(C39*$C$7/100))</f>
      </c>
      <c r="S39" s="220">
        <f>IF(OR(ISTEXT(H39),R39=0),"",IF(R39&lt;0.1,1,IF(R39&lt;1,2,IF(R39&lt;10,3,IF(R39&lt;50,4,IF(R39&gt;=50,5,""))))))</f>
      </c>
      <c r="T39" s="220">
        <f>IF(ISERROR(S39*J39),0,S39*J39)</f>
        <v>0</v>
      </c>
      <c r="U39" s="220">
        <f>IF(ISERROR(S39*J39*K39),0,S39*J39*K39)</f>
        <v>0</v>
      </c>
      <c r="V39" s="235">
        <f>IF(ISERROR(S39*K39),0,S39*K39)</f>
        <v>0</v>
      </c>
      <c r="W39" s="236"/>
      <c r="X39" s="237"/>
      <c r="Y39" s="223">
        <f>IF(AND(ISNUMBER(F39),OR(A39="",A39="!!!!!!")),"!!!!!!",IF(A39="new.cod","NEWCOD",IF(AND((Z39=""),ISTEXT(A39),A39&lt;&gt;"!!!!!!"),A39,IF(Z39="","",INDEX('[1]liste reference'!$A$6:$A$1174,Z39)))))</f>
      </c>
      <c r="Z39" s="205">
        <f>IF(ISERROR(MATCH(A39,'[1]liste reference'!$A$6:$A$1174,0)),IF(ISERROR(MATCH(A39,'[1]liste reference'!$B$6:$B$1174,0)),"",(MATCH(A39,'[1]liste reference'!$B$6:$B$1174,0))),(MATCH(A39,'[1]liste reference'!$A$6:$A$1174,0)))</f>
      </c>
    </row>
    <row r="40" spans="1:26" ht="12.75">
      <c r="A40" s="224" t="s">
        <v>54</v>
      </c>
      <c r="B40" s="225"/>
      <c r="C40" s="238"/>
      <c r="D40" s="226">
        <f>IF(ISERROR(VLOOKUP($A40,'[1]liste reference'!$A$6:$B$1174,2,0)),IF(ISERROR(VLOOKUP($A40,'[1]liste reference'!$B$6:$B$1174,1,0)),"",VLOOKUP($A40,'[1]liste reference'!$B$6:$B$1174,1,0)),VLOOKUP($A40,'[1]liste reference'!$A$6:$B$1174,2,0))</f>
      </c>
      <c r="E40" s="227">
        <f>IF(D40="",,VLOOKUP(D40,D$22:D39,1,0))</f>
        <v>0</v>
      </c>
      <c r="F40" s="228">
        <f>IF(AND(OR(A40="",A40="!!!!!!"),B40="",C40=""),"",IF(OR(AND(B40="",C40=""),ISERROR(C40+B40)),"!!!",($B40*$B$7+$C40*$C$7)/100))</f>
      </c>
      <c r="G40" s="229">
        <f>IF(A40="","",IF(ISERROR(VLOOKUP($A40,'[1]liste reference'!$A$6:$Q$1174,9,0)),IF(ISERROR(VLOOKUP($A40,'[1]liste reference'!$B$6:$Q$1174,8,0)),"    -",VLOOKUP($A40,'[1]liste reference'!$B$6:$Q$1174,8,0)),VLOOKUP($A40,'[1]liste reference'!$A$6:$Q$1174,9,0)))</f>
      </c>
      <c r="H40" s="230" t="str">
        <f>IF(A40="","x",IF(ISERROR(VLOOKUP($A40,'[1]liste reference'!$A$6:$Q$1174,10,0)),IF(ISERROR(VLOOKUP($A40,'[1]liste reference'!$B$6:$Q$1174,9,0)),"x",VLOOKUP($A40,'[1]liste reference'!$B$6:$Q$1174,9,0)),VLOOKUP($A40,'[1]liste reference'!$A$6:$Q$1174,10,0)))</f>
        <v>x</v>
      </c>
      <c r="I40" s="5">
        <f>IF(A40="","",1)</f>
      </c>
      <c r="J40" s="231" t="str">
        <f>IF(ISNUMBER($H40),IF(ISERROR(VLOOKUP($A40,'[1]liste reference'!$A$6:$Q$1174,6,0)),IF(ISERROR(VLOOKUP($A40,'[1]liste reference'!$B$6:$Q$1174,5,0)),"nu",VLOOKUP($A40,'[1]liste reference'!$B$6:$Q$1174,5,0)),VLOOKUP($A40,'[1]liste reference'!$A$6:$Q$1174,6,0)),"nu")</f>
        <v>nu</v>
      </c>
      <c r="K40" s="231" t="str">
        <f>IF(ISNUMBER($H40),IF(ISERROR(VLOOKUP($A40,'[1]liste reference'!$A$6:$Q$1174,7,0)),IF(ISERROR(VLOOKUP($A40,'[1]liste reference'!$B$6:$Q$1174,6,0)),"nu",VLOOKUP($A40,'[1]liste reference'!$B$6:$Q$1174,6,0)),VLOOKUP($A40,'[1]liste reference'!$A$6:$Q$1174,7,0)),"nu")</f>
        <v>nu</v>
      </c>
      <c r="L40" s="215">
        <f>IF(A40="NEWCOD",IF(W40="","Renseigner le champ 'Nouveau taxon'",$W40),IF(ISTEXT($E40),"Taxon déjà saisi !",IF(OR(A40="",A40="!!!!!!"),"",IF(ISERROR(VLOOKUP($A40,'[1]liste reference'!$A$6:$B$1174,2,0)),IF(ISERROR(VLOOKUP($A40,'[1]liste reference'!$B$6:$B$1174,1,0)),"non répertorié ou synonyme. Vérifiez !",VLOOKUP($A40,'[1]liste reference'!$B$6:$B$1174,1,0)),VLOOKUP(A40,'[1]liste reference'!$A$6:$B$1174,2,0)))))</f>
      </c>
      <c r="M40" s="232"/>
      <c r="N40" s="232"/>
      <c r="O40" s="232"/>
      <c r="P40" s="233" t="s">
        <v>80</v>
      </c>
      <c r="Q40" s="234">
        <f>IF(OR($A40="NEWCOD",$A40="!!!!!!"),IF(X40="","NoCod",X40),IF($A40="","",IF(ISERROR(VLOOKUP($A40,'[1]liste reference'!$A$6:$H$1174,8,FALSE)),IF(ISERROR(VLOOKUP($A40,'[1]liste reference'!$B$6:$H$1174,7,FALSE)),"",VLOOKUP($A40,'[1]liste reference'!$B$6:$H$1174,7,FALSE)),VLOOKUP($A40,'[1]liste reference'!$A$6:$H$1174,8,FALSE))))</f>
      </c>
      <c r="R40" s="219">
        <f>IF(ISTEXT(H40),"",(B40*$B$7/100)+(C40*$C$7/100))</f>
      </c>
      <c r="S40" s="220">
        <f>IF(OR(ISTEXT(H40),R40=0),"",IF(R40&lt;0.1,1,IF(R40&lt;1,2,IF(R40&lt;10,3,IF(R40&lt;50,4,IF(R40&gt;=50,5,""))))))</f>
      </c>
      <c r="T40" s="220">
        <f>IF(ISERROR(S40*J40),0,S40*J40)</f>
        <v>0</v>
      </c>
      <c r="U40" s="220">
        <f>IF(ISERROR(S40*J40*K40),0,S40*J40*K40)</f>
        <v>0</v>
      </c>
      <c r="V40" s="235">
        <f>IF(ISERROR(S40*K40),0,S40*K40)</f>
        <v>0</v>
      </c>
      <c r="W40" s="236"/>
      <c r="X40" s="237"/>
      <c r="Y40" s="223">
        <f>IF(AND(ISNUMBER(F40),OR(A40="",A40="!!!!!!")),"!!!!!!",IF(A40="new.cod","NEWCOD",IF(AND((Z40=""),ISTEXT(A40),A40&lt;&gt;"!!!!!!"),A40,IF(Z40="","",INDEX('[1]liste reference'!$A$6:$A$1174,Z40)))))</f>
      </c>
      <c r="Z40" s="205">
        <f>IF(ISERROR(MATCH(A40,'[1]liste reference'!$A$6:$A$1174,0)),IF(ISERROR(MATCH(A40,'[1]liste reference'!$B$6:$B$1174,0)),"",(MATCH(A40,'[1]liste reference'!$B$6:$B$1174,0))),(MATCH(A40,'[1]liste reference'!$A$6:$A$1174,0)))</f>
      </c>
    </row>
    <row r="41" spans="1:26" ht="12.75">
      <c r="A41" s="224" t="s">
        <v>54</v>
      </c>
      <c r="B41" s="225"/>
      <c r="C41" s="238"/>
      <c r="D41" s="226">
        <f>IF(ISERROR(VLOOKUP($A41,'[1]liste reference'!$A$6:$B$1174,2,0)),IF(ISERROR(VLOOKUP($A41,'[1]liste reference'!$B$6:$B$1174,1,0)),"",VLOOKUP($A41,'[1]liste reference'!$B$6:$B$1174,1,0)),VLOOKUP($A41,'[1]liste reference'!$A$6:$B$1174,2,0))</f>
      </c>
      <c r="E41" s="227">
        <f>IF(D41="",,VLOOKUP(D41,D$22:D40,1,0))</f>
        <v>0</v>
      </c>
      <c r="F41" s="228">
        <f>IF(AND(OR(A41="",A41="!!!!!!"),B41="",C41=""),"",IF(OR(AND(B41="",C41=""),ISERROR(C41+B41)),"!!!",($B41*$B$7+$C41*$C$7)/100))</f>
      </c>
      <c r="G41" s="229">
        <f>IF(A41="","",IF(ISERROR(VLOOKUP($A41,'[1]liste reference'!$A$6:$Q$1174,9,0)),IF(ISERROR(VLOOKUP($A41,'[1]liste reference'!$B$6:$Q$1174,8,0)),"    -",VLOOKUP($A41,'[1]liste reference'!$B$6:$Q$1174,8,0)),VLOOKUP($A41,'[1]liste reference'!$A$6:$Q$1174,9,0)))</f>
      </c>
      <c r="H41" s="230" t="str">
        <f>IF(A41="","x",IF(ISERROR(VLOOKUP($A41,'[1]liste reference'!$A$6:$Q$1174,10,0)),IF(ISERROR(VLOOKUP($A41,'[1]liste reference'!$B$6:$Q$1174,9,0)),"x",VLOOKUP($A41,'[1]liste reference'!$B$6:$Q$1174,9,0)),VLOOKUP($A41,'[1]liste reference'!$A$6:$Q$1174,10,0)))</f>
        <v>x</v>
      </c>
      <c r="I41" s="5">
        <f>IF(A41="","",1)</f>
      </c>
      <c r="J41" s="231" t="str">
        <f>IF(ISNUMBER($H41),IF(ISERROR(VLOOKUP($A41,'[1]liste reference'!$A$6:$Q$1174,6,0)),IF(ISERROR(VLOOKUP($A41,'[1]liste reference'!$B$6:$Q$1174,5,0)),"nu",VLOOKUP($A41,'[1]liste reference'!$B$6:$Q$1174,5,0)),VLOOKUP($A41,'[1]liste reference'!$A$6:$Q$1174,6,0)),"nu")</f>
        <v>nu</v>
      </c>
      <c r="K41" s="231" t="str">
        <f>IF(ISNUMBER($H41),IF(ISERROR(VLOOKUP($A41,'[1]liste reference'!$A$6:$Q$1174,7,0)),IF(ISERROR(VLOOKUP($A41,'[1]liste reference'!$B$6:$Q$1174,6,0)),"nu",VLOOKUP($A41,'[1]liste reference'!$B$6:$Q$1174,6,0)),VLOOKUP($A41,'[1]liste reference'!$A$6:$Q$1174,7,0)),"nu")</f>
        <v>nu</v>
      </c>
      <c r="L41" s="215">
        <f>IF(A41="NEWCOD",IF(W41="","Renseigner le champ 'Nouveau taxon'",$W41),IF(ISTEXT($E41),"Taxon déjà saisi !",IF(OR(A41="",A41="!!!!!!"),"",IF(ISERROR(VLOOKUP($A41,'[1]liste reference'!$A$6:$B$1174,2,0)),IF(ISERROR(VLOOKUP($A41,'[1]liste reference'!$B$6:$B$1174,1,0)),"non répertorié ou synonyme. Vérifiez !",VLOOKUP($A41,'[1]liste reference'!$B$6:$B$1174,1,0)),VLOOKUP(A41,'[1]liste reference'!$A$6:$B$1174,2,0)))))</f>
      </c>
      <c r="M41" s="232"/>
      <c r="N41" s="232"/>
      <c r="O41" s="232"/>
      <c r="P41" s="233" t="s">
        <v>80</v>
      </c>
      <c r="Q41" s="234">
        <f>IF(OR($A41="NEWCOD",$A41="!!!!!!"),IF(X41="","NoCod",X41),IF($A41="","",IF(ISERROR(VLOOKUP($A41,'[1]liste reference'!$A$6:$H$1174,8,FALSE)),IF(ISERROR(VLOOKUP($A41,'[1]liste reference'!$B$6:$H$1174,7,FALSE)),"",VLOOKUP($A41,'[1]liste reference'!$B$6:$H$1174,7,FALSE)),VLOOKUP($A41,'[1]liste reference'!$A$6:$H$1174,8,FALSE))))</f>
      </c>
      <c r="R41" s="219">
        <f>IF(ISTEXT(H41),"",(B41*$B$7/100)+(C41*$C$7/100))</f>
      </c>
      <c r="S41" s="220">
        <f>IF(OR(ISTEXT(H41),R41=0),"",IF(R41&lt;0.1,1,IF(R41&lt;1,2,IF(R41&lt;10,3,IF(R41&lt;50,4,IF(R41&gt;=50,5,""))))))</f>
      </c>
      <c r="T41" s="220">
        <f>IF(ISERROR(S41*J41),0,S41*J41)</f>
        <v>0</v>
      </c>
      <c r="U41" s="220">
        <f>IF(ISERROR(S41*J41*K41),0,S41*J41*K41)</f>
        <v>0</v>
      </c>
      <c r="V41" s="235">
        <f>IF(ISERROR(S41*K41),0,S41*K41)</f>
        <v>0</v>
      </c>
      <c r="W41" s="236"/>
      <c r="X41" s="237"/>
      <c r="Y41" s="223">
        <f>IF(AND(ISNUMBER(F41),OR(A41="",A41="!!!!!!")),"!!!!!!",IF(A41="new.cod","NEWCOD",IF(AND((Z41=""),ISTEXT(A41),A41&lt;&gt;"!!!!!!"),A41,IF(Z41="","",INDEX('[1]liste reference'!$A$6:$A$1174,Z41)))))</f>
      </c>
      <c r="Z41" s="205">
        <f>IF(ISERROR(MATCH(A41,'[1]liste reference'!$A$6:$A$1174,0)),IF(ISERROR(MATCH(A41,'[1]liste reference'!$B$6:$B$1174,0)),"",(MATCH(A41,'[1]liste reference'!$B$6:$B$1174,0))),(MATCH(A41,'[1]liste reference'!$A$6:$A$1174,0)))</f>
      </c>
    </row>
    <row r="42" spans="1:26" ht="12.75">
      <c r="A42" s="224" t="s">
        <v>54</v>
      </c>
      <c r="B42" s="225"/>
      <c r="C42" s="238"/>
      <c r="D42" s="226">
        <f>IF(ISERROR(VLOOKUP($A42,'[1]liste reference'!$A$6:$B$1174,2,0)),IF(ISERROR(VLOOKUP($A42,'[1]liste reference'!$B$6:$B$1174,1,0)),"",VLOOKUP($A42,'[1]liste reference'!$B$6:$B$1174,1,0)),VLOOKUP($A42,'[1]liste reference'!$A$6:$B$1174,2,0))</f>
      </c>
      <c r="E42" s="227">
        <f>IF(D42="",,VLOOKUP(D42,D$22:D41,1,0))</f>
        <v>0</v>
      </c>
      <c r="F42" s="228">
        <f>IF(AND(OR(A42="",A42="!!!!!!"),B42="",C42=""),"",IF(OR(AND(B42="",C42=""),ISERROR(C42+B42)),"!!!",($B42*$B$7+$C42*$C$7)/100))</f>
      </c>
      <c r="G42" s="229">
        <f>IF(A42="","",IF(ISERROR(VLOOKUP($A42,'[1]liste reference'!$A$6:$Q$1174,9,0)),IF(ISERROR(VLOOKUP($A42,'[1]liste reference'!$B$6:$Q$1174,8,0)),"    -",VLOOKUP($A42,'[1]liste reference'!$B$6:$Q$1174,8,0)),VLOOKUP($A42,'[1]liste reference'!$A$6:$Q$1174,9,0)))</f>
      </c>
      <c r="H42" s="230" t="str">
        <f>IF(A42="","x",IF(ISERROR(VLOOKUP($A42,'[1]liste reference'!$A$6:$Q$1174,10,0)),IF(ISERROR(VLOOKUP($A42,'[1]liste reference'!$B$6:$Q$1174,9,0)),"x",VLOOKUP($A42,'[1]liste reference'!$B$6:$Q$1174,9,0)),VLOOKUP($A42,'[1]liste reference'!$A$6:$Q$1174,10,0)))</f>
        <v>x</v>
      </c>
      <c r="I42" s="5">
        <f>IF(A42="","",1)</f>
      </c>
      <c r="J42" s="231" t="str">
        <f>IF(ISNUMBER($H42),IF(ISERROR(VLOOKUP($A42,'[1]liste reference'!$A$6:$Q$1174,6,0)),IF(ISERROR(VLOOKUP($A42,'[1]liste reference'!$B$6:$Q$1174,5,0)),"nu",VLOOKUP($A42,'[1]liste reference'!$B$6:$Q$1174,5,0)),VLOOKUP($A42,'[1]liste reference'!$A$6:$Q$1174,6,0)),"nu")</f>
        <v>nu</v>
      </c>
      <c r="K42" s="231" t="str">
        <f>IF(ISNUMBER($H42),IF(ISERROR(VLOOKUP($A42,'[1]liste reference'!$A$6:$Q$1174,7,0)),IF(ISERROR(VLOOKUP($A42,'[1]liste reference'!$B$6:$Q$1174,6,0)),"nu",VLOOKUP($A42,'[1]liste reference'!$B$6:$Q$1174,6,0)),VLOOKUP($A42,'[1]liste reference'!$A$6:$Q$1174,7,0)),"nu")</f>
        <v>nu</v>
      </c>
      <c r="L42" s="215">
        <f>IF(A42="NEWCOD",IF(W42="","Renseigner le champ 'Nouveau taxon'",$W42),IF(ISTEXT($E42),"Taxon déjà saisi !",IF(OR(A42="",A42="!!!!!!"),"",IF(ISERROR(VLOOKUP($A42,'[1]liste reference'!$A$6:$B$1174,2,0)),IF(ISERROR(VLOOKUP($A42,'[1]liste reference'!$B$6:$B$1174,1,0)),"non répertorié ou synonyme. Vérifiez !",VLOOKUP($A42,'[1]liste reference'!$B$6:$B$1174,1,0)),VLOOKUP(A42,'[1]liste reference'!$A$6:$B$1174,2,0)))))</f>
      </c>
      <c r="M42" s="232"/>
      <c r="N42" s="232"/>
      <c r="O42" s="232"/>
      <c r="P42" s="233" t="s">
        <v>80</v>
      </c>
      <c r="Q42" s="234">
        <f>IF(OR($A42="NEWCOD",$A42="!!!!!!"),IF(X42="","NoCod",X42),IF($A42="","",IF(ISERROR(VLOOKUP($A42,'[1]liste reference'!$A$6:$H$1174,8,FALSE)),IF(ISERROR(VLOOKUP($A42,'[1]liste reference'!$B$6:$H$1174,7,FALSE)),"",VLOOKUP($A42,'[1]liste reference'!$B$6:$H$1174,7,FALSE)),VLOOKUP($A42,'[1]liste reference'!$A$6:$H$1174,8,FALSE))))</f>
      </c>
      <c r="R42" s="219">
        <f>IF(ISTEXT(H42),"",(B42*$B$7/100)+(C42*$C$7/100))</f>
      </c>
      <c r="S42" s="220">
        <f>IF(OR(ISTEXT(H42),R42=0),"",IF(R42&lt;0.1,1,IF(R42&lt;1,2,IF(R42&lt;10,3,IF(R42&lt;50,4,IF(R42&gt;=50,5,""))))))</f>
      </c>
      <c r="T42" s="220">
        <f>IF(ISERROR(S42*J42),0,S42*J42)</f>
        <v>0</v>
      </c>
      <c r="U42" s="220">
        <f>IF(ISERROR(S42*J42*K42),0,S42*J42*K42)</f>
        <v>0</v>
      </c>
      <c r="V42" s="235">
        <f>IF(ISERROR(S42*K42),0,S42*K42)</f>
        <v>0</v>
      </c>
      <c r="W42" s="236"/>
      <c r="X42" s="237"/>
      <c r="Y42" s="223">
        <f>IF(AND(ISNUMBER(F42),OR(A42="",A42="!!!!!!")),"!!!!!!",IF(A42="new.cod","NEWCOD",IF(AND((Z42=""),ISTEXT(A42),A42&lt;&gt;"!!!!!!"),A42,IF(Z42="","",INDEX('[1]liste reference'!$A$6:$A$1174,Z42)))))</f>
      </c>
      <c r="Z42" s="205">
        <f>IF(ISERROR(MATCH(A42,'[1]liste reference'!$A$6:$A$1174,0)),IF(ISERROR(MATCH(A42,'[1]liste reference'!$B$6:$B$1174,0)),"",(MATCH(A42,'[1]liste reference'!$B$6:$B$1174,0))),(MATCH(A42,'[1]liste reference'!$A$6:$A$1174,0)))</f>
      </c>
    </row>
    <row r="43" spans="1:26" ht="12.75">
      <c r="A43" s="224" t="s">
        <v>54</v>
      </c>
      <c r="B43" s="225"/>
      <c r="C43" s="238"/>
      <c r="D43" s="226">
        <f>IF(ISERROR(VLOOKUP($A43,'[1]liste reference'!$A$6:$B$1174,2,0)),IF(ISERROR(VLOOKUP($A43,'[1]liste reference'!$B$6:$B$1174,1,0)),"",VLOOKUP($A43,'[1]liste reference'!$B$6:$B$1174,1,0)),VLOOKUP($A43,'[1]liste reference'!$A$6:$B$1174,2,0))</f>
      </c>
      <c r="E43" s="227">
        <f>IF(D43="",,VLOOKUP(D43,D$22:D42,1,0))</f>
        <v>0</v>
      </c>
      <c r="F43" s="228">
        <f>IF(AND(OR(A43="",A43="!!!!!!"),B43="",C43=""),"",IF(OR(AND(B43="",C43=""),ISERROR(C43+B43)),"!!!",($B43*$B$7+$C43*$C$7)/100))</f>
      </c>
      <c r="G43" s="229">
        <f>IF(A43="","",IF(ISERROR(VLOOKUP($A43,'[1]liste reference'!$A$6:$Q$1174,9,0)),IF(ISERROR(VLOOKUP($A43,'[1]liste reference'!$B$6:$Q$1174,8,0)),"    -",VLOOKUP($A43,'[1]liste reference'!$B$6:$Q$1174,8,0)),VLOOKUP($A43,'[1]liste reference'!$A$6:$Q$1174,9,0)))</f>
      </c>
      <c r="H43" s="230" t="str">
        <f>IF(A43="","x",IF(ISERROR(VLOOKUP($A43,'[1]liste reference'!$A$6:$Q$1174,10,0)),IF(ISERROR(VLOOKUP($A43,'[1]liste reference'!$B$6:$Q$1174,9,0)),"x",VLOOKUP($A43,'[1]liste reference'!$B$6:$Q$1174,9,0)),VLOOKUP($A43,'[1]liste reference'!$A$6:$Q$1174,10,0)))</f>
        <v>x</v>
      </c>
      <c r="I43" s="5">
        <f>IF(A43="","",1)</f>
      </c>
      <c r="J43" s="231" t="str">
        <f>IF(ISNUMBER($H43),IF(ISERROR(VLOOKUP($A43,'[1]liste reference'!$A$6:$Q$1174,6,0)),IF(ISERROR(VLOOKUP($A43,'[1]liste reference'!$B$6:$Q$1174,5,0)),"nu",VLOOKUP($A43,'[1]liste reference'!$B$6:$Q$1174,5,0)),VLOOKUP($A43,'[1]liste reference'!$A$6:$Q$1174,6,0)),"nu")</f>
        <v>nu</v>
      </c>
      <c r="K43" s="231" t="str">
        <f>IF(ISNUMBER($H43),IF(ISERROR(VLOOKUP($A43,'[1]liste reference'!$A$6:$Q$1174,7,0)),IF(ISERROR(VLOOKUP($A43,'[1]liste reference'!$B$6:$Q$1174,6,0)),"nu",VLOOKUP($A43,'[1]liste reference'!$B$6:$Q$1174,6,0)),VLOOKUP($A43,'[1]liste reference'!$A$6:$Q$1174,7,0)),"nu")</f>
        <v>nu</v>
      </c>
      <c r="L43" s="215">
        <f>IF(A43="NEWCOD",IF(W43="","Renseigner le champ 'Nouveau taxon'",$W43),IF(ISTEXT($E43),"Taxon déjà saisi !",IF(OR(A43="",A43="!!!!!!"),"",IF(ISERROR(VLOOKUP($A43,'[1]liste reference'!$A$6:$B$1174,2,0)),IF(ISERROR(VLOOKUP($A43,'[1]liste reference'!$B$6:$B$1174,1,0)),"non répertorié ou synonyme. Vérifiez !",VLOOKUP($A43,'[1]liste reference'!$B$6:$B$1174,1,0)),VLOOKUP(A43,'[1]liste reference'!$A$6:$B$1174,2,0)))))</f>
      </c>
      <c r="M43" s="232"/>
      <c r="N43" s="232"/>
      <c r="O43" s="232"/>
      <c r="P43" s="233" t="s">
        <v>80</v>
      </c>
      <c r="Q43" s="234">
        <f>IF(OR($A43="NEWCOD",$A43="!!!!!!"),IF(X43="","NoCod",X43),IF($A43="","",IF(ISERROR(VLOOKUP($A43,'[1]liste reference'!$A$6:$H$1174,8,FALSE)),IF(ISERROR(VLOOKUP($A43,'[1]liste reference'!$B$6:$H$1174,7,FALSE)),"",VLOOKUP($A43,'[1]liste reference'!$B$6:$H$1174,7,FALSE)),VLOOKUP($A43,'[1]liste reference'!$A$6:$H$1174,8,FALSE))))</f>
      </c>
      <c r="R43" s="219">
        <f>IF(ISTEXT(H43),"",(B43*$B$7/100)+(C43*$C$7/100))</f>
      </c>
      <c r="S43" s="220">
        <f>IF(OR(ISTEXT(H43),R43=0),"",IF(R43&lt;0.1,1,IF(R43&lt;1,2,IF(R43&lt;10,3,IF(R43&lt;50,4,IF(R43&gt;=50,5,""))))))</f>
      </c>
      <c r="T43" s="220">
        <f>IF(ISERROR(S43*J43),0,S43*J43)</f>
        <v>0</v>
      </c>
      <c r="U43" s="220">
        <f>IF(ISERROR(S43*J43*K43),0,S43*J43*K43)</f>
        <v>0</v>
      </c>
      <c r="V43" s="235">
        <f>IF(ISERROR(S43*K43),0,S43*K43)</f>
        <v>0</v>
      </c>
      <c r="W43" s="236"/>
      <c r="X43" s="237"/>
      <c r="Y43" s="223">
        <f>IF(AND(ISNUMBER(F43),OR(A43="",A43="!!!!!!")),"!!!!!!",IF(A43="new.cod","NEWCOD",IF(AND((Z43=""),ISTEXT(A43),A43&lt;&gt;"!!!!!!"),A43,IF(Z43="","",INDEX('[1]liste reference'!$A$6:$A$1174,Z43)))))</f>
      </c>
      <c r="Z43" s="205">
        <f>IF(ISERROR(MATCH(A43,'[1]liste reference'!$A$6:$A$1174,0)),IF(ISERROR(MATCH(A43,'[1]liste reference'!$B$6:$B$1174,0)),"",(MATCH(A43,'[1]liste reference'!$B$6:$B$1174,0))),(MATCH(A43,'[1]liste reference'!$A$6:$A$1174,0)))</f>
      </c>
    </row>
    <row r="44" spans="1:26" ht="12.75">
      <c r="A44" s="224" t="s">
        <v>54</v>
      </c>
      <c r="B44" s="225"/>
      <c r="C44" s="238"/>
      <c r="D44" s="226">
        <f>IF(ISERROR(VLOOKUP($A44,'[1]liste reference'!$A$6:$B$1174,2,0)),IF(ISERROR(VLOOKUP($A44,'[1]liste reference'!$B$6:$B$1174,1,0)),"",VLOOKUP($A44,'[1]liste reference'!$B$6:$B$1174,1,0)),VLOOKUP($A44,'[1]liste reference'!$A$6:$B$1174,2,0))</f>
      </c>
      <c r="E44" s="227">
        <f>IF(D44="",,VLOOKUP(D44,D$22:D43,1,0))</f>
        <v>0</v>
      </c>
      <c r="F44" s="228">
        <f>IF(AND(OR(A44="",A44="!!!!!!"),B44="",C44=""),"",IF(OR(AND(B44="",C44=""),ISERROR(C44+B44)),"!!!",($B44*$B$7+$C44*$C$7)/100))</f>
      </c>
      <c r="G44" s="229">
        <f>IF(A44="","",IF(ISERROR(VLOOKUP($A44,'[1]liste reference'!$A$6:$Q$1174,9,0)),IF(ISERROR(VLOOKUP($A44,'[1]liste reference'!$B$6:$Q$1174,8,0)),"    -",VLOOKUP($A44,'[1]liste reference'!$B$6:$Q$1174,8,0)),VLOOKUP($A44,'[1]liste reference'!$A$6:$Q$1174,9,0)))</f>
      </c>
      <c r="H44" s="230" t="str">
        <f>IF(A44="","x",IF(ISERROR(VLOOKUP($A44,'[1]liste reference'!$A$6:$Q$1174,10,0)),IF(ISERROR(VLOOKUP($A44,'[1]liste reference'!$B$6:$Q$1174,9,0)),"x",VLOOKUP($A44,'[1]liste reference'!$B$6:$Q$1174,9,0)),VLOOKUP($A44,'[1]liste reference'!$A$6:$Q$1174,10,0)))</f>
        <v>x</v>
      </c>
      <c r="I44" s="5">
        <f>IF(A44="","",1)</f>
      </c>
      <c r="J44" s="231" t="str">
        <f>IF(ISNUMBER($H44),IF(ISERROR(VLOOKUP($A44,'[1]liste reference'!$A$6:$Q$1174,6,0)),IF(ISERROR(VLOOKUP($A44,'[1]liste reference'!$B$6:$Q$1174,5,0)),"nu",VLOOKUP($A44,'[1]liste reference'!$B$6:$Q$1174,5,0)),VLOOKUP($A44,'[1]liste reference'!$A$6:$Q$1174,6,0)),"nu")</f>
        <v>nu</v>
      </c>
      <c r="K44" s="231" t="str">
        <f>IF(ISNUMBER($H44),IF(ISERROR(VLOOKUP($A44,'[1]liste reference'!$A$6:$Q$1174,7,0)),IF(ISERROR(VLOOKUP($A44,'[1]liste reference'!$B$6:$Q$1174,6,0)),"nu",VLOOKUP($A44,'[1]liste reference'!$B$6:$Q$1174,6,0)),VLOOKUP($A44,'[1]liste reference'!$A$6:$Q$1174,7,0)),"nu")</f>
        <v>nu</v>
      </c>
      <c r="L44" s="215">
        <f>IF(A44="NEWCOD",IF(W44="","Renseigner le champ 'Nouveau taxon'",$W44),IF(ISTEXT($E44),"Taxon déjà saisi !",IF(OR(A44="",A44="!!!!!!"),"",IF(ISERROR(VLOOKUP($A44,'[1]liste reference'!$A$6:$B$1174,2,0)),IF(ISERROR(VLOOKUP($A44,'[1]liste reference'!$B$6:$B$1174,1,0)),"non répertorié ou synonyme. Vérifiez !",VLOOKUP($A44,'[1]liste reference'!$B$6:$B$1174,1,0)),VLOOKUP(A44,'[1]liste reference'!$A$6:$B$1174,2,0)))))</f>
      </c>
      <c r="M44" s="232"/>
      <c r="N44" s="232"/>
      <c r="O44" s="232"/>
      <c r="P44" s="233" t="s">
        <v>80</v>
      </c>
      <c r="Q44" s="234">
        <f>IF(OR($A44="NEWCOD",$A44="!!!!!!"),IF(X44="","NoCod",X44),IF($A44="","",IF(ISERROR(VLOOKUP($A44,'[1]liste reference'!$A$6:$H$1174,8,FALSE)),IF(ISERROR(VLOOKUP($A44,'[1]liste reference'!$B$6:$H$1174,7,FALSE)),"",VLOOKUP($A44,'[1]liste reference'!$B$6:$H$1174,7,FALSE)),VLOOKUP($A44,'[1]liste reference'!$A$6:$H$1174,8,FALSE))))</f>
      </c>
      <c r="R44" s="219">
        <f>IF(ISTEXT(H44),"",(B44*$B$7/100)+(C44*$C$7/100))</f>
      </c>
      <c r="S44" s="220">
        <f>IF(OR(ISTEXT(H44),R44=0),"",IF(R44&lt;0.1,1,IF(R44&lt;1,2,IF(R44&lt;10,3,IF(R44&lt;50,4,IF(R44&gt;=50,5,""))))))</f>
      </c>
      <c r="T44" s="220">
        <f>IF(ISERROR(S44*J44),0,S44*J44)</f>
        <v>0</v>
      </c>
      <c r="U44" s="220">
        <f>IF(ISERROR(S44*J44*K44),0,S44*J44*K44)</f>
        <v>0</v>
      </c>
      <c r="V44" s="235">
        <f>IF(ISERROR(S44*K44),0,S44*K44)</f>
        <v>0</v>
      </c>
      <c r="W44" s="236"/>
      <c r="X44" s="237"/>
      <c r="Y44" s="223">
        <f>IF(AND(ISNUMBER(F44),OR(A44="",A44="!!!!!!")),"!!!!!!",IF(A44="new.cod","NEWCOD",IF(AND((Z44=""),ISTEXT(A44),A44&lt;&gt;"!!!!!!"),A44,IF(Z44="","",INDEX('[1]liste reference'!$A$6:$A$1174,Z44)))))</f>
      </c>
      <c r="Z44" s="205">
        <f>IF(ISERROR(MATCH(A44,'[1]liste reference'!$A$6:$A$1174,0)),IF(ISERROR(MATCH(A44,'[1]liste reference'!$B$6:$B$1174,0)),"",(MATCH(A44,'[1]liste reference'!$B$6:$B$1174,0))),(MATCH(A44,'[1]liste reference'!$A$6:$A$1174,0)))</f>
      </c>
    </row>
    <row r="45" spans="1:26" ht="12.75">
      <c r="A45" s="224" t="s">
        <v>54</v>
      </c>
      <c r="B45" s="225"/>
      <c r="C45" s="238"/>
      <c r="D45" s="226">
        <f>IF(ISERROR(VLOOKUP($A45,'[1]liste reference'!$A$6:$B$1174,2,0)),IF(ISERROR(VLOOKUP($A45,'[1]liste reference'!$B$6:$B$1174,1,0)),"",VLOOKUP($A45,'[1]liste reference'!$B$6:$B$1174,1,0)),VLOOKUP($A45,'[1]liste reference'!$A$6:$B$1174,2,0))</f>
      </c>
      <c r="E45" s="227">
        <f>IF(D45="",,VLOOKUP(D45,D$22:D44,1,0))</f>
        <v>0</v>
      </c>
      <c r="F45" s="228">
        <f>IF(AND(OR(A45="",A45="!!!!!!"),B45="",C45=""),"",IF(OR(AND(B45="",C45=""),ISERROR(C45+B45)),"!!!",($B45*$B$7+$C45*$C$7)/100))</f>
      </c>
      <c r="G45" s="229">
        <f>IF(A45="","",IF(ISERROR(VLOOKUP($A45,'[1]liste reference'!$A$6:$Q$1174,9,0)),IF(ISERROR(VLOOKUP($A45,'[1]liste reference'!$B$6:$Q$1174,8,0)),"    -",VLOOKUP($A45,'[1]liste reference'!$B$6:$Q$1174,8,0)),VLOOKUP($A45,'[1]liste reference'!$A$6:$Q$1174,9,0)))</f>
      </c>
      <c r="H45" s="230" t="str">
        <f>IF(A45="","x",IF(ISERROR(VLOOKUP($A45,'[1]liste reference'!$A$6:$Q$1174,10,0)),IF(ISERROR(VLOOKUP($A45,'[1]liste reference'!$B$6:$Q$1174,9,0)),"x",VLOOKUP($A45,'[1]liste reference'!$B$6:$Q$1174,9,0)),VLOOKUP($A45,'[1]liste reference'!$A$6:$Q$1174,10,0)))</f>
        <v>x</v>
      </c>
      <c r="I45" s="5">
        <f>IF(A45="","",1)</f>
      </c>
      <c r="J45" s="231" t="str">
        <f>IF(ISNUMBER($H45),IF(ISERROR(VLOOKUP($A45,'[1]liste reference'!$A$6:$Q$1174,6,0)),IF(ISERROR(VLOOKUP($A45,'[1]liste reference'!$B$6:$Q$1174,5,0)),"nu",VLOOKUP($A45,'[1]liste reference'!$B$6:$Q$1174,5,0)),VLOOKUP($A45,'[1]liste reference'!$A$6:$Q$1174,6,0)),"nu")</f>
        <v>nu</v>
      </c>
      <c r="K45" s="231" t="str">
        <f>IF(ISNUMBER($H45),IF(ISERROR(VLOOKUP($A45,'[1]liste reference'!$A$6:$Q$1174,7,0)),IF(ISERROR(VLOOKUP($A45,'[1]liste reference'!$B$6:$Q$1174,6,0)),"nu",VLOOKUP($A45,'[1]liste reference'!$B$6:$Q$1174,6,0)),VLOOKUP($A45,'[1]liste reference'!$A$6:$Q$1174,7,0)),"nu")</f>
        <v>nu</v>
      </c>
      <c r="L45" s="215">
        <f>IF(A45="NEWCOD",IF(W45="","Renseigner le champ 'Nouveau taxon'",$W45),IF(ISTEXT($E45),"Taxon déjà saisi !",IF(OR(A45="",A45="!!!!!!"),"",IF(ISERROR(VLOOKUP($A45,'[1]liste reference'!$A$6:$B$1174,2,0)),IF(ISERROR(VLOOKUP($A45,'[1]liste reference'!$B$6:$B$1174,1,0)),"non répertorié ou synonyme. Vérifiez !",VLOOKUP($A45,'[1]liste reference'!$B$6:$B$1174,1,0)),VLOOKUP(A45,'[1]liste reference'!$A$6:$B$1174,2,0)))))</f>
      </c>
      <c r="M45" s="232"/>
      <c r="N45" s="232"/>
      <c r="O45" s="232"/>
      <c r="P45" s="233" t="s">
        <v>80</v>
      </c>
      <c r="Q45" s="234">
        <f>IF(OR($A45="NEWCOD",$A45="!!!!!!"),IF(X45="","NoCod",X45),IF($A45="","",IF(ISERROR(VLOOKUP($A45,'[1]liste reference'!$A$6:$H$1174,8,FALSE)),IF(ISERROR(VLOOKUP($A45,'[1]liste reference'!$B$6:$H$1174,7,FALSE)),"",VLOOKUP($A45,'[1]liste reference'!$B$6:$H$1174,7,FALSE)),VLOOKUP($A45,'[1]liste reference'!$A$6:$H$1174,8,FALSE))))</f>
      </c>
      <c r="R45" s="219">
        <f>IF(ISTEXT(H45),"",(B45*$B$7/100)+(C45*$C$7/100))</f>
      </c>
      <c r="S45" s="220">
        <f>IF(OR(ISTEXT(H45),R45=0),"",IF(R45&lt;0.1,1,IF(R45&lt;1,2,IF(R45&lt;10,3,IF(R45&lt;50,4,IF(R45&gt;=50,5,""))))))</f>
      </c>
      <c r="T45" s="220">
        <f>IF(ISERROR(S45*J45),0,S45*J45)</f>
        <v>0</v>
      </c>
      <c r="U45" s="220">
        <f>IF(ISERROR(S45*J45*K45),0,S45*J45*K45)</f>
        <v>0</v>
      </c>
      <c r="V45" s="235">
        <f>IF(ISERROR(S45*K45),0,S45*K45)</f>
        <v>0</v>
      </c>
      <c r="W45" s="236"/>
      <c r="X45" s="237"/>
      <c r="Y45" s="223">
        <f>IF(AND(ISNUMBER(F45),OR(A45="",A45="!!!!!!")),"!!!!!!",IF(A45="new.cod","NEWCOD",IF(AND((Z45=""),ISTEXT(A45),A45&lt;&gt;"!!!!!!"),A45,IF(Z45="","",INDEX('[1]liste reference'!$A$6:$A$1174,Z45)))))</f>
      </c>
      <c r="Z45" s="205">
        <f>IF(ISERROR(MATCH(A45,'[1]liste reference'!$A$6:$A$1174,0)),IF(ISERROR(MATCH(A45,'[1]liste reference'!$B$6:$B$1174,0)),"",(MATCH(A45,'[1]liste reference'!$B$6:$B$1174,0))),(MATCH(A45,'[1]liste reference'!$A$6:$A$1174,0)))</f>
      </c>
    </row>
    <row r="46" spans="1:26" ht="12.75">
      <c r="A46" s="224" t="s">
        <v>54</v>
      </c>
      <c r="B46" s="225"/>
      <c r="C46" s="238"/>
      <c r="D46" s="226">
        <f>IF(ISERROR(VLOOKUP($A46,'[1]liste reference'!$A$6:$B$1174,2,0)),IF(ISERROR(VLOOKUP($A46,'[1]liste reference'!$B$6:$B$1174,1,0)),"",VLOOKUP($A46,'[1]liste reference'!$B$6:$B$1174,1,0)),VLOOKUP($A46,'[1]liste reference'!$A$6:$B$1174,2,0))</f>
      </c>
      <c r="E46" s="227">
        <f>IF(D46="",,VLOOKUP(D46,D$22:D45,1,0))</f>
        <v>0</v>
      </c>
      <c r="F46" s="228">
        <f>IF(AND(OR(A46="",A46="!!!!!!"),B46="",C46=""),"",IF(OR(AND(B46="",C46=""),ISERROR(C46+B46)),"!!!",($B46*$B$7+$C46*$C$7)/100))</f>
      </c>
      <c r="G46" s="229">
        <f>IF(A46="","",IF(ISERROR(VLOOKUP($A46,'[1]liste reference'!$A$6:$Q$1174,9,0)),IF(ISERROR(VLOOKUP($A46,'[1]liste reference'!$B$6:$Q$1174,8,0)),"    -",VLOOKUP($A46,'[1]liste reference'!$B$6:$Q$1174,8,0)),VLOOKUP($A46,'[1]liste reference'!$A$6:$Q$1174,9,0)))</f>
      </c>
      <c r="H46" s="230" t="str">
        <f>IF(A46="","x",IF(ISERROR(VLOOKUP($A46,'[1]liste reference'!$A$6:$Q$1174,10,0)),IF(ISERROR(VLOOKUP($A46,'[1]liste reference'!$B$6:$Q$1174,9,0)),"x",VLOOKUP($A46,'[1]liste reference'!$B$6:$Q$1174,9,0)),VLOOKUP($A46,'[1]liste reference'!$A$6:$Q$1174,10,0)))</f>
        <v>x</v>
      </c>
      <c r="I46" s="5">
        <f>IF(A46="","",1)</f>
      </c>
      <c r="J46" s="231" t="str">
        <f>IF(ISNUMBER($H46),IF(ISERROR(VLOOKUP($A46,'[1]liste reference'!$A$6:$Q$1174,6,0)),IF(ISERROR(VLOOKUP($A46,'[1]liste reference'!$B$6:$Q$1174,5,0)),"nu",VLOOKUP($A46,'[1]liste reference'!$B$6:$Q$1174,5,0)),VLOOKUP($A46,'[1]liste reference'!$A$6:$Q$1174,6,0)),"nu")</f>
        <v>nu</v>
      </c>
      <c r="K46" s="231" t="str">
        <f>IF(ISNUMBER($H46),IF(ISERROR(VLOOKUP($A46,'[1]liste reference'!$A$6:$Q$1174,7,0)),IF(ISERROR(VLOOKUP($A46,'[1]liste reference'!$B$6:$Q$1174,6,0)),"nu",VLOOKUP($A46,'[1]liste reference'!$B$6:$Q$1174,6,0)),VLOOKUP($A46,'[1]liste reference'!$A$6:$Q$1174,7,0)),"nu")</f>
        <v>nu</v>
      </c>
      <c r="L46" s="215">
        <f>IF(A46="NEWCOD",IF(W46="","Renseigner le champ 'Nouveau taxon'",$W46),IF(ISTEXT($E46),"Taxon déjà saisi !",IF(OR(A46="",A46="!!!!!!"),"",IF(ISERROR(VLOOKUP($A46,'[1]liste reference'!$A$6:$B$1174,2,0)),IF(ISERROR(VLOOKUP($A46,'[1]liste reference'!$B$6:$B$1174,1,0)),"non répertorié ou synonyme. Vérifiez !",VLOOKUP($A46,'[1]liste reference'!$B$6:$B$1174,1,0)),VLOOKUP(A46,'[1]liste reference'!$A$6:$B$1174,2,0)))))</f>
      </c>
      <c r="M46" s="232"/>
      <c r="N46" s="232"/>
      <c r="O46" s="232"/>
      <c r="P46" s="233" t="s">
        <v>80</v>
      </c>
      <c r="Q46" s="234">
        <f>IF(OR($A46="NEWCOD",$A46="!!!!!!"),IF(X46="","NoCod",X46),IF($A46="","",IF(ISERROR(VLOOKUP($A46,'[1]liste reference'!$A$6:$H$1174,8,FALSE)),IF(ISERROR(VLOOKUP($A46,'[1]liste reference'!$B$6:$H$1174,7,FALSE)),"",VLOOKUP($A46,'[1]liste reference'!$B$6:$H$1174,7,FALSE)),VLOOKUP($A46,'[1]liste reference'!$A$6:$H$1174,8,FALSE))))</f>
      </c>
      <c r="R46" s="219">
        <f>IF(ISTEXT(H46),"",(B46*$B$7/100)+(C46*$C$7/100))</f>
      </c>
      <c r="S46" s="220">
        <f>IF(OR(ISTEXT(H46),R46=0),"",IF(R46&lt;0.1,1,IF(R46&lt;1,2,IF(R46&lt;10,3,IF(R46&lt;50,4,IF(R46&gt;=50,5,""))))))</f>
      </c>
      <c r="T46" s="220">
        <f>IF(ISERROR(S46*J46),0,S46*J46)</f>
        <v>0</v>
      </c>
      <c r="U46" s="220">
        <f>IF(ISERROR(S46*J46*K46),0,S46*J46*K46)</f>
        <v>0</v>
      </c>
      <c r="V46" s="235">
        <f>IF(ISERROR(S46*K46),0,S46*K46)</f>
        <v>0</v>
      </c>
      <c r="W46" s="236"/>
      <c r="X46" s="237"/>
      <c r="Y46" s="223">
        <f>IF(AND(ISNUMBER(F46),OR(A46="",A46="!!!!!!")),"!!!!!!",IF(A46="new.cod","NEWCOD",IF(AND((Z46=""),ISTEXT(A46),A46&lt;&gt;"!!!!!!"),A46,IF(Z46="","",INDEX('[1]liste reference'!$A$6:$A$1174,Z46)))))</f>
      </c>
      <c r="Z46" s="205">
        <f>IF(ISERROR(MATCH(A46,'[1]liste reference'!$A$6:$A$1174,0)),IF(ISERROR(MATCH(A46,'[1]liste reference'!$B$6:$B$1174,0)),"",(MATCH(A46,'[1]liste reference'!$B$6:$B$1174,0))),(MATCH(A46,'[1]liste reference'!$A$6:$A$1174,0)))</f>
      </c>
    </row>
    <row r="47" spans="1:26" ht="12.75">
      <c r="A47" s="224" t="s">
        <v>54</v>
      </c>
      <c r="B47" s="225"/>
      <c r="C47" s="238"/>
      <c r="D47" s="226">
        <f>IF(ISERROR(VLOOKUP($A47,'[1]liste reference'!$A$6:$B$1174,2,0)),IF(ISERROR(VLOOKUP($A47,'[1]liste reference'!$B$6:$B$1174,1,0)),"",VLOOKUP($A47,'[1]liste reference'!$B$6:$B$1174,1,0)),VLOOKUP($A47,'[1]liste reference'!$A$6:$B$1174,2,0))</f>
      </c>
      <c r="E47" s="227">
        <f>IF(D47="",,VLOOKUP(D47,D$22:D46,1,0))</f>
        <v>0</v>
      </c>
      <c r="F47" s="228">
        <f>IF(AND(OR(A47="",A47="!!!!!!"),B47="",C47=""),"",IF(OR(AND(B47="",C47=""),ISERROR(C47+B47)),"!!!",($B47*$B$7+$C47*$C$7)/100))</f>
      </c>
      <c r="G47" s="229">
        <f>IF(A47="","",IF(ISERROR(VLOOKUP($A47,'[1]liste reference'!$A$6:$Q$1174,9,0)),IF(ISERROR(VLOOKUP($A47,'[1]liste reference'!$B$6:$Q$1174,8,0)),"    -",VLOOKUP($A47,'[1]liste reference'!$B$6:$Q$1174,8,0)),VLOOKUP($A47,'[1]liste reference'!$A$6:$Q$1174,9,0)))</f>
      </c>
      <c r="H47" s="230" t="str">
        <f>IF(A47="","x",IF(ISERROR(VLOOKUP($A47,'[1]liste reference'!$A$6:$Q$1174,10,0)),IF(ISERROR(VLOOKUP($A47,'[1]liste reference'!$B$6:$Q$1174,9,0)),"x",VLOOKUP($A47,'[1]liste reference'!$B$6:$Q$1174,9,0)),VLOOKUP($A47,'[1]liste reference'!$A$6:$Q$1174,10,0)))</f>
        <v>x</v>
      </c>
      <c r="I47" s="5">
        <f>IF(A47="","",1)</f>
      </c>
      <c r="J47" s="231" t="str">
        <f>IF(ISNUMBER($H47),IF(ISERROR(VLOOKUP($A47,'[1]liste reference'!$A$6:$Q$1174,6,0)),IF(ISERROR(VLOOKUP($A47,'[1]liste reference'!$B$6:$Q$1174,5,0)),"nu",VLOOKUP($A47,'[1]liste reference'!$B$6:$Q$1174,5,0)),VLOOKUP($A47,'[1]liste reference'!$A$6:$Q$1174,6,0)),"nu")</f>
        <v>nu</v>
      </c>
      <c r="K47" s="231" t="str">
        <f>IF(ISNUMBER($H47),IF(ISERROR(VLOOKUP($A47,'[1]liste reference'!$A$6:$Q$1174,7,0)),IF(ISERROR(VLOOKUP($A47,'[1]liste reference'!$B$6:$Q$1174,6,0)),"nu",VLOOKUP($A47,'[1]liste reference'!$B$6:$Q$1174,6,0)),VLOOKUP($A47,'[1]liste reference'!$A$6:$Q$1174,7,0)),"nu")</f>
        <v>nu</v>
      </c>
      <c r="L47" s="215">
        <f>IF(A47="NEWCOD",IF(W47="","Renseigner le champ 'Nouveau taxon'",$W47),IF(ISTEXT($E47),"Taxon déjà saisi !",IF(OR(A47="",A47="!!!!!!"),"",IF(ISERROR(VLOOKUP($A47,'[1]liste reference'!$A$6:$B$1174,2,0)),IF(ISERROR(VLOOKUP($A47,'[1]liste reference'!$B$6:$B$1174,1,0)),"non répertorié ou synonyme. Vérifiez !",VLOOKUP($A47,'[1]liste reference'!$B$6:$B$1174,1,0)),VLOOKUP(A47,'[1]liste reference'!$A$6:$B$1174,2,0)))))</f>
      </c>
      <c r="M47" s="232"/>
      <c r="N47" s="232"/>
      <c r="O47" s="232"/>
      <c r="P47" s="233" t="s">
        <v>80</v>
      </c>
      <c r="Q47" s="234">
        <f>IF(OR($A47="NEWCOD",$A47="!!!!!!"),IF(X47="","NoCod",X47),IF($A47="","",IF(ISERROR(VLOOKUP($A47,'[1]liste reference'!$A$6:$H$1174,8,FALSE)),IF(ISERROR(VLOOKUP($A47,'[1]liste reference'!$B$6:$H$1174,7,FALSE)),"",VLOOKUP($A47,'[1]liste reference'!$B$6:$H$1174,7,FALSE)),VLOOKUP($A47,'[1]liste reference'!$A$6:$H$1174,8,FALSE))))</f>
      </c>
      <c r="R47" s="219">
        <f>IF(ISTEXT(H47),"",(B47*$B$7/100)+(C47*$C$7/100))</f>
      </c>
      <c r="S47" s="220">
        <f>IF(OR(ISTEXT(H47),R47=0),"",IF(R47&lt;0.1,1,IF(R47&lt;1,2,IF(R47&lt;10,3,IF(R47&lt;50,4,IF(R47&gt;=50,5,""))))))</f>
      </c>
      <c r="T47" s="220">
        <f>IF(ISERROR(S47*J47),0,S47*J47)</f>
        <v>0</v>
      </c>
      <c r="U47" s="220">
        <f>IF(ISERROR(S47*J47*K47),0,S47*J47*K47)</f>
        <v>0</v>
      </c>
      <c r="V47" s="235">
        <f>IF(ISERROR(S47*K47),0,S47*K47)</f>
        <v>0</v>
      </c>
      <c r="W47" s="236"/>
      <c r="X47" s="237"/>
      <c r="Y47" s="223">
        <f>IF(AND(ISNUMBER(F47),OR(A47="",A47="!!!!!!")),"!!!!!!",IF(A47="new.cod","NEWCOD",IF(AND((Z47=""),ISTEXT(A47),A47&lt;&gt;"!!!!!!"),A47,IF(Z47="","",INDEX('[1]liste reference'!$A$6:$A$1174,Z47)))))</f>
      </c>
      <c r="Z47" s="205">
        <f>IF(ISERROR(MATCH(A47,'[1]liste reference'!$A$6:$A$1174,0)),IF(ISERROR(MATCH(A47,'[1]liste reference'!$B$6:$B$1174,0)),"",(MATCH(A47,'[1]liste reference'!$B$6:$B$1174,0))),(MATCH(A47,'[1]liste reference'!$A$6:$A$1174,0)))</f>
      </c>
    </row>
    <row r="48" spans="1:26" ht="12.75">
      <c r="A48" s="224" t="s">
        <v>54</v>
      </c>
      <c r="B48" s="225"/>
      <c r="C48" s="238"/>
      <c r="D48" s="226">
        <f>IF(ISERROR(VLOOKUP($A48,'[1]liste reference'!$A$6:$B$1174,2,0)),IF(ISERROR(VLOOKUP($A48,'[1]liste reference'!$B$6:$B$1174,1,0)),"",VLOOKUP($A48,'[1]liste reference'!$B$6:$B$1174,1,0)),VLOOKUP($A48,'[1]liste reference'!$A$6:$B$1174,2,0))</f>
      </c>
      <c r="E48" s="227">
        <f>IF(D48="",,VLOOKUP(D48,D$22:D47,1,0))</f>
        <v>0</v>
      </c>
      <c r="F48" s="228">
        <f>IF(AND(OR(A48="",A48="!!!!!!"),B48="",C48=""),"",IF(OR(AND(B48="",C48=""),ISERROR(C48+B48)),"!!!",($B48*$B$7+$C48*$C$7)/100))</f>
      </c>
      <c r="G48" s="229">
        <f>IF(A48="","",IF(ISERROR(VLOOKUP($A48,'[1]liste reference'!$A$6:$Q$1174,9,0)),IF(ISERROR(VLOOKUP($A48,'[1]liste reference'!$B$6:$Q$1174,8,0)),"    -",VLOOKUP($A48,'[1]liste reference'!$B$6:$Q$1174,8,0)),VLOOKUP($A48,'[1]liste reference'!$A$6:$Q$1174,9,0)))</f>
      </c>
      <c r="H48" s="230" t="str">
        <f>IF(A48="","x",IF(ISERROR(VLOOKUP($A48,'[1]liste reference'!$A$6:$Q$1174,10,0)),IF(ISERROR(VLOOKUP($A48,'[1]liste reference'!$B$6:$Q$1174,9,0)),"x",VLOOKUP($A48,'[1]liste reference'!$B$6:$Q$1174,9,0)),VLOOKUP($A48,'[1]liste reference'!$A$6:$Q$1174,10,0)))</f>
        <v>x</v>
      </c>
      <c r="I48" s="5">
        <f>IF(A48="","",1)</f>
      </c>
      <c r="J48" s="231" t="str">
        <f>IF(ISNUMBER($H48),IF(ISERROR(VLOOKUP($A48,'[1]liste reference'!$A$6:$Q$1174,6,0)),IF(ISERROR(VLOOKUP($A48,'[1]liste reference'!$B$6:$Q$1174,5,0)),"nu",VLOOKUP($A48,'[1]liste reference'!$B$6:$Q$1174,5,0)),VLOOKUP($A48,'[1]liste reference'!$A$6:$Q$1174,6,0)),"nu")</f>
        <v>nu</v>
      </c>
      <c r="K48" s="231" t="str">
        <f>IF(ISNUMBER($H48),IF(ISERROR(VLOOKUP($A48,'[1]liste reference'!$A$6:$Q$1174,7,0)),IF(ISERROR(VLOOKUP($A48,'[1]liste reference'!$B$6:$Q$1174,6,0)),"nu",VLOOKUP($A48,'[1]liste reference'!$B$6:$Q$1174,6,0)),VLOOKUP($A48,'[1]liste reference'!$A$6:$Q$1174,7,0)),"nu")</f>
        <v>nu</v>
      </c>
      <c r="L48" s="215">
        <f>IF(A48="NEWCOD",IF(W48="","Renseigner le champ 'Nouveau taxon'",$W48),IF(ISTEXT($E48),"Taxon déjà saisi !",IF(OR(A48="",A48="!!!!!!"),"",IF(ISERROR(VLOOKUP($A48,'[1]liste reference'!$A$6:$B$1174,2,0)),IF(ISERROR(VLOOKUP($A48,'[1]liste reference'!$B$6:$B$1174,1,0)),"non répertorié ou synonyme. Vérifiez !",VLOOKUP($A48,'[1]liste reference'!$B$6:$B$1174,1,0)),VLOOKUP(A48,'[1]liste reference'!$A$6:$B$1174,2,0)))))</f>
      </c>
      <c r="M48" s="232"/>
      <c r="N48" s="232"/>
      <c r="O48" s="232"/>
      <c r="P48" s="233" t="s">
        <v>80</v>
      </c>
      <c r="Q48" s="234">
        <f>IF(OR($A48="NEWCOD",$A48="!!!!!!"),IF(X48="","NoCod",X48),IF($A48="","",IF(ISERROR(VLOOKUP($A48,'[1]liste reference'!$A$6:$H$1174,8,FALSE)),IF(ISERROR(VLOOKUP($A48,'[1]liste reference'!$B$6:$H$1174,7,FALSE)),"",VLOOKUP($A48,'[1]liste reference'!$B$6:$H$1174,7,FALSE)),VLOOKUP($A48,'[1]liste reference'!$A$6:$H$1174,8,FALSE))))</f>
      </c>
      <c r="R48" s="219">
        <f>IF(ISTEXT(H48),"",(B48*$B$7/100)+(C48*$C$7/100))</f>
      </c>
      <c r="S48" s="220">
        <f>IF(OR(ISTEXT(H48),R48=0),"",IF(R48&lt;0.1,1,IF(R48&lt;1,2,IF(R48&lt;10,3,IF(R48&lt;50,4,IF(R48&gt;=50,5,""))))))</f>
      </c>
      <c r="T48" s="220">
        <f>IF(ISERROR(S48*J48),0,S48*J48)</f>
        <v>0</v>
      </c>
      <c r="U48" s="220">
        <f>IF(ISERROR(S48*J48*K48),0,S48*J48*K48)</f>
        <v>0</v>
      </c>
      <c r="V48" s="235">
        <f>IF(ISERROR(S48*K48),0,S48*K48)</f>
        <v>0</v>
      </c>
      <c r="W48" s="236"/>
      <c r="X48" s="237"/>
      <c r="Y48" s="223">
        <f>IF(AND(ISNUMBER(F48),OR(A48="",A48="!!!!!!")),"!!!!!!",IF(A48="new.cod","NEWCOD",IF(AND((Z48=""),ISTEXT(A48),A48&lt;&gt;"!!!!!!"),A48,IF(Z48="","",INDEX('[1]liste reference'!$A$6:$A$1174,Z48)))))</f>
      </c>
      <c r="Z48" s="205">
        <f>IF(ISERROR(MATCH(A48,'[1]liste reference'!$A$6:$A$1174,0)),IF(ISERROR(MATCH(A48,'[1]liste reference'!$B$6:$B$1174,0)),"",(MATCH(A48,'[1]liste reference'!$B$6:$B$1174,0))),(MATCH(A48,'[1]liste reference'!$A$6:$A$1174,0)))</f>
      </c>
    </row>
    <row r="49" spans="1:26" ht="12.75">
      <c r="A49" s="224" t="s">
        <v>54</v>
      </c>
      <c r="B49" s="225"/>
      <c r="C49" s="238"/>
      <c r="D49" s="226">
        <f>IF(ISERROR(VLOOKUP($A49,'[1]liste reference'!$A$6:$B$1174,2,0)),IF(ISERROR(VLOOKUP($A49,'[1]liste reference'!$B$6:$B$1174,1,0)),"",VLOOKUP($A49,'[1]liste reference'!$B$6:$B$1174,1,0)),VLOOKUP($A49,'[1]liste reference'!$A$6:$B$1174,2,0))</f>
      </c>
      <c r="E49" s="227">
        <f>IF(D49="",,VLOOKUP(D49,D$22:D48,1,0))</f>
        <v>0</v>
      </c>
      <c r="F49" s="228">
        <f>IF(AND(OR(A49="",A49="!!!!!!"),B49="",C49=""),"",IF(OR(AND(B49="",C49=""),ISERROR(C49+B49)),"!!!",($B49*$B$7+$C49*$C$7)/100))</f>
      </c>
      <c r="G49" s="229">
        <f>IF(A49="","",IF(ISERROR(VLOOKUP($A49,'[1]liste reference'!$A$6:$Q$1174,9,0)),IF(ISERROR(VLOOKUP($A49,'[1]liste reference'!$B$6:$Q$1174,8,0)),"    -",VLOOKUP($A49,'[1]liste reference'!$B$6:$Q$1174,8,0)),VLOOKUP($A49,'[1]liste reference'!$A$6:$Q$1174,9,0)))</f>
      </c>
      <c r="H49" s="230" t="str">
        <f>IF(A49="","x",IF(ISERROR(VLOOKUP($A49,'[1]liste reference'!$A$6:$Q$1174,10,0)),IF(ISERROR(VLOOKUP($A49,'[1]liste reference'!$B$6:$Q$1174,9,0)),"x",VLOOKUP($A49,'[1]liste reference'!$B$6:$Q$1174,9,0)),VLOOKUP($A49,'[1]liste reference'!$A$6:$Q$1174,10,0)))</f>
        <v>x</v>
      </c>
      <c r="I49" s="5">
        <f>IF(A49="","",1)</f>
      </c>
      <c r="J49" s="231" t="str">
        <f>IF(ISNUMBER($H49),IF(ISERROR(VLOOKUP($A49,'[1]liste reference'!$A$6:$Q$1174,6,0)),IF(ISERROR(VLOOKUP($A49,'[1]liste reference'!$B$6:$Q$1174,5,0)),"nu",VLOOKUP($A49,'[1]liste reference'!$B$6:$Q$1174,5,0)),VLOOKUP($A49,'[1]liste reference'!$A$6:$Q$1174,6,0)),"nu")</f>
        <v>nu</v>
      </c>
      <c r="K49" s="231" t="str">
        <f>IF(ISNUMBER($H49),IF(ISERROR(VLOOKUP($A49,'[1]liste reference'!$A$6:$Q$1174,7,0)),IF(ISERROR(VLOOKUP($A49,'[1]liste reference'!$B$6:$Q$1174,6,0)),"nu",VLOOKUP($A49,'[1]liste reference'!$B$6:$Q$1174,6,0)),VLOOKUP($A49,'[1]liste reference'!$A$6:$Q$1174,7,0)),"nu")</f>
        <v>nu</v>
      </c>
      <c r="L49" s="215">
        <f>IF(A49="NEWCOD",IF(W49="","Renseigner le champ 'Nouveau taxon'",$W49),IF(ISTEXT($E49),"Taxon déjà saisi !",IF(OR(A49="",A49="!!!!!!"),"",IF(ISERROR(VLOOKUP($A49,'[1]liste reference'!$A$6:$B$1174,2,0)),IF(ISERROR(VLOOKUP($A49,'[1]liste reference'!$B$6:$B$1174,1,0)),"non répertorié ou synonyme. Vérifiez !",VLOOKUP($A49,'[1]liste reference'!$B$6:$B$1174,1,0)),VLOOKUP(A49,'[1]liste reference'!$A$6:$B$1174,2,0)))))</f>
      </c>
      <c r="M49" s="232"/>
      <c r="N49" s="232"/>
      <c r="O49" s="232"/>
      <c r="P49" s="233" t="s">
        <v>80</v>
      </c>
      <c r="Q49" s="234">
        <f>IF(OR($A49="NEWCOD",$A49="!!!!!!"),IF(X49="","NoCod",X49),IF($A49="","",IF(ISERROR(VLOOKUP($A49,'[1]liste reference'!$A$6:$H$1174,8,FALSE)),IF(ISERROR(VLOOKUP($A49,'[1]liste reference'!$B$6:$H$1174,7,FALSE)),"",VLOOKUP($A49,'[1]liste reference'!$B$6:$H$1174,7,FALSE)),VLOOKUP($A49,'[1]liste reference'!$A$6:$H$1174,8,FALSE))))</f>
      </c>
      <c r="R49" s="219">
        <f>IF(ISTEXT(H49),"",(B49*$B$7/100)+(C49*$C$7/100))</f>
      </c>
      <c r="S49" s="220">
        <f>IF(OR(ISTEXT(H49),R49=0),"",IF(R49&lt;0.1,1,IF(R49&lt;1,2,IF(R49&lt;10,3,IF(R49&lt;50,4,IF(R49&gt;=50,5,""))))))</f>
      </c>
      <c r="T49" s="220">
        <f>IF(ISERROR(S49*J49),0,S49*J49)</f>
        <v>0</v>
      </c>
      <c r="U49" s="220">
        <f>IF(ISERROR(S49*J49*K49),0,S49*J49*K49)</f>
        <v>0</v>
      </c>
      <c r="V49" s="235">
        <f>IF(ISERROR(S49*K49),0,S49*K49)</f>
        <v>0</v>
      </c>
      <c r="W49" s="236"/>
      <c r="X49" s="237"/>
      <c r="Y49" s="223">
        <f>IF(AND(ISNUMBER(F49),OR(A49="",A49="!!!!!!")),"!!!!!!",IF(A49="new.cod","NEWCOD",IF(AND((Z49=""),ISTEXT(A49),A49&lt;&gt;"!!!!!!"),A49,IF(Z49="","",INDEX('[1]liste reference'!$A$6:$A$1174,Z49)))))</f>
      </c>
      <c r="Z49" s="205">
        <f>IF(ISERROR(MATCH(A49,'[1]liste reference'!$A$6:$A$1174,0)),IF(ISERROR(MATCH(A49,'[1]liste reference'!$B$6:$B$1174,0)),"",(MATCH(A49,'[1]liste reference'!$B$6:$B$1174,0))),(MATCH(A49,'[1]liste reference'!$A$6:$A$1174,0)))</f>
      </c>
    </row>
    <row r="50" spans="1:26" ht="12.75">
      <c r="A50" s="224" t="s">
        <v>54</v>
      </c>
      <c r="B50" s="225"/>
      <c r="C50" s="238"/>
      <c r="D50" s="226">
        <f>IF(ISERROR(VLOOKUP($A50,'[1]liste reference'!$A$6:$B$1174,2,0)),IF(ISERROR(VLOOKUP($A50,'[1]liste reference'!$B$6:$B$1174,1,0)),"",VLOOKUP($A50,'[1]liste reference'!$B$6:$B$1174,1,0)),VLOOKUP($A50,'[1]liste reference'!$A$6:$B$1174,2,0))</f>
      </c>
      <c r="E50" s="227">
        <f>IF(D50="",,VLOOKUP(D50,D$22:D49,1,0))</f>
        <v>0</v>
      </c>
      <c r="F50" s="228">
        <f>IF(AND(OR(A50="",A50="!!!!!!"),B50="",C50=""),"",IF(OR(AND(B50="",C50=""),ISERROR(C50+B50)),"!!!",($B50*$B$7+$C50*$C$7)/100))</f>
      </c>
      <c r="G50" s="229">
        <f>IF(A50="","",IF(ISERROR(VLOOKUP($A50,'[1]liste reference'!$A$6:$Q$1174,9,0)),IF(ISERROR(VLOOKUP($A50,'[1]liste reference'!$B$6:$Q$1174,8,0)),"    -",VLOOKUP($A50,'[1]liste reference'!$B$6:$Q$1174,8,0)),VLOOKUP($A50,'[1]liste reference'!$A$6:$Q$1174,9,0)))</f>
      </c>
      <c r="H50" s="230" t="str">
        <f>IF(A50="","x",IF(ISERROR(VLOOKUP($A50,'[1]liste reference'!$A$6:$Q$1174,10,0)),IF(ISERROR(VLOOKUP($A50,'[1]liste reference'!$B$6:$Q$1174,9,0)),"x",VLOOKUP($A50,'[1]liste reference'!$B$6:$Q$1174,9,0)),VLOOKUP($A50,'[1]liste reference'!$A$6:$Q$1174,10,0)))</f>
        <v>x</v>
      </c>
      <c r="I50" s="5">
        <f>IF(A50="","",1)</f>
      </c>
      <c r="J50" s="231" t="str">
        <f>IF(ISNUMBER($H50),IF(ISERROR(VLOOKUP($A50,'[1]liste reference'!$A$6:$Q$1174,6,0)),IF(ISERROR(VLOOKUP($A50,'[1]liste reference'!$B$6:$Q$1174,5,0)),"nu",VLOOKUP($A50,'[1]liste reference'!$B$6:$Q$1174,5,0)),VLOOKUP($A50,'[1]liste reference'!$A$6:$Q$1174,6,0)),"nu")</f>
        <v>nu</v>
      </c>
      <c r="K50" s="231" t="str">
        <f>IF(ISNUMBER($H50),IF(ISERROR(VLOOKUP($A50,'[1]liste reference'!$A$6:$Q$1174,7,0)),IF(ISERROR(VLOOKUP($A50,'[1]liste reference'!$B$6:$Q$1174,6,0)),"nu",VLOOKUP($A50,'[1]liste reference'!$B$6:$Q$1174,6,0)),VLOOKUP($A50,'[1]liste reference'!$A$6:$Q$1174,7,0)),"nu")</f>
        <v>nu</v>
      </c>
      <c r="L50" s="215">
        <f>IF(A50="NEWCOD",IF(W50="","Renseigner le champ 'Nouveau taxon'",$W50),IF(ISTEXT($E50),"Taxon déjà saisi !",IF(OR(A50="",A50="!!!!!!"),"",IF(ISERROR(VLOOKUP($A50,'[1]liste reference'!$A$6:$B$1174,2,0)),IF(ISERROR(VLOOKUP($A50,'[1]liste reference'!$B$6:$B$1174,1,0)),"non répertorié ou synonyme. Vérifiez !",VLOOKUP($A50,'[1]liste reference'!$B$6:$B$1174,1,0)),VLOOKUP(A50,'[1]liste reference'!$A$6:$B$1174,2,0)))))</f>
      </c>
      <c r="M50" s="232"/>
      <c r="N50" s="232"/>
      <c r="O50" s="232"/>
      <c r="P50" s="233" t="s">
        <v>80</v>
      </c>
      <c r="Q50" s="234">
        <f>IF(OR($A50="NEWCOD",$A50="!!!!!!"),IF(X50="","NoCod",X50),IF($A50="","",IF(ISERROR(VLOOKUP($A50,'[1]liste reference'!$A$6:$H$1174,8,FALSE)),IF(ISERROR(VLOOKUP($A50,'[1]liste reference'!$B$6:$H$1174,7,FALSE)),"",VLOOKUP($A50,'[1]liste reference'!$B$6:$H$1174,7,FALSE)),VLOOKUP($A50,'[1]liste reference'!$A$6:$H$1174,8,FALSE))))</f>
      </c>
      <c r="R50" s="219">
        <f>IF(ISTEXT(H50),"",(B50*$B$7/100)+(C50*$C$7/100))</f>
      </c>
      <c r="S50" s="220">
        <f>IF(OR(ISTEXT(H50),R50=0),"",IF(R50&lt;0.1,1,IF(R50&lt;1,2,IF(R50&lt;10,3,IF(R50&lt;50,4,IF(R50&gt;=50,5,""))))))</f>
      </c>
      <c r="T50" s="220">
        <f>IF(ISERROR(S50*J50),0,S50*J50)</f>
        <v>0</v>
      </c>
      <c r="U50" s="220">
        <f>IF(ISERROR(S50*J50*K50),0,S50*J50*K50)</f>
        <v>0</v>
      </c>
      <c r="V50" s="235">
        <f>IF(ISERROR(S50*K50),0,S50*K50)</f>
        <v>0</v>
      </c>
      <c r="W50" s="236"/>
      <c r="X50" s="237"/>
      <c r="Y50" s="223">
        <f>IF(AND(ISNUMBER(F50),OR(A50="",A50="!!!!!!")),"!!!!!!",IF(A50="new.cod","NEWCOD",IF(AND((Z50=""),ISTEXT(A50),A50&lt;&gt;"!!!!!!"),A50,IF(Z50="","",INDEX('[1]liste reference'!$A$6:$A$1174,Z50)))))</f>
      </c>
      <c r="Z50" s="205">
        <f>IF(ISERROR(MATCH(A50,'[1]liste reference'!$A$6:$A$1174,0)),IF(ISERROR(MATCH(A50,'[1]liste reference'!$B$6:$B$1174,0)),"",(MATCH(A50,'[1]liste reference'!$B$6:$B$1174,0))),(MATCH(A50,'[1]liste reference'!$A$6:$A$1174,0)))</f>
      </c>
    </row>
    <row r="51" spans="1:26" ht="12.75">
      <c r="A51" s="224" t="s">
        <v>54</v>
      </c>
      <c r="B51" s="225"/>
      <c r="C51" s="238"/>
      <c r="D51" s="226">
        <f>IF(ISERROR(VLOOKUP($A51,'[1]liste reference'!$A$6:$B$1174,2,0)),IF(ISERROR(VLOOKUP($A51,'[1]liste reference'!$B$6:$B$1174,1,0)),"",VLOOKUP($A51,'[1]liste reference'!$B$6:$B$1174,1,0)),VLOOKUP($A51,'[1]liste reference'!$A$6:$B$1174,2,0))</f>
      </c>
      <c r="E51" s="227">
        <f>IF(D51="",,VLOOKUP(D51,D$22:D50,1,0))</f>
        <v>0</v>
      </c>
      <c r="F51" s="228">
        <f>IF(AND(OR(A51="",A51="!!!!!!"),B51="",C51=""),"",IF(OR(AND(B51="",C51=""),ISERROR(C51+B51)),"!!!",($B51*$B$7+$C51*$C$7)/100))</f>
      </c>
      <c r="G51" s="229">
        <f>IF(A51="","",IF(ISERROR(VLOOKUP($A51,'[1]liste reference'!$A$6:$Q$1174,9,0)),IF(ISERROR(VLOOKUP($A51,'[1]liste reference'!$B$6:$Q$1174,8,0)),"    -",VLOOKUP($A51,'[1]liste reference'!$B$6:$Q$1174,8,0)),VLOOKUP($A51,'[1]liste reference'!$A$6:$Q$1174,9,0)))</f>
      </c>
      <c r="H51" s="230" t="str">
        <f>IF(A51="","x",IF(ISERROR(VLOOKUP($A51,'[1]liste reference'!$A$6:$Q$1174,10,0)),IF(ISERROR(VLOOKUP($A51,'[1]liste reference'!$B$6:$Q$1174,9,0)),"x",VLOOKUP($A51,'[1]liste reference'!$B$6:$Q$1174,9,0)),VLOOKUP($A51,'[1]liste reference'!$A$6:$Q$1174,10,0)))</f>
        <v>x</v>
      </c>
      <c r="I51" s="5">
        <f>IF(A51="","",1)</f>
      </c>
      <c r="J51" s="231" t="str">
        <f>IF(ISNUMBER($H51),IF(ISERROR(VLOOKUP($A51,'[1]liste reference'!$A$6:$Q$1174,6,0)),IF(ISERROR(VLOOKUP($A51,'[1]liste reference'!$B$6:$Q$1174,5,0)),"nu",VLOOKUP($A51,'[1]liste reference'!$B$6:$Q$1174,5,0)),VLOOKUP($A51,'[1]liste reference'!$A$6:$Q$1174,6,0)),"nu")</f>
        <v>nu</v>
      </c>
      <c r="K51" s="231" t="str">
        <f>IF(ISNUMBER($H51),IF(ISERROR(VLOOKUP($A51,'[1]liste reference'!$A$6:$Q$1174,7,0)),IF(ISERROR(VLOOKUP($A51,'[1]liste reference'!$B$6:$Q$1174,6,0)),"nu",VLOOKUP($A51,'[1]liste reference'!$B$6:$Q$1174,6,0)),VLOOKUP($A51,'[1]liste reference'!$A$6:$Q$1174,7,0)),"nu")</f>
        <v>nu</v>
      </c>
      <c r="L51" s="215">
        <f>IF(A51="NEWCOD",IF(W51="","Renseigner le champ 'Nouveau taxon'",$W51),IF(ISTEXT($E51),"Taxon déjà saisi !",IF(OR(A51="",A51="!!!!!!"),"",IF(ISERROR(VLOOKUP($A51,'[1]liste reference'!$A$6:$B$1174,2,0)),IF(ISERROR(VLOOKUP($A51,'[1]liste reference'!$B$6:$B$1174,1,0)),"non répertorié ou synonyme. Vérifiez !",VLOOKUP($A51,'[1]liste reference'!$B$6:$B$1174,1,0)),VLOOKUP(A51,'[1]liste reference'!$A$6:$B$1174,2,0)))))</f>
      </c>
      <c r="M51" s="232"/>
      <c r="N51" s="232"/>
      <c r="O51" s="232"/>
      <c r="P51" s="233" t="s">
        <v>80</v>
      </c>
      <c r="Q51" s="234">
        <f>IF(OR($A51="NEWCOD",$A51="!!!!!!"),IF(X51="","NoCod",X51),IF($A51="","",IF(ISERROR(VLOOKUP($A51,'[1]liste reference'!$A$6:$H$1174,8,FALSE)),IF(ISERROR(VLOOKUP($A51,'[1]liste reference'!$B$6:$H$1174,7,FALSE)),"",VLOOKUP($A51,'[1]liste reference'!$B$6:$H$1174,7,FALSE)),VLOOKUP($A51,'[1]liste reference'!$A$6:$H$1174,8,FALSE))))</f>
      </c>
      <c r="R51" s="219">
        <f>IF(ISTEXT(H51),"",(B51*$B$7/100)+(C51*$C$7/100))</f>
      </c>
      <c r="S51" s="220">
        <f>IF(OR(ISTEXT(H51),R51=0),"",IF(R51&lt;0.1,1,IF(R51&lt;1,2,IF(R51&lt;10,3,IF(R51&lt;50,4,IF(R51&gt;=50,5,""))))))</f>
      </c>
      <c r="T51" s="220">
        <f>IF(ISERROR(S51*J51),0,S51*J51)</f>
        <v>0</v>
      </c>
      <c r="U51" s="220">
        <f>IF(ISERROR(S51*J51*K51),0,S51*J51*K51)</f>
        <v>0</v>
      </c>
      <c r="V51" s="235">
        <f>IF(ISERROR(S51*K51),0,S51*K51)</f>
        <v>0</v>
      </c>
      <c r="W51" s="236"/>
      <c r="X51" s="237"/>
      <c r="Y51" s="223">
        <f>IF(AND(ISNUMBER(F51),OR(A51="",A51="!!!!!!")),"!!!!!!",IF(A51="new.cod","NEWCOD",IF(AND((Z51=""),ISTEXT(A51),A51&lt;&gt;"!!!!!!"),A51,IF(Z51="","",INDEX('[1]liste reference'!$A$6:$A$1174,Z51)))))</f>
      </c>
      <c r="Z51" s="205">
        <f>IF(ISERROR(MATCH(A51,'[1]liste reference'!$A$6:$A$1174,0)),IF(ISERROR(MATCH(A51,'[1]liste reference'!$B$6:$B$1174,0)),"",(MATCH(A51,'[1]liste reference'!$B$6:$B$1174,0))),(MATCH(A51,'[1]liste reference'!$A$6:$A$1174,0)))</f>
      </c>
    </row>
    <row r="52" spans="1:26" ht="12.75">
      <c r="A52" s="224" t="s">
        <v>54</v>
      </c>
      <c r="B52" s="225"/>
      <c r="C52" s="238"/>
      <c r="D52" s="226">
        <f>IF(ISERROR(VLOOKUP($A52,'[1]liste reference'!$A$6:$B$1174,2,0)),IF(ISERROR(VLOOKUP($A52,'[1]liste reference'!$B$6:$B$1174,1,0)),"",VLOOKUP($A52,'[1]liste reference'!$B$6:$B$1174,1,0)),VLOOKUP($A52,'[1]liste reference'!$A$6:$B$1174,2,0))</f>
      </c>
      <c r="E52" s="227">
        <f>IF(D52="",,VLOOKUP(D52,D$22:D51,1,0))</f>
        <v>0</v>
      </c>
      <c r="F52" s="228">
        <f>IF(AND(OR(A52="",A52="!!!!!!"),B52="",C52=""),"",IF(OR(AND(B52="",C52=""),ISERROR(C52+B52)),"!!!",($B52*$B$7+$C52*$C$7)/100))</f>
      </c>
      <c r="G52" s="229">
        <f>IF(A52="","",IF(ISERROR(VLOOKUP($A52,'[1]liste reference'!$A$6:$Q$1174,9,0)),IF(ISERROR(VLOOKUP($A52,'[1]liste reference'!$B$6:$Q$1174,8,0)),"    -",VLOOKUP($A52,'[1]liste reference'!$B$6:$Q$1174,8,0)),VLOOKUP($A52,'[1]liste reference'!$A$6:$Q$1174,9,0)))</f>
      </c>
      <c r="H52" s="230" t="str">
        <f>IF(A52="","x",IF(ISERROR(VLOOKUP($A52,'[1]liste reference'!$A$6:$Q$1174,10,0)),IF(ISERROR(VLOOKUP($A52,'[1]liste reference'!$B$6:$Q$1174,9,0)),"x",VLOOKUP($A52,'[1]liste reference'!$B$6:$Q$1174,9,0)),VLOOKUP($A52,'[1]liste reference'!$A$6:$Q$1174,10,0)))</f>
        <v>x</v>
      </c>
      <c r="I52" s="5">
        <f>IF(A52="","",1)</f>
      </c>
      <c r="J52" s="231" t="str">
        <f>IF(ISNUMBER($H52),IF(ISERROR(VLOOKUP($A52,'[1]liste reference'!$A$6:$Q$1174,6,0)),IF(ISERROR(VLOOKUP($A52,'[1]liste reference'!$B$6:$Q$1174,5,0)),"nu",VLOOKUP($A52,'[1]liste reference'!$B$6:$Q$1174,5,0)),VLOOKUP($A52,'[1]liste reference'!$A$6:$Q$1174,6,0)),"nu")</f>
        <v>nu</v>
      </c>
      <c r="K52" s="231" t="str">
        <f>IF(ISNUMBER($H52),IF(ISERROR(VLOOKUP($A52,'[1]liste reference'!$A$6:$Q$1174,7,0)),IF(ISERROR(VLOOKUP($A52,'[1]liste reference'!$B$6:$Q$1174,6,0)),"nu",VLOOKUP($A52,'[1]liste reference'!$B$6:$Q$1174,6,0)),VLOOKUP($A52,'[1]liste reference'!$A$6:$Q$1174,7,0)),"nu")</f>
        <v>nu</v>
      </c>
      <c r="L52" s="215">
        <f>IF(A52="NEWCOD",IF(W52="","Renseigner le champ 'Nouveau taxon'",$W52),IF(ISTEXT($E52),"Taxon déjà saisi !",IF(OR(A52="",A52="!!!!!!"),"",IF(ISERROR(VLOOKUP($A52,'[1]liste reference'!$A$6:$B$1174,2,0)),IF(ISERROR(VLOOKUP($A52,'[1]liste reference'!$B$6:$B$1174,1,0)),"non répertorié ou synonyme. Vérifiez !",VLOOKUP($A52,'[1]liste reference'!$B$6:$B$1174,1,0)),VLOOKUP(A52,'[1]liste reference'!$A$6:$B$1174,2,0)))))</f>
      </c>
      <c r="M52" s="232"/>
      <c r="N52" s="232"/>
      <c r="O52" s="232"/>
      <c r="P52" s="233" t="s">
        <v>80</v>
      </c>
      <c r="Q52" s="234">
        <f>IF(OR($A52="NEWCOD",$A52="!!!!!!"),IF(X52="","NoCod",X52),IF($A52="","",IF(ISERROR(VLOOKUP($A52,'[1]liste reference'!$A$6:$H$1174,8,FALSE)),IF(ISERROR(VLOOKUP($A52,'[1]liste reference'!$B$6:$H$1174,7,FALSE)),"",VLOOKUP($A52,'[1]liste reference'!$B$6:$H$1174,7,FALSE)),VLOOKUP($A52,'[1]liste reference'!$A$6:$H$1174,8,FALSE))))</f>
      </c>
      <c r="R52" s="219">
        <f>IF(ISTEXT(H52),"",(B52*$B$7/100)+(C52*$C$7/100))</f>
      </c>
      <c r="S52" s="220">
        <f>IF(OR(ISTEXT(H52),R52=0),"",IF(R52&lt;0.1,1,IF(R52&lt;1,2,IF(R52&lt;10,3,IF(R52&lt;50,4,IF(R52&gt;=50,5,""))))))</f>
      </c>
      <c r="T52" s="220">
        <f>IF(ISERROR(S52*J52),0,S52*J52)</f>
        <v>0</v>
      </c>
      <c r="U52" s="220">
        <f>IF(ISERROR(S52*J52*K52),0,S52*J52*K52)</f>
        <v>0</v>
      </c>
      <c r="V52" s="235">
        <f>IF(ISERROR(S52*K52),0,S52*K52)</f>
        <v>0</v>
      </c>
      <c r="W52" s="236"/>
      <c r="X52" s="237"/>
      <c r="Y52" s="223">
        <f>IF(AND(ISNUMBER(F52),OR(A52="",A52="!!!!!!")),"!!!!!!",IF(A52="new.cod","NEWCOD",IF(AND((Z52=""),ISTEXT(A52),A52&lt;&gt;"!!!!!!"),A52,IF(Z52="","",INDEX('[1]liste reference'!$A$6:$A$1174,Z52)))))</f>
      </c>
      <c r="Z52" s="205">
        <f>IF(ISERROR(MATCH(A52,'[1]liste reference'!$A$6:$A$1174,0)),IF(ISERROR(MATCH(A52,'[1]liste reference'!$B$6:$B$1174,0)),"",(MATCH(A52,'[1]liste reference'!$B$6:$B$1174,0))),(MATCH(A52,'[1]liste reference'!$A$6:$A$1174,0)))</f>
      </c>
    </row>
    <row r="53" spans="1:26" ht="12.75">
      <c r="A53" s="224" t="s">
        <v>54</v>
      </c>
      <c r="B53" s="225"/>
      <c r="C53" s="238"/>
      <c r="D53" s="226">
        <f>IF(ISERROR(VLOOKUP($A53,'[1]liste reference'!$A$6:$B$1174,2,0)),IF(ISERROR(VLOOKUP($A53,'[1]liste reference'!$B$6:$B$1174,1,0)),"",VLOOKUP($A53,'[1]liste reference'!$B$6:$B$1174,1,0)),VLOOKUP($A53,'[1]liste reference'!$A$6:$B$1174,2,0))</f>
      </c>
      <c r="E53" s="227">
        <f>IF(D53="",,VLOOKUP(D53,D$22:D52,1,0))</f>
        <v>0</v>
      </c>
      <c r="F53" s="228">
        <f>IF(AND(OR(A53="",A53="!!!!!!"),B53="",C53=""),"",IF(OR(AND(B53="",C53=""),ISERROR(C53+B53)),"!!!",($B53*$B$7+$C53*$C$7)/100))</f>
      </c>
      <c r="G53" s="229">
        <f>IF(A53="","",IF(ISERROR(VLOOKUP($A53,'[1]liste reference'!$A$6:$Q$1174,9,0)),IF(ISERROR(VLOOKUP($A53,'[1]liste reference'!$B$6:$Q$1174,8,0)),"    -",VLOOKUP($A53,'[1]liste reference'!$B$6:$Q$1174,8,0)),VLOOKUP($A53,'[1]liste reference'!$A$6:$Q$1174,9,0)))</f>
      </c>
      <c r="H53" s="230" t="str">
        <f>IF(A53="","x",IF(ISERROR(VLOOKUP($A53,'[1]liste reference'!$A$6:$Q$1174,10,0)),IF(ISERROR(VLOOKUP($A53,'[1]liste reference'!$B$6:$Q$1174,9,0)),"x",VLOOKUP($A53,'[1]liste reference'!$B$6:$Q$1174,9,0)),VLOOKUP($A53,'[1]liste reference'!$A$6:$Q$1174,10,0)))</f>
        <v>x</v>
      </c>
      <c r="I53" s="5">
        <f>IF(A53="","",1)</f>
      </c>
      <c r="J53" s="231" t="str">
        <f>IF(ISNUMBER($H53),IF(ISERROR(VLOOKUP($A53,'[1]liste reference'!$A$6:$Q$1174,6,0)),IF(ISERROR(VLOOKUP($A53,'[1]liste reference'!$B$6:$Q$1174,5,0)),"nu",VLOOKUP($A53,'[1]liste reference'!$B$6:$Q$1174,5,0)),VLOOKUP($A53,'[1]liste reference'!$A$6:$Q$1174,6,0)),"nu")</f>
        <v>nu</v>
      </c>
      <c r="K53" s="231" t="str">
        <f>IF(ISNUMBER($H53),IF(ISERROR(VLOOKUP($A53,'[1]liste reference'!$A$6:$Q$1174,7,0)),IF(ISERROR(VLOOKUP($A53,'[1]liste reference'!$B$6:$Q$1174,6,0)),"nu",VLOOKUP($A53,'[1]liste reference'!$B$6:$Q$1174,6,0)),VLOOKUP($A53,'[1]liste reference'!$A$6:$Q$1174,7,0)),"nu")</f>
        <v>nu</v>
      </c>
      <c r="L53" s="215">
        <f>IF(A53="NEWCOD",IF(W53="","Renseigner le champ 'Nouveau taxon'",$W53),IF(ISTEXT($E53),"Taxon déjà saisi !",IF(OR(A53="",A53="!!!!!!"),"",IF(ISERROR(VLOOKUP($A53,'[1]liste reference'!$A$6:$B$1174,2,0)),IF(ISERROR(VLOOKUP($A53,'[1]liste reference'!$B$6:$B$1174,1,0)),"non répertorié ou synonyme. Vérifiez !",VLOOKUP($A53,'[1]liste reference'!$B$6:$B$1174,1,0)),VLOOKUP(A53,'[1]liste reference'!$A$6:$B$1174,2,0)))))</f>
      </c>
      <c r="M53" s="232"/>
      <c r="N53" s="232"/>
      <c r="O53" s="232"/>
      <c r="P53" s="233" t="s">
        <v>80</v>
      </c>
      <c r="Q53" s="234">
        <f>IF(OR($A53="NEWCOD",$A53="!!!!!!"),IF(X53="","NoCod",X53),IF($A53="","",IF(ISERROR(VLOOKUP($A53,'[1]liste reference'!$A$6:$H$1174,8,FALSE)),IF(ISERROR(VLOOKUP($A53,'[1]liste reference'!$B$6:$H$1174,7,FALSE)),"",VLOOKUP($A53,'[1]liste reference'!$B$6:$H$1174,7,FALSE)),VLOOKUP($A53,'[1]liste reference'!$A$6:$H$1174,8,FALSE))))</f>
      </c>
      <c r="R53" s="219">
        <f>IF(ISTEXT(H53),"",(B53*$B$7/100)+(C53*$C$7/100))</f>
      </c>
      <c r="S53" s="220">
        <f>IF(OR(ISTEXT(H53),R53=0),"",IF(R53&lt;0.1,1,IF(R53&lt;1,2,IF(R53&lt;10,3,IF(R53&lt;50,4,IF(R53&gt;=50,5,""))))))</f>
      </c>
      <c r="T53" s="220">
        <f>IF(ISERROR(S53*J53),0,S53*J53)</f>
        <v>0</v>
      </c>
      <c r="U53" s="220">
        <f>IF(ISERROR(S53*J53*K53),0,S53*J53*K53)</f>
        <v>0</v>
      </c>
      <c r="V53" s="235">
        <f>IF(ISERROR(S53*K53),0,S53*K53)</f>
        <v>0</v>
      </c>
      <c r="W53" s="236"/>
      <c r="X53" s="237"/>
      <c r="Y53" s="223">
        <f>IF(AND(ISNUMBER(F53),OR(A53="",A53="!!!!!!")),"!!!!!!",IF(A53="new.cod","NEWCOD",IF(AND((Z53=""),ISTEXT(A53),A53&lt;&gt;"!!!!!!"),A53,IF(Z53="","",INDEX('[1]liste reference'!$A$6:$A$1174,Z53)))))</f>
      </c>
      <c r="Z53" s="205">
        <f>IF(ISERROR(MATCH(A53,'[1]liste reference'!$A$6:$A$1174,0)),IF(ISERROR(MATCH(A53,'[1]liste reference'!$B$6:$B$1174,0)),"",(MATCH(A53,'[1]liste reference'!$B$6:$B$1174,0))),(MATCH(A53,'[1]liste reference'!$A$6:$A$1174,0)))</f>
      </c>
    </row>
    <row r="54" spans="1:26" ht="12.75">
      <c r="A54" s="224" t="s">
        <v>54</v>
      </c>
      <c r="B54" s="225"/>
      <c r="C54" s="238"/>
      <c r="D54" s="226">
        <f>IF(ISERROR(VLOOKUP($A54,'[1]liste reference'!$A$6:$B$1174,2,0)),IF(ISERROR(VLOOKUP($A54,'[1]liste reference'!$B$6:$B$1174,1,0)),"",VLOOKUP($A54,'[1]liste reference'!$B$6:$B$1174,1,0)),VLOOKUP($A54,'[1]liste reference'!$A$6:$B$1174,2,0))</f>
      </c>
      <c r="E54" s="227">
        <f>IF(D54="",,VLOOKUP(D54,D$22:D53,1,0))</f>
        <v>0</v>
      </c>
      <c r="F54" s="228">
        <f>IF(AND(OR(A54="",A54="!!!!!!"),B54="",C54=""),"",IF(OR(AND(B54="",C54=""),ISERROR(C54+B54)),"!!!",($B54*$B$7+$C54*$C$7)/100))</f>
      </c>
      <c r="G54" s="229">
        <f>IF(A54="","",IF(ISERROR(VLOOKUP($A54,'[1]liste reference'!$A$6:$Q$1174,9,0)),IF(ISERROR(VLOOKUP($A54,'[1]liste reference'!$B$6:$Q$1174,8,0)),"    -",VLOOKUP($A54,'[1]liste reference'!$B$6:$Q$1174,8,0)),VLOOKUP($A54,'[1]liste reference'!$A$6:$Q$1174,9,0)))</f>
      </c>
      <c r="H54" s="230" t="str">
        <f>IF(A54="","x",IF(ISERROR(VLOOKUP($A54,'[1]liste reference'!$A$6:$Q$1174,10,0)),IF(ISERROR(VLOOKUP($A54,'[1]liste reference'!$B$6:$Q$1174,9,0)),"x",VLOOKUP($A54,'[1]liste reference'!$B$6:$Q$1174,9,0)),VLOOKUP($A54,'[1]liste reference'!$A$6:$Q$1174,10,0)))</f>
        <v>x</v>
      </c>
      <c r="I54" s="5">
        <f>IF(A54="","",1)</f>
      </c>
      <c r="J54" s="231" t="str">
        <f>IF(ISNUMBER($H54),IF(ISERROR(VLOOKUP($A54,'[1]liste reference'!$A$6:$Q$1174,6,0)),IF(ISERROR(VLOOKUP($A54,'[1]liste reference'!$B$6:$Q$1174,5,0)),"nu",VLOOKUP($A54,'[1]liste reference'!$B$6:$Q$1174,5,0)),VLOOKUP($A54,'[1]liste reference'!$A$6:$Q$1174,6,0)),"nu")</f>
        <v>nu</v>
      </c>
      <c r="K54" s="231" t="str">
        <f>IF(ISNUMBER($H54),IF(ISERROR(VLOOKUP($A54,'[1]liste reference'!$A$6:$Q$1174,7,0)),IF(ISERROR(VLOOKUP($A54,'[1]liste reference'!$B$6:$Q$1174,6,0)),"nu",VLOOKUP($A54,'[1]liste reference'!$B$6:$Q$1174,6,0)),VLOOKUP($A54,'[1]liste reference'!$A$6:$Q$1174,7,0)),"nu")</f>
        <v>nu</v>
      </c>
      <c r="L54" s="215">
        <f>IF(A54="NEWCOD",IF(W54="","Renseigner le champ 'Nouveau taxon'",$W54),IF(ISTEXT($E54),"Taxon déjà saisi !",IF(OR(A54="",A54="!!!!!!"),"",IF(ISERROR(VLOOKUP($A54,'[1]liste reference'!$A$6:$B$1174,2,0)),IF(ISERROR(VLOOKUP($A54,'[1]liste reference'!$B$6:$B$1174,1,0)),"non répertorié ou synonyme. Vérifiez !",VLOOKUP($A54,'[1]liste reference'!$B$6:$B$1174,1,0)),VLOOKUP(A54,'[1]liste reference'!$A$6:$B$1174,2,0)))))</f>
      </c>
      <c r="M54" s="232"/>
      <c r="N54" s="232"/>
      <c r="O54" s="232"/>
      <c r="P54" s="233" t="s">
        <v>80</v>
      </c>
      <c r="Q54" s="234">
        <f>IF(OR($A54="NEWCOD",$A54="!!!!!!"),IF(X54="","NoCod",X54),IF($A54="","",IF(ISERROR(VLOOKUP($A54,'[1]liste reference'!$A$6:$H$1174,8,FALSE)),IF(ISERROR(VLOOKUP($A54,'[1]liste reference'!$B$6:$H$1174,7,FALSE)),"",VLOOKUP($A54,'[1]liste reference'!$B$6:$H$1174,7,FALSE)),VLOOKUP($A54,'[1]liste reference'!$A$6:$H$1174,8,FALSE))))</f>
      </c>
      <c r="R54" s="219">
        <f>IF(ISTEXT(H54),"",(B54*$B$7/100)+(C54*$C$7/100))</f>
      </c>
      <c r="S54" s="220">
        <f>IF(OR(ISTEXT(H54),R54=0),"",IF(R54&lt;0.1,1,IF(R54&lt;1,2,IF(R54&lt;10,3,IF(R54&lt;50,4,IF(R54&gt;=50,5,""))))))</f>
      </c>
      <c r="T54" s="220">
        <f>IF(ISERROR(S54*J54),0,S54*J54)</f>
        <v>0</v>
      </c>
      <c r="U54" s="220">
        <f>IF(ISERROR(S54*J54*K54),0,S54*J54*K54)</f>
        <v>0</v>
      </c>
      <c r="V54" s="235">
        <f>IF(ISERROR(S54*K54),0,S54*K54)</f>
        <v>0</v>
      </c>
      <c r="W54" s="236"/>
      <c r="X54" s="237"/>
      <c r="Y54" s="223">
        <f>IF(AND(ISNUMBER(F54),OR(A54="",A54="!!!!!!")),"!!!!!!",IF(A54="new.cod","NEWCOD",IF(AND((Z54=""),ISTEXT(A54),A54&lt;&gt;"!!!!!!"),A54,IF(Z54="","",INDEX('[1]liste reference'!$A$6:$A$1174,Z54)))))</f>
      </c>
      <c r="Z54" s="205">
        <f>IF(ISERROR(MATCH(A54,'[1]liste reference'!$A$6:$A$1174,0)),IF(ISERROR(MATCH(A54,'[1]liste reference'!$B$6:$B$1174,0)),"",(MATCH(A54,'[1]liste reference'!$B$6:$B$1174,0))),(MATCH(A54,'[1]liste reference'!$A$6:$A$1174,0)))</f>
      </c>
    </row>
    <row r="55" spans="1:26" ht="12.75">
      <c r="A55" s="224" t="s">
        <v>54</v>
      </c>
      <c r="B55" s="225"/>
      <c r="C55" s="238"/>
      <c r="D55" s="226">
        <f>IF(ISERROR(VLOOKUP($A55,'[1]liste reference'!$A$6:$B$1174,2,0)),IF(ISERROR(VLOOKUP($A55,'[1]liste reference'!$B$6:$B$1174,1,0)),"",VLOOKUP($A55,'[1]liste reference'!$B$6:$B$1174,1,0)),VLOOKUP($A55,'[1]liste reference'!$A$6:$B$1174,2,0))</f>
      </c>
      <c r="E55" s="227">
        <f>IF(D55="",,VLOOKUP(D55,D$22:D54,1,0))</f>
        <v>0</v>
      </c>
      <c r="F55" s="228">
        <f>IF(AND(OR(A55="",A55="!!!!!!"),B55="",C55=""),"",IF(OR(AND(B55="",C55=""),ISERROR(C55+B55)),"!!!",($B55*$B$7+$C55*$C$7)/100))</f>
      </c>
      <c r="G55" s="229">
        <f>IF(A55="","",IF(ISERROR(VLOOKUP($A55,'[1]liste reference'!$A$6:$Q$1174,9,0)),IF(ISERROR(VLOOKUP($A55,'[1]liste reference'!$B$6:$Q$1174,8,0)),"    -",VLOOKUP($A55,'[1]liste reference'!$B$6:$Q$1174,8,0)),VLOOKUP($A55,'[1]liste reference'!$A$6:$Q$1174,9,0)))</f>
      </c>
      <c r="H55" s="230" t="str">
        <f>IF(A55="","x",IF(ISERROR(VLOOKUP($A55,'[1]liste reference'!$A$6:$Q$1174,10,0)),IF(ISERROR(VLOOKUP($A55,'[1]liste reference'!$B$6:$Q$1174,9,0)),"x",VLOOKUP($A55,'[1]liste reference'!$B$6:$Q$1174,9,0)),VLOOKUP($A55,'[1]liste reference'!$A$6:$Q$1174,10,0)))</f>
        <v>x</v>
      </c>
      <c r="I55" s="5">
        <f>IF(A55="","",1)</f>
      </c>
      <c r="J55" s="231" t="str">
        <f>IF(ISNUMBER($H55),IF(ISERROR(VLOOKUP($A55,'[1]liste reference'!$A$6:$Q$1174,6,0)),IF(ISERROR(VLOOKUP($A55,'[1]liste reference'!$B$6:$Q$1174,5,0)),"nu",VLOOKUP($A55,'[1]liste reference'!$B$6:$Q$1174,5,0)),VLOOKUP($A55,'[1]liste reference'!$A$6:$Q$1174,6,0)),"nu")</f>
        <v>nu</v>
      </c>
      <c r="K55" s="231" t="str">
        <f>IF(ISNUMBER($H55),IF(ISERROR(VLOOKUP($A55,'[1]liste reference'!$A$6:$Q$1174,7,0)),IF(ISERROR(VLOOKUP($A55,'[1]liste reference'!$B$6:$Q$1174,6,0)),"nu",VLOOKUP($A55,'[1]liste reference'!$B$6:$Q$1174,6,0)),VLOOKUP($A55,'[1]liste reference'!$A$6:$Q$1174,7,0)),"nu")</f>
        <v>nu</v>
      </c>
      <c r="L55" s="215">
        <f>IF(A55="NEWCOD",IF(W55="","Renseigner le champ 'Nouveau taxon'",$W55),IF(ISTEXT($E55),"Taxon déjà saisi !",IF(OR(A55="",A55="!!!!!!"),"",IF(ISERROR(VLOOKUP($A55,'[1]liste reference'!$A$6:$B$1174,2,0)),IF(ISERROR(VLOOKUP($A55,'[1]liste reference'!$B$6:$B$1174,1,0)),"non répertorié ou synonyme. Vérifiez !",VLOOKUP($A55,'[1]liste reference'!$B$6:$B$1174,1,0)),VLOOKUP(A55,'[1]liste reference'!$A$6:$B$1174,2,0)))))</f>
      </c>
      <c r="M55" s="232"/>
      <c r="N55" s="232"/>
      <c r="O55" s="232"/>
      <c r="P55" s="233" t="s">
        <v>80</v>
      </c>
      <c r="Q55" s="234">
        <f>IF(OR($A55="NEWCOD",$A55="!!!!!!"),IF(X55="","NoCod",X55),IF($A55="","",IF(ISERROR(VLOOKUP($A55,'[1]liste reference'!$A$6:$H$1174,8,FALSE)),IF(ISERROR(VLOOKUP($A55,'[1]liste reference'!$B$6:$H$1174,7,FALSE)),"",VLOOKUP($A55,'[1]liste reference'!$B$6:$H$1174,7,FALSE)),VLOOKUP($A55,'[1]liste reference'!$A$6:$H$1174,8,FALSE))))</f>
      </c>
      <c r="R55" s="219">
        <f>IF(ISTEXT(H55),"",(B55*$B$7/100)+(C55*$C$7/100))</f>
      </c>
      <c r="S55" s="220">
        <f>IF(OR(ISTEXT(H55),R55=0),"",IF(R55&lt;0.1,1,IF(R55&lt;1,2,IF(R55&lt;10,3,IF(R55&lt;50,4,IF(R55&gt;=50,5,""))))))</f>
      </c>
      <c r="T55" s="220">
        <f>IF(ISERROR(S55*J55),0,S55*J55)</f>
        <v>0</v>
      </c>
      <c r="U55" s="220">
        <f>IF(ISERROR(S55*J55*K55),0,S55*J55*K55)</f>
        <v>0</v>
      </c>
      <c r="V55" s="235">
        <f>IF(ISERROR(S55*K55),0,S55*K55)</f>
        <v>0</v>
      </c>
      <c r="W55" s="236"/>
      <c r="X55" s="237"/>
      <c r="Y55" s="223">
        <f>IF(AND(ISNUMBER(F55),OR(A55="",A55="!!!!!!")),"!!!!!!",IF(A55="new.cod","NEWCOD",IF(AND((Z55=""),ISTEXT(A55),A55&lt;&gt;"!!!!!!"),A55,IF(Z55="","",INDEX('[1]liste reference'!$A$6:$A$1174,Z55)))))</f>
      </c>
      <c r="Z55" s="205">
        <f>IF(ISERROR(MATCH(A55,'[1]liste reference'!$A$6:$A$1174,0)),IF(ISERROR(MATCH(A55,'[1]liste reference'!$B$6:$B$1174,0)),"",(MATCH(A55,'[1]liste reference'!$B$6:$B$1174,0))),(MATCH(A55,'[1]liste reference'!$A$6:$A$1174,0)))</f>
      </c>
    </row>
    <row r="56" spans="1:26" ht="12.75">
      <c r="A56" s="224" t="s">
        <v>54</v>
      </c>
      <c r="B56" s="225"/>
      <c r="C56" s="238"/>
      <c r="D56" s="226">
        <f>IF(ISERROR(VLOOKUP($A56,'[1]liste reference'!$A$6:$B$1174,2,0)),IF(ISERROR(VLOOKUP($A56,'[1]liste reference'!$B$6:$B$1174,1,0)),"",VLOOKUP($A56,'[1]liste reference'!$B$6:$B$1174,1,0)),VLOOKUP($A56,'[1]liste reference'!$A$6:$B$1174,2,0))</f>
      </c>
      <c r="E56" s="227">
        <f>IF(D56="",,VLOOKUP(D56,D$22:D55,1,0))</f>
        <v>0</v>
      </c>
      <c r="F56" s="228">
        <f>IF(AND(OR(A56="",A56="!!!!!!"),B56="",C56=""),"",IF(OR(AND(B56="",C56=""),ISERROR(C56+B56)),"!!!",($B56*$B$7+$C56*$C$7)/100))</f>
      </c>
      <c r="G56" s="229">
        <f>IF(A56="","",IF(ISERROR(VLOOKUP($A56,'[1]liste reference'!$A$6:$Q$1174,9,0)),IF(ISERROR(VLOOKUP($A56,'[1]liste reference'!$B$6:$Q$1174,8,0)),"    -",VLOOKUP($A56,'[1]liste reference'!$B$6:$Q$1174,8,0)),VLOOKUP($A56,'[1]liste reference'!$A$6:$Q$1174,9,0)))</f>
      </c>
      <c r="H56" s="230" t="str">
        <f>IF(A56="","x",IF(ISERROR(VLOOKUP($A56,'[1]liste reference'!$A$6:$Q$1174,10,0)),IF(ISERROR(VLOOKUP($A56,'[1]liste reference'!$B$6:$Q$1174,9,0)),"x",VLOOKUP($A56,'[1]liste reference'!$B$6:$Q$1174,9,0)),VLOOKUP($A56,'[1]liste reference'!$A$6:$Q$1174,10,0)))</f>
        <v>x</v>
      </c>
      <c r="I56" s="5">
        <f>IF(A56="","",1)</f>
      </c>
      <c r="J56" s="231" t="str">
        <f>IF(ISNUMBER($H56),IF(ISERROR(VLOOKUP($A56,'[1]liste reference'!$A$6:$Q$1174,6,0)),IF(ISERROR(VLOOKUP($A56,'[1]liste reference'!$B$6:$Q$1174,5,0)),"nu",VLOOKUP($A56,'[1]liste reference'!$B$6:$Q$1174,5,0)),VLOOKUP($A56,'[1]liste reference'!$A$6:$Q$1174,6,0)),"nu")</f>
        <v>nu</v>
      </c>
      <c r="K56" s="231" t="str">
        <f>IF(ISNUMBER($H56),IF(ISERROR(VLOOKUP($A56,'[1]liste reference'!$A$6:$Q$1174,7,0)),IF(ISERROR(VLOOKUP($A56,'[1]liste reference'!$B$6:$Q$1174,6,0)),"nu",VLOOKUP($A56,'[1]liste reference'!$B$6:$Q$1174,6,0)),VLOOKUP($A56,'[1]liste reference'!$A$6:$Q$1174,7,0)),"nu")</f>
        <v>nu</v>
      </c>
      <c r="L56" s="215">
        <f>IF(A56="NEWCOD",IF(W56="","Renseigner le champ 'Nouveau taxon'",$W56),IF(ISTEXT($E56),"Taxon déjà saisi !",IF(OR(A56="",A56="!!!!!!"),"",IF(ISERROR(VLOOKUP($A56,'[1]liste reference'!$A$6:$B$1174,2,0)),IF(ISERROR(VLOOKUP($A56,'[1]liste reference'!$B$6:$B$1174,1,0)),"non répertorié ou synonyme. Vérifiez !",VLOOKUP($A56,'[1]liste reference'!$B$6:$B$1174,1,0)),VLOOKUP(A56,'[1]liste reference'!$A$6:$B$1174,2,0)))))</f>
      </c>
      <c r="M56" s="239"/>
      <c r="N56" s="239"/>
      <c r="O56" s="239"/>
      <c r="P56" s="233" t="s">
        <v>80</v>
      </c>
      <c r="Q56" s="234">
        <f>IF(OR($A56="NEWCOD",$A56="!!!!!!"),IF(X56="","NoCod",X56),IF($A56="","",IF(ISERROR(VLOOKUP($A56,'[1]liste reference'!$A$6:$H$1174,8,FALSE)),IF(ISERROR(VLOOKUP($A56,'[1]liste reference'!$B$6:$H$1174,7,FALSE)),"",VLOOKUP($A56,'[1]liste reference'!$B$6:$H$1174,7,FALSE)),VLOOKUP($A56,'[1]liste reference'!$A$6:$H$1174,8,FALSE))))</f>
      </c>
      <c r="R56" s="219">
        <f>IF(ISTEXT(H56),"",(B56*$B$7/100)+(C56*$C$7/100))</f>
      </c>
      <c r="S56" s="220">
        <f>IF(OR(ISTEXT(H56),R56=0),"",IF(R56&lt;0.1,1,IF(R56&lt;1,2,IF(R56&lt;10,3,IF(R56&lt;50,4,IF(R56&gt;=50,5,""))))))</f>
      </c>
      <c r="T56" s="220">
        <f>IF(ISERROR(S56*J56),0,S56*J56)</f>
        <v>0</v>
      </c>
      <c r="U56" s="220">
        <f>IF(ISERROR(S56*J56*K56),0,S56*J56*K56)</f>
        <v>0</v>
      </c>
      <c r="V56" s="235">
        <f>IF(ISERROR(S56*K56),0,S56*K56)</f>
        <v>0</v>
      </c>
      <c r="W56" s="236"/>
      <c r="X56" s="237"/>
      <c r="Y56" s="223">
        <f>IF(AND(ISNUMBER(F56),OR(A56="",A56="!!!!!!")),"!!!!!!",IF(A56="new.cod","NEWCOD",IF(AND((Z56=""),ISTEXT(A56),A56&lt;&gt;"!!!!!!"),A56,IF(Z56="","",INDEX('[1]liste reference'!$A$6:$A$1174,Z56)))))</f>
      </c>
      <c r="Z56" s="205">
        <f>IF(ISERROR(MATCH(A56,'[1]liste reference'!$A$6:$A$1174,0)),IF(ISERROR(MATCH(A56,'[1]liste reference'!$B$6:$B$1174,0)),"",(MATCH(A56,'[1]liste reference'!$B$6:$B$1174,0))),(MATCH(A56,'[1]liste reference'!$A$6:$A$1174,0)))</f>
      </c>
    </row>
    <row r="57" spans="1:26" ht="12.75">
      <c r="A57" s="224" t="s">
        <v>54</v>
      </c>
      <c r="B57" s="225"/>
      <c r="C57" s="238"/>
      <c r="D57" s="226">
        <f>IF(ISERROR(VLOOKUP($A57,'[1]liste reference'!$A$6:$B$1174,2,0)),IF(ISERROR(VLOOKUP($A57,'[1]liste reference'!$B$6:$B$1174,1,0)),"",VLOOKUP($A57,'[1]liste reference'!$B$6:$B$1174,1,0)),VLOOKUP($A57,'[1]liste reference'!$A$6:$B$1174,2,0))</f>
      </c>
      <c r="E57" s="227">
        <f>IF(D57="",,VLOOKUP(D57,D$22:D56,1,0))</f>
        <v>0</v>
      </c>
      <c r="F57" s="228">
        <f>IF(AND(OR(A57="",A57="!!!!!!"),B57="",C57=""),"",IF(OR(AND(B57="",C57=""),ISERROR(C57+B57)),"!!!",($B57*$B$7+$C57*$C$7)/100))</f>
      </c>
      <c r="G57" s="229">
        <f>IF(A57="","",IF(ISERROR(VLOOKUP($A57,'[1]liste reference'!$A$6:$Q$1174,9,0)),IF(ISERROR(VLOOKUP($A57,'[1]liste reference'!$B$6:$Q$1174,8,0)),"    -",VLOOKUP($A57,'[1]liste reference'!$B$6:$Q$1174,8,0)),VLOOKUP($A57,'[1]liste reference'!$A$6:$Q$1174,9,0)))</f>
      </c>
      <c r="H57" s="230" t="str">
        <f>IF(A57="","x",IF(ISERROR(VLOOKUP($A57,'[1]liste reference'!$A$6:$Q$1174,10,0)),IF(ISERROR(VLOOKUP($A57,'[1]liste reference'!$B$6:$Q$1174,9,0)),"x",VLOOKUP($A57,'[1]liste reference'!$B$6:$Q$1174,9,0)),VLOOKUP($A57,'[1]liste reference'!$A$6:$Q$1174,10,0)))</f>
        <v>x</v>
      </c>
      <c r="I57" s="5">
        <f>IF(A57="","",1)</f>
      </c>
      <c r="J57" s="231" t="str">
        <f>IF(ISNUMBER($H57),IF(ISERROR(VLOOKUP($A57,'[1]liste reference'!$A$6:$Q$1174,6,0)),IF(ISERROR(VLOOKUP($A57,'[1]liste reference'!$B$6:$Q$1174,5,0)),"nu",VLOOKUP($A57,'[1]liste reference'!$B$6:$Q$1174,5,0)),VLOOKUP($A57,'[1]liste reference'!$A$6:$Q$1174,6,0)),"nu")</f>
        <v>nu</v>
      </c>
      <c r="K57" s="231" t="str">
        <f>IF(ISNUMBER($H57),IF(ISERROR(VLOOKUP($A57,'[1]liste reference'!$A$6:$Q$1174,7,0)),IF(ISERROR(VLOOKUP($A57,'[1]liste reference'!$B$6:$Q$1174,6,0)),"nu",VLOOKUP($A57,'[1]liste reference'!$B$6:$Q$1174,6,0)),VLOOKUP($A57,'[1]liste reference'!$A$6:$Q$1174,7,0)),"nu")</f>
        <v>nu</v>
      </c>
      <c r="L57" s="215">
        <f>IF(A57="NEWCOD",IF(W57="","Renseigner le champ 'Nouveau taxon'",$W57),IF(ISTEXT($E57),"Taxon déjà saisi !",IF(OR(A57="",A57="!!!!!!"),"",IF(ISERROR(VLOOKUP($A57,'[1]liste reference'!$A$6:$B$1174,2,0)),IF(ISERROR(VLOOKUP($A57,'[1]liste reference'!$B$6:$B$1174,1,0)),"non répertorié ou synonyme. Vérifiez !",VLOOKUP($A57,'[1]liste reference'!$B$6:$B$1174,1,0)),VLOOKUP(A57,'[1]liste reference'!$A$6:$B$1174,2,0)))))</f>
      </c>
      <c r="M57" s="239"/>
      <c r="N57" s="239"/>
      <c r="O57" s="239"/>
      <c r="P57" s="233" t="s">
        <v>80</v>
      </c>
      <c r="Q57" s="234">
        <f>IF(OR($A57="NEWCOD",$A57="!!!!!!"),IF(X57="","NoCod",X57),IF($A57="","",IF(ISERROR(VLOOKUP($A57,'[1]liste reference'!$A$6:$H$1174,8,FALSE)),IF(ISERROR(VLOOKUP($A57,'[1]liste reference'!$B$6:$H$1174,7,FALSE)),"",VLOOKUP($A57,'[1]liste reference'!$B$6:$H$1174,7,FALSE)),VLOOKUP($A57,'[1]liste reference'!$A$6:$H$1174,8,FALSE))))</f>
      </c>
      <c r="R57" s="219">
        <f>IF(ISTEXT(H57),"",(B57*$B$7/100)+(C57*$C$7/100))</f>
      </c>
      <c r="S57" s="220">
        <f>IF(OR(ISTEXT(H57),R57=0),"",IF(R57&lt;0.1,1,IF(R57&lt;1,2,IF(R57&lt;10,3,IF(R57&lt;50,4,IF(R57&gt;=50,5,""))))))</f>
      </c>
      <c r="T57" s="220">
        <f>IF(ISERROR(S57*J57),0,S57*J57)</f>
        <v>0</v>
      </c>
      <c r="U57" s="220">
        <f>IF(ISERROR(S57*J57*K57),0,S57*J57*K57)</f>
        <v>0</v>
      </c>
      <c r="V57" s="235">
        <f>IF(ISERROR(S57*K57),0,S57*K57)</f>
        <v>0</v>
      </c>
      <c r="W57" s="236"/>
      <c r="X57" s="237"/>
      <c r="Y57" s="223">
        <f>IF(AND(ISNUMBER(F57),OR(A57="",A57="!!!!!!")),"!!!!!!",IF(A57="new.cod","NEWCOD",IF(AND((Z57=""),ISTEXT(A57),A57&lt;&gt;"!!!!!!"),A57,IF(Z57="","",INDEX('[1]liste reference'!$A$6:$A$1174,Z57)))))</f>
      </c>
      <c r="Z57" s="205">
        <f>IF(ISERROR(MATCH(A57,'[1]liste reference'!$A$6:$A$1174,0)),IF(ISERROR(MATCH(A57,'[1]liste reference'!$B$6:$B$1174,0)),"",(MATCH(A57,'[1]liste reference'!$B$6:$B$1174,0))),(MATCH(A57,'[1]liste reference'!$A$6:$A$1174,0)))</f>
      </c>
    </row>
    <row r="58" spans="1:26" ht="12.75">
      <c r="A58" s="224" t="s">
        <v>54</v>
      </c>
      <c r="B58" s="225"/>
      <c r="C58" s="238"/>
      <c r="D58" s="226">
        <f>IF(ISERROR(VLOOKUP($A58,'[1]liste reference'!$A$6:$B$1174,2,0)),IF(ISERROR(VLOOKUP($A58,'[1]liste reference'!$B$6:$B$1174,1,0)),"",VLOOKUP($A58,'[1]liste reference'!$B$6:$B$1174,1,0)),VLOOKUP($A58,'[1]liste reference'!$A$6:$B$1174,2,0))</f>
      </c>
      <c r="E58" s="227">
        <f>IF(D58="",,VLOOKUP(D58,D$22:D57,1,0))</f>
        <v>0</v>
      </c>
      <c r="F58" s="228">
        <f>IF(AND(OR(A58="",A58="!!!!!!"),B58="",C58=""),"",IF(OR(AND(B58="",C58=""),ISERROR(C58+B58)),"!!!",($B58*$B$7+$C58*$C$7)/100))</f>
      </c>
      <c r="G58" s="229">
        <f>IF(A58="","",IF(ISERROR(VLOOKUP($A58,'[1]liste reference'!$A$6:$Q$1174,9,0)),IF(ISERROR(VLOOKUP($A58,'[1]liste reference'!$B$6:$Q$1174,8,0)),"    -",VLOOKUP($A58,'[1]liste reference'!$B$6:$Q$1174,8,0)),VLOOKUP($A58,'[1]liste reference'!$A$6:$Q$1174,9,0)))</f>
      </c>
      <c r="H58" s="230" t="str">
        <f>IF(A58="","x",IF(ISERROR(VLOOKUP($A58,'[1]liste reference'!$A$6:$Q$1174,10,0)),IF(ISERROR(VLOOKUP($A58,'[1]liste reference'!$B$6:$Q$1174,9,0)),"x",VLOOKUP($A58,'[1]liste reference'!$B$6:$Q$1174,9,0)),VLOOKUP($A58,'[1]liste reference'!$A$6:$Q$1174,10,0)))</f>
        <v>x</v>
      </c>
      <c r="I58" s="5">
        <f>IF(A58="","",1)</f>
      </c>
      <c r="J58" s="231" t="str">
        <f>IF(ISNUMBER($H58),IF(ISERROR(VLOOKUP($A58,'[1]liste reference'!$A$6:$Q$1174,6,0)),IF(ISERROR(VLOOKUP($A58,'[1]liste reference'!$B$6:$Q$1174,5,0)),"nu",VLOOKUP($A58,'[1]liste reference'!$B$6:$Q$1174,5,0)),VLOOKUP($A58,'[1]liste reference'!$A$6:$Q$1174,6,0)),"nu")</f>
        <v>nu</v>
      </c>
      <c r="K58" s="231" t="str">
        <f>IF(ISNUMBER($H58),IF(ISERROR(VLOOKUP($A58,'[1]liste reference'!$A$6:$Q$1174,7,0)),IF(ISERROR(VLOOKUP($A58,'[1]liste reference'!$B$6:$Q$1174,6,0)),"nu",VLOOKUP($A58,'[1]liste reference'!$B$6:$Q$1174,6,0)),VLOOKUP($A58,'[1]liste reference'!$A$6:$Q$1174,7,0)),"nu")</f>
        <v>nu</v>
      </c>
      <c r="L58" s="215">
        <f>IF(A58="NEWCOD",IF(W58="","Renseigner le champ 'Nouveau taxon'",$W58),IF(ISTEXT($E58),"Taxon déjà saisi !",IF(OR(A58="",A58="!!!!!!"),"",IF(ISERROR(VLOOKUP($A58,'[1]liste reference'!$A$6:$B$1174,2,0)),IF(ISERROR(VLOOKUP($A58,'[1]liste reference'!$B$6:$B$1174,1,0)),"non répertorié ou synonyme. Vérifiez !",VLOOKUP($A58,'[1]liste reference'!$B$6:$B$1174,1,0)),VLOOKUP(A58,'[1]liste reference'!$A$6:$B$1174,2,0)))))</f>
      </c>
      <c r="M58" s="232"/>
      <c r="N58" s="232"/>
      <c r="O58" s="232"/>
      <c r="P58" s="233" t="s">
        <v>80</v>
      </c>
      <c r="Q58" s="234">
        <f>IF(OR($A58="NEWCOD",$A58="!!!!!!"),IF(X58="","NoCod",X58),IF($A58="","",IF(ISERROR(VLOOKUP($A58,'[1]liste reference'!$A$6:$H$1174,8,FALSE)),IF(ISERROR(VLOOKUP($A58,'[1]liste reference'!$B$6:$H$1174,7,FALSE)),"",VLOOKUP($A58,'[1]liste reference'!$B$6:$H$1174,7,FALSE)),VLOOKUP($A58,'[1]liste reference'!$A$6:$H$1174,8,FALSE))))</f>
      </c>
      <c r="R58" s="219">
        <f>IF(ISTEXT(H58),"",(B58*$B$7/100)+(C58*$C$7/100))</f>
      </c>
      <c r="S58" s="220">
        <f>IF(OR(ISTEXT(H58),R58=0),"",IF(R58&lt;0.1,1,IF(R58&lt;1,2,IF(R58&lt;10,3,IF(R58&lt;50,4,IF(R58&gt;=50,5,""))))))</f>
      </c>
      <c r="T58" s="220">
        <f>IF(ISERROR(S58*J58),0,S58*J58)</f>
        <v>0</v>
      </c>
      <c r="U58" s="220">
        <f>IF(ISERROR(S58*J58*K58),0,S58*J58*K58)</f>
        <v>0</v>
      </c>
      <c r="V58" s="235">
        <f>IF(ISERROR(S58*K58),0,S58*K58)</f>
        <v>0</v>
      </c>
      <c r="W58" s="236"/>
      <c r="X58" s="237"/>
      <c r="Y58" s="223">
        <f>IF(AND(ISNUMBER(F58),OR(A58="",A58="!!!!!!")),"!!!!!!",IF(A58="new.cod","NEWCOD",IF(AND((Z58=""),ISTEXT(A58),A58&lt;&gt;"!!!!!!"),A58,IF(Z58="","",INDEX('[1]liste reference'!$A$6:$A$1174,Z58)))))</f>
      </c>
      <c r="Z58" s="205">
        <f>IF(ISERROR(MATCH(A58,'[1]liste reference'!$A$6:$A$1174,0)),IF(ISERROR(MATCH(A58,'[1]liste reference'!$B$6:$B$1174,0)),"",(MATCH(A58,'[1]liste reference'!$B$6:$B$1174,0))),(MATCH(A58,'[1]liste reference'!$A$6:$A$1174,0)))</f>
      </c>
    </row>
    <row r="59" spans="1:26" ht="12.75">
      <c r="A59" s="224" t="s">
        <v>54</v>
      </c>
      <c r="B59" s="225"/>
      <c r="C59" s="238"/>
      <c r="D59" s="226">
        <f>IF(ISERROR(VLOOKUP($A59,'[1]liste reference'!$A$6:$B$1174,2,0)),IF(ISERROR(VLOOKUP($A59,'[1]liste reference'!$B$6:$B$1174,1,0)),"",VLOOKUP($A59,'[1]liste reference'!$B$6:$B$1174,1,0)),VLOOKUP($A59,'[1]liste reference'!$A$6:$B$1174,2,0))</f>
      </c>
      <c r="E59" s="227">
        <f>IF(D59="",,VLOOKUP(D59,D$22:D58,1,0))</f>
        <v>0</v>
      </c>
      <c r="F59" s="228">
        <f>IF(AND(OR(A59="",A59="!!!!!!"),B59="",C59=""),"",IF(OR(AND(B59="",C59=""),ISERROR(C59+B59)),"!!!",($B59*$B$7+$C59*$C$7)/100))</f>
      </c>
      <c r="G59" s="229">
        <f>IF(A59="","",IF(ISERROR(VLOOKUP($A59,'[1]liste reference'!$A$6:$Q$1174,9,0)),IF(ISERROR(VLOOKUP($A59,'[1]liste reference'!$B$6:$Q$1174,8,0)),"    -",VLOOKUP($A59,'[1]liste reference'!$B$6:$Q$1174,8,0)),VLOOKUP($A59,'[1]liste reference'!$A$6:$Q$1174,9,0)))</f>
      </c>
      <c r="H59" s="230" t="str">
        <f>IF(A59="","x",IF(ISERROR(VLOOKUP($A59,'[1]liste reference'!$A$6:$Q$1174,10,0)),IF(ISERROR(VLOOKUP($A59,'[1]liste reference'!$B$6:$Q$1174,9,0)),"x",VLOOKUP($A59,'[1]liste reference'!$B$6:$Q$1174,9,0)),VLOOKUP($A59,'[1]liste reference'!$A$6:$Q$1174,10,0)))</f>
        <v>x</v>
      </c>
      <c r="I59" s="5">
        <f>IF(A59="","",1)</f>
      </c>
      <c r="J59" s="231" t="str">
        <f>IF(ISNUMBER($H59),IF(ISERROR(VLOOKUP($A59,'[1]liste reference'!$A$6:$Q$1174,6,0)),IF(ISERROR(VLOOKUP($A59,'[1]liste reference'!$B$6:$Q$1174,5,0)),"nu",VLOOKUP($A59,'[1]liste reference'!$B$6:$Q$1174,5,0)),VLOOKUP($A59,'[1]liste reference'!$A$6:$Q$1174,6,0)),"nu")</f>
        <v>nu</v>
      </c>
      <c r="K59" s="231" t="str">
        <f>IF(ISNUMBER($H59),IF(ISERROR(VLOOKUP($A59,'[1]liste reference'!$A$6:$Q$1174,7,0)),IF(ISERROR(VLOOKUP($A59,'[1]liste reference'!$B$6:$Q$1174,6,0)),"nu",VLOOKUP($A59,'[1]liste reference'!$B$6:$Q$1174,6,0)),VLOOKUP($A59,'[1]liste reference'!$A$6:$Q$1174,7,0)),"nu")</f>
        <v>nu</v>
      </c>
      <c r="L59" s="215">
        <f>IF(A59="NEWCOD",IF(W59="","Renseigner le champ 'Nouveau taxon'",$W59),IF(ISTEXT($E59),"Taxon déjà saisi !",IF(OR(A59="",A59="!!!!!!"),"",IF(ISERROR(VLOOKUP($A59,'[1]liste reference'!$A$6:$B$1174,2,0)),IF(ISERROR(VLOOKUP($A59,'[1]liste reference'!$B$6:$B$1174,1,0)),"non répertorié ou synonyme. Vérifiez !",VLOOKUP($A59,'[1]liste reference'!$B$6:$B$1174,1,0)),VLOOKUP(A59,'[1]liste reference'!$A$6:$B$1174,2,0)))))</f>
      </c>
      <c r="M59" s="232"/>
      <c r="N59" s="232"/>
      <c r="O59" s="232"/>
      <c r="P59" s="233" t="s">
        <v>80</v>
      </c>
      <c r="Q59" s="234">
        <f>IF(OR($A59="NEWCOD",$A59="!!!!!!"),IF(X59="","NoCod",X59),IF($A59="","",IF(ISERROR(VLOOKUP($A59,'[1]liste reference'!$A$6:$H$1174,8,FALSE)),IF(ISERROR(VLOOKUP($A59,'[1]liste reference'!$B$6:$H$1174,7,FALSE)),"",VLOOKUP($A59,'[1]liste reference'!$B$6:$H$1174,7,FALSE)),VLOOKUP($A59,'[1]liste reference'!$A$6:$H$1174,8,FALSE))))</f>
      </c>
      <c r="R59" s="219">
        <f>IF(ISTEXT(H59),"",(B59*$B$7/100)+(C59*$C$7/100))</f>
      </c>
      <c r="S59" s="220">
        <f>IF(OR(ISTEXT(H59),R59=0),"",IF(R59&lt;0.1,1,IF(R59&lt;1,2,IF(R59&lt;10,3,IF(R59&lt;50,4,IF(R59&gt;=50,5,""))))))</f>
      </c>
      <c r="T59" s="220">
        <f>IF(ISERROR(S59*J59),0,S59*J59)</f>
        <v>0</v>
      </c>
      <c r="U59" s="220">
        <f>IF(ISERROR(S59*J59*K59),0,S59*J59*K59)</f>
        <v>0</v>
      </c>
      <c r="V59" s="235">
        <f>IF(ISERROR(S59*K59),0,S59*K59)</f>
        <v>0</v>
      </c>
      <c r="W59" s="236"/>
      <c r="X59" s="237"/>
      <c r="Y59" s="223">
        <f>IF(AND(ISNUMBER(F59),OR(A59="",A59="!!!!!!")),"!!!!!!",IF(A59="new.cod","NEWCOD",IF(AND((Z59=""),ISTEXT(A59),A59&lt;&gt;"!!!!!!"),A59,IF(Z59="","",INDEX('[1]liste reference'!$A$6:$A$1174,Z59)))))</f>
      </c>
      <c r="Z59" s="205">
        <f>IF(ISERROR(MATCH(A59,'[1]liste reference'!$A$6:$A$1174,0)),IF(ISERROR(MATCH(A59,'[1]liste reference'!$B$6:$B$1174,0)),"",(MATCH(A59,'[1]liste reference'!$B$6:$B$1174,0))),(MATCH(A59,'[1]liste reference'!$A$6:$A$1174,0)))</f>
      </c>
    </row>
    <row r="60" spans="1:26" ht="12.75">
      <c r="A60" s="224" t="s">
        <v>54</v>
      </c>
      <c r="B60" s="225"/>
      <c r="C60" s="238"/>
      <c r="D60" s="226">
        <f>IF(ISERROR(VLOOKUP($A60,'[1]liste reference'!$A$6:$B$1174,2,0)),IF(ISERROR(VLOOKUP($A60,'[1]liste reference'!$B$6:$B$1174,1,0)),"",VLOOKUP($A60,'[1]liste reference'!$B$6:$B$1174,1,0)),VLOOKUP($A60,'[1]liste reference'!$A$6:$B$1174,2,0))</f>
      </c>
      <c r="E60" s="227">
        <f>IF(D60="",,VLOOKUP(D60,D$22:D59,1,0))</f>
        <v>0</v>
      </c>
      <c r="F60" s="228">
        <f>IF(AND(OR(A60="",A60="!!!!!!"),B60="",C60=""),"",IF(OR(AND(B60="",C60=""),ISERROR(C60+B60)),"!!!",($B60*$B$7+$C60*$C$7)/100))</f>
      </c>
      <c r="G60" s="229">
        <f>IF(A60="","",IF(ISERROR(VLOOKUP($A60,'[1]liste reference'!$A$6:$Q$1174,9,0)),IF(ISERROR(VLOOKUP($A60,'[1]liste reference'!$B$6:$Q$1174,8,0)),"    -",VLOOKUP($A60,'[1]liste reference'!$B$6:$Q$1174,8,0)),VLOOKUP($A60,'[1]liste reference'!$A$6:$Q$1174,9,0)))</f>
      </c>
      <c r="H60" s="230" t="str">
        <f>IF(A60="","x",IF(ISERROR(VLOOKUP($A60,'[1]liste reference'!$A$6:$Q$1174,10,0)),IF(ISERROR(VLOOKUP($A60,'[1]liste reference'!$B$6:$Q$1174,9,0)),"x",VLOOKUP($A60,'[1]liste reference'!$B$6:$Q$1174,9,0)),VLOOKUP($A60,'[1]liste reference'!$A$6:$Q$1174,10,0)))</f>
        <v>x</v>
      </c>
      <c r="I60" s="5">
        <f>IF(A60="","",1)</f>
      </c>
      <c r="J60" s="231" t="str">
        <f>IF(ISNUMBER($H60),IF(ISERROR(VLOOKUP($A60,'[1]liste reference'!$A$6:$Q$1174,6,0)),IF(ISERROR(VLOOKUP($A60,'[1]liste reference'!$B$6:$Q$1174,5,0)),"nu",VLOOKUP($A60,'[1]liste reference'!$B$6:$Q$1174,5,0)),VLOOKUP($A60,'[1]liste reference'!$A$6:$Q$1174,6,0)),"nu")</f>
        <v>nu</v>
      </c>
      <c r="K60" s="231" t="str">
        <f>IF(ISNUMBER($H60),IF(ISERROR(VLOOKUP($A60,'[1]liste reference'!$A$6:$Q$1174,7,0)),IF(ISERROR(VLOOKUP($A60,'[1]liste reference'!$B$6:$Q$1174,6,0)),"nu",VLOOKUP($A60,'[1]liste reference'!$B$6:$Q$1174,6,0)),VLOOKUP($A60,'[1]liste reference'!$A$6:$Q$1174,7,0)),"nu")</f>
        <v>nu</v>
      </c>
      <c r="L60" s="215">
        <f>IF(A60="NEWCOD",IF(W60="","Renseigner le champ 'Nouveau taxon'",$W60),IF(ISTEXT($E60),"Taxon déjà saisi !",IF(OR(A60="",A60="!!!!!!"),"",IF(ISERROR(VLOOKUP($A60,'[1]liste reference'!$A$6:$B$1174,2,0)),IF(ISERROR(VLOOKUP($A60,'[1]liste reference'!$B$6:$B$1174,1,0)),"non répertorié ou synonyme. Vérifiez !",VLOOKUP($A60,'[1]liste reference'!$B$6:$B$1174,1,0)),VLOOKUP(A60,'[1]liste reference'!$A$6:$B$1174,2,0)))))</f>
      </c>
      <c r="M60" s="232"/>
      <c r="N60" s="232"/>
      <c r="O60" s="232"/>
      <c r="P60" s="233" t="s">
        <v>80</v>
      </c>
      <c r="Q60" s="234">
        <f>IF(OR($A60="NEWCOD",$A60="!!!!!!"),IF(X60="","NoCod",X60),IF($A60="","",IF(ISERROR(VLOOKUP($A60,'[1]liste reference'!$A$6:$H$1174,8,FALSE)),IF(ISERROR(VLOOKUP($A60,'[1]liste reference'!$B$6:$H$1174,7,FALSE)),"",VLOOKUP($A60,'[1]liste reference'!$B$6:$H$1174,7,FALSE)),VLOOKUP($A60,'[1]liste reference'!$A$6:$H$1174,8,FALSE))))</f>
      </c>
      <c r="R60" s="219">
        <f>IF(ISTEXT(H60),"",(B60*$B$7/100)+(C60*$C$7/100))</f>
      </c>
      <c r="S60" s="220">
        <f>IF(OR(ISTEXT(H60),R60=0),"",IF(R60&lt;0.1,1,IF(R60&lt;1,2,IF(R60&lt;10,3,IF(R60&lt;50,4,IF(R60&gt;=50,5,""))))))</f>
      </c>
      <c r="T60" s="220">
        <f>IF(ISERROR(S60*J60),0,S60*J60)</f>
        <v>0</v>
      </c>
      <c r="U60" s="220">
        <f>IF(ISERROR(S60*J60*K60),0,S60*J60*K60)</f>
        <v>0</v>
      </c>
      <c r="V60" s="235">
        <f>IF(ISERROR(S60*K60),0,S60*K60)</f>
        <v>0</v>
      </c>
      <c r="W60" s="236"/>
      <c r="X60" s="237"/>
      <c r="Y60" s="223">
        <f>IF(AND(ISNUMBER(F60),OR(A60="",A60="!!!!!!")),"!!!!!!",IF(A60="new.cod","NEWCOD",IF(AND((Z60=""),ISTEXT(A60),A60&lt;&gt;"!!!!!!"),A60,IF(Z60="","",INDEX('[1]liste reference'!$A$6:$A$1174,Z60)))))</f>
      </c>
      <c r="Z60" s="205">
        <f>IF(ISERROR(MATCH(A60,'[1]liste reference'!$A$6:$A$1174,0)),IF(ISERROR(MATCH(A60,'[1]liste reference'!$B$6:$B$1174,0)),"",(MATCH(A60,'[1]liste reference'!$B$6:$B$1174,0))),(MATCH(A60,'[1]liste reference'!$A$6:$A$1174,0)))</f>
      </c>
    </row>
    <row r="61" spans="1:26" ht="12.75">
      <c r="A61" s="224" t="s">
        <v>54</v>
      </c>
      <c r="B61" s="225"/>
      <c r="C61" s="238"/>
      <c r="D61" s="226">
        <f>IF(ISERROR(VLOOKUP($A61,'[1]liste reference'!$A$6:$B$1174,2,0)),IF(ISERROR(VLOOKUP($A61,'[1]liste reference'!$B$6:$B$1174,1,0)),"",VLOOKUP($A61,'[1]liste reference'!$B$6:$B$1174,1,0)),VLOOKUP($A61,'[1]liste reference'!$A$6:$B$1174,2,0))</f>
      </c>
      <c r="E61" s="227">
        <f>IF(D61="",,VLOOKUP(D61,D$22:D60,1,0))</f>
        <v>0</v>
      </c>
      <c r="F61" s="228">
        <f>IF(AND(OR(A61="",A61="!!!!!!"),B61="",C61=""),"",IF(OR(AND(B61="",C61=""),ISERROR(C61+B61)),"!!!",($B61*$B$7+$C61*$C$7)/100))</f>
      </c>
      <c r="G61" s="229">
        <f>IF(A61="","",IF(ISERROR(VLOOKUP($A61,'[1]liste reference'!$A$6:$Q$1174,9,0)),IF(ISERROR(VLOOKUP($A61,'[1]liste reference'!$B$6:$Q$1174,8,0)),"    -",VLOOKUP($A61,'[1]liste reference'!$B$6:$Q$1174,8,0)),VLOOKUP($A61,'[1]liste reference'!$A$6:$Q$1174,9,0)))</f>
      </c>
      <c r="H61" s="230" t="str">
        <f>IF(A61="","x",IF(ISERROR(VLOOKUP($A61,'[1]liste reference'!$A$6:$Q$1174,10,0)),IF(ISERROR(VLOOKUP($A61,'[1]liste reference'!$B$6:$Q$1174,9,0)),"x",VLOOKUP($A61,'[1]liste reference'!$B$6:$Q$1174,9,0)),VLOOKUP($A61,'[1]liste reference'!$A$6:$Q$1174,10,0)))</f>
        <v>x</v>
      </c>
      <c r="I61" s="5">
        <f>IF(A61="","",1)</f>
      </c>
      <c r="J61" s="231" t="str">
        <f>IF(ISNUMBER($H61),IF(ISERROR(VLOOKUP($A61,'[1]liste reference'!$A$6:$Q$1174,6,0)),IF(ISERROR(VLOOKUP($A61,'[1]liste reference'!$B$6:$Q$1174,5,0)),"nu",VLOOKUP($A61,'[1]liste reference'!$B$6:$Q$1174,5,0)),VLOOKUP($A61,'[1]liste reference'!$A$6:$Q$1174,6,0)),"nu")</f>
        <v>nu</v>
      </c>
      <c r="K61" s="231" t="str">
        <f>IF(ISNUMBER($H61),IF(ISERROR(VLOOKUP($A61,'[1]liste reference'!$A$6:$Q$1174,7,0)),IF(ISERROR(VLOOKUP($A61,'[1]liste reference'!$B$6:$Q$1174,6,0)),"nu",VLOOKUP($A61,'[1]liste reference'!$B$6:$Q$1174,6,0)),VLOOKUP($A61,'[1]liste reference'!$A$6:$Q$1174,7,0)),"nu")</f>
        <v>nu</v>
      </c>
      <c r="L61" s="215">
        <f>IF(A61="NEWCOD",IF(W61="","Renseigner le champ 'Nouveau taxon'",$W61),IF(ISTEXT($E61),"Taxon déjà saisi !",IF(OR(A61="",A61="!!!!!!"),"",IF(ISERROR(VLOOKUP($A61,'[1]liste reference'!$A$6:$B$1174,2,0)),IF(ISERROR(VLOOKUP($A61,'[1]liste reference'!$B$6:$B$1174,1,0)),"non répertorié ou synonyme. Vérifiez !",VLOOKUP($A61,'[1]liste reference'!$B$6:$B$1174,1,0)),VLOOKUP(A61,'[1]liste reference'!$A$6:$B$1174,2,0)))))</f>
      </c>
      <c r="M61" s="232"/>
      <c r="N61" s="232"/>
      <c r="O61" s="232"/>
      <c r="P61" s="233" t="s">
        <v>80</v>
      </c>
      <c r="Q61" s="234">
        <f>IF(OR($A61="NEWCOD",$A61="!!!!!!"),IF(X61="","NoCod",X61),IF($A61="","",IF(ISERROR(VLOOKUP($A61,'[1]liste reference'!$A$6:$H$1174,8,FALSE)),IF(ISERROR(VLOOKUP($A61,'[1]liste reference'!$B$6:$H$1174,7,FALSE)),"",VLOOKUP($A61,'[1]liste reference'!$B$6:$H$1174,7,FALSE)),VLOOKUP($A61,'[1]liste reference'!$A$6:$H$1174,8,FALSE))))</f>
      </c>
      <c r="R61" s="219">
        <f>IF(ISTEXT(H61),"",(B61*$B$7/100)+(C61*$C$7/100))</f>
      </c>
      <c r="S61" s="220">
        <f>IF(OR(ISTEXT(H61),R61=0),"",IF(R61&lt;0.1,1,IF(R61&lt;1,2,IF(R61&lt;10,3,IF(R61&lt;50,4,IF(R61&gt;=50,5,""))))))</f>
      </c>
      <c r="T61" s="220">
        <f>IF(ISERROR(S61*J61),0,S61*J61)</f>
        <v>0</v>
      </c>
      <c r="U61" s="220">
        <f>IF(ISERROR(S61*J61*K61),0,S61*J61*K61)</f>
        <v>0</v>
      </c>
      <c r="V61" s="235">
        <f>IF(ISERROR(S61*K61),0,S61*K61)</f>
        <v>0</v>
      </c>
      <c r="W61" s="236"/>
      <c r="X61" s="237"/>
      <c r="Y61" s="223">
        <f>IF(AND(ISNUMBER(F61),OR(A61="",A61="!!!!!!")),"!!!!!!",IF(A61="new.cod","NEWCOD",IF(AND((Z61=""),ISTEXT(A61),A61&lt;&gt;"!!!!!!"),A61,IF(Z61="","",INDEX('[1]liste reference'!$A$6:$A$1174,Z61)))))</f>
      </c>
      <c r="Z61" s="205">
        <f>IF(ISERROR(MATCH(A61,'[1]liste reference'!$A$6:$A$1174,0)),IF(ISERROR(MATCH(A61,'[1]liste reference'!$B$6:$B$1174,0)),"",(MATCH(A61,'[1]liste reference'!$B$6:$B$1174,0))),(MATCH(A61,'[1]liste reference'!$A$6:$A$1174,0)))</f>
      </c>
    </row>
    <row r="62" spans="1:26" ht="12.75" hidden="1">
      <c r="A62" s="224" t="s">
        <v>54</v>
      </c>
      <c r="B62" s="225"/>
      <c r="C62" s="238"/>
      <c r="D62" s="226">
        <f>IF(ISERROR(VLOOKUP($A62,'[1]liste reference'!$A$6:$B$1174,2,0)),IF(ISERROR(VLOOKUP($A62,'[1]liste reference'!$B$6:$B$1174,1,0)),"",VLOOKUP($A62,'[1]liste reference'!$B$6:$B$1174,1,0)),VLOOKUP($A62,'[1]liste reference'!$A$6:$B$1174,2,0))</f>
      </c>
      <c r="E62" s="227">
        <f>IF(D62="",,VLOOKUP(D62,D$22:D61,1,0))</f>
        <v>0</v>
      </c>
      <c r="F62" s="228">
        <f>IF(AND(OR(A62="",A62="!!!!!!"),B62="",C62=""),"",IF(OR(AND(B62="",C62=""),ISERROR(C62+B62)),"!!!",($B62*$B$7+$C62*$C$7)/100))</f>
      </c>
      <c r="G62" s="229">
        <f>IF(A62="","",IF(ISERROR(VLOOKUP($A62,'[1]liste reference'!$A$6:$Q$1174,9,0)),IF(ISERROR(VLOOKUP($A62,'[1]liste reference'!$B$6:$Q$1174,8,0)),"    -",VLOOKUP($A62,'[1]liste reference'!$B$6:$Q$1174,8,0)),VLOOKUP($A62,'[1]liste reference'!$A$6:$Q$1174,9,0)))</f>
      </c>
      <c r="H62" s="230" t="str">
        <f>IF(A62="","x",IF(ISERROR(VLOOKUP($A62,'[1]liste reference'!$A$6:$Q$1174,10,0)),IF(ISERROR(VLOOKUP($A62,'[1]liste reference'!$B$6:$Q$1174,9,0)),"x",VLOOKUP($A62,'[1]liste reference'!$B$6:$Q$1174,9,0)),VLOOKUP($A62,'[1]liste reference'!$A$6:$Q$1174,10,0)))</f>
        <v>x</v>
      </c>
      <c r="I62" s="5">
        <f>IF(A62="","",1)</f>
      </c>
      <c r="J62" s="231" t="str">
        <f>IF(ISNUMBER($H62),IF(ISERROR(VLOOKUP($A62,'[1]liste reference'!$A$6:$Q$1174,6,0)),IF(ISERROR(VLOOKUP($A62,'[1]liste reference'!$B$6:$Q$1174,5,0)),"nu",VLOOKUP($A62,'[1]liste reference'!$B$6:$Q$1174,5,0)),VLOOKUP($A62,'[1]liste reference'!$A$6:$Q$1174,6,0)),"nu")</f>
        <v>nu</v>
      </c>
      <c r="K62" s="231" t="str">
        <f>IF(ISNUMBER($H62),IF(ISERROR(VLOOKUP($A62,'[1]liste reference'!$A$6:$Q$1174,7,0)),IF(ISERROR(VLOOKUP($A62,'[1]liste reference'!$B$6:$Q$1174,6,0)),"nu",VLOOKUP($A62,'[1]liste reference'!$B$6:$Q$1174,6,0)),VLOOKUP($A62,'[1]liste reference'!$A$6:$Q$1174,7,0)),"nu")</f>
        <v>nu</v>
      </c>
      <c r="L62" s="215">
        <f>IF(A62="NEWCOD",IF(W62="","Renseigner le champ 'Nouveau taxon'",$W62),IF(ISTEXT($E62),"Taxon déjà saisi !",IF(OR(A62="",A62="!!!!!!"),"",IF(ISERROR(VLOOKUP($A62,'[1]liste reference'!$A$6:$B$1174,2,0)),IF(ISERROR(VLOOKUP($A62,'[1]liste reference'!$B$6:$B$1174,1,0)),"non répertorié ou synonyme. Vérifiez !",VLOOKUP($A62,'[1]liste reference'!$B$6:$B$1174,1,0)),VLOOKUP(A62,'[1]liste reference'!$A$6:$B$1174,2,0)))))</f>
      </c>
      <c r="M62" s="232"/>
      <c r="N62" s="232"/>
      <c r="O62" s="232"/>
      <c r="P62" s="233" t="s">
        <v>80</v>
      </c>
      <c r="Q62" s="234">
        <f>IF(OR($A62="NEWCOD",$A62="!!!!!!"),IF(X62="","NoCod",X62),IF($A62="","",IF(ISERROR(VLOOKUP($A62,'[1]liste reference'!$A$6:$H$1174,8,FALSE)),IF(ISERROR(VLOOKUP($A62,'[1]liste reference'!$B$6:$H$1174,7,FALSE)),"",VLOOKUP($A62,'[1]liste reference'!$B$6:$H$1174,7,FALSE)),VLOOKUP($A62,'[1]liste reference'!$A$6:$H$1174,8,FALSE))))</f>
      </c>
      <c r="R62" s="219">
        <f>IF(ISTEXT(H62),"",(B62*$B$7/100)+(C62*$C$7/100))</f>
      </c>
      <c r="S62" s="220">
        <f>IF(OR(ISTEXT(H62),R62=0),"",IF(R62&lt;0.1,1,IF(R62&lt;1,2,IF(R62&lt;10,3,IF(R62&lt;50,4,IF(R62&gt;=50,5,""))))))</f>
      </c>
      <c r="T62" s="220">
        <f>IF(ISERROR(S62*J62),0,S62*J62)</f>
        <v>0</v>
      </c>
      <c r="U62" s="220">
        <f>IF(ISERROR(S62*J62*K62),0,S62*J62*K62)</f>
        <v>0</v>
      </c>
      <c r="V62" s="235">
        <f>IF(ISERROR(S62*K62),0,S62*K62)</f>
        <v>0</v>
      </c>
      <c r="W62" s="236"/>
      <c r="X62" s="237"/>
      <c r="Y62" s="223">
        <f>IF(AND(ISNUMBER(F62),OR(A62="",A62="!!!!!!")),"!!!!!!",IF(A62="new.cod","NEWCOD",IF(AND((Z62=""),ISTEXT(A62),A62&lt;&gt;"!!!!!!"),A62,IF(Z62="","",INDEX('[1]liste reference'!$A$6:$A$1174,Z62)))))</f>
      </c>
      <c r="Z62" s="205">
        <f>IF(ISERROR(MATCH(A62,'[1]liste reference'!$A$6:$A$1174,0)),IF(ISERROR(MATCH(A62,'[1]liste reference'!$B$6:$B$1174,0)),"",(MATCH(A62,'[1]liste reference'!$B$6:$B$1174,0))),(MATCH(A62,'[1]liste reference'!$A$6:$A$1174,0)))</f>
      </c>
    </row>
    <row r="63" spans="1:26" ht="12.75" hidden="1">
      <c r="A63" s="224" t="s">
        <v>54</v>
      </c>
      <c r="B63" s="225"/>
      <c r="C63" s="238"/>
      <c r="D63" s="226">
        <f>IF(ISERROR(VLOOKUP($A63,'[1]liste reference'!$A$6:$B$1174,2,0)),IF(ISERROR(VLOOKUP($A63,'[1]liste reference'!$B$6:$B$1174,1,0)),"",VLOOKUP($A63,'[1]liste reference'!$B$6:$B$1174,1,0)),VLOOKUP($A63,'[1]liste reference'!$A$6:$B$1174,2,0))</f>
      </c>
      <c r="E63" s="227">
        <f>IF(D63="",,VLOOKUP(D63,D$22:D62,1,0))</f>
        <v>0</v>
      </c>
      <c r="F63" s="228">
        <f>IF(AND(OR(A63="",A63="!!!!!!"),B63="",C63=""),"",IF(OR(AND(B63="",C63=""),ISERROR(C63+B63)),"!!!",($B63*$B$7+$C63*$C$7)/100))</f>
      </c>
      <c r="G63" s="229">
        <f>IF(A63="","",IF(ISERROR(VLOOKUP($A63,'[1]liste reference'!$A$6:$Q$1174,9,0)),IF(ISERROR(VLOOKUP($A63,'[1]liste reference'!$B$6:$Q$1174,8,0)),"    -",VLOOKUP($A63,'[1]liste reference'!$B$6:$Q$1174,8,0)),VLOOKUP($A63,'[1]liste reference'!$A$6:$Q$1174,9,0)))</f>
      </c>
      <c r="H63" s="230" t="str">
        <f>IF(A63="","x",IF(ISERROR(VLOOKUP($A63,'[1]liste reference'!$A$6:$Q$1174,10,0)),IF(ISERROR(VLOOKUP($A63,'[1]liste reference'!$B$6:$Q$1174,9,0)),"x",VLOOKUP($A63,'[1]liste reference'!$B$6:$Q$1174,9,0)),VLOOKUP($A63,'[1]liste reference'!$A$6:$Q$1174,10,0)))</f>
        <v>x</v>
      </c>
      <c r="I63" s="5">
        <f>IF(A63="","",1)</f>
      </c>
      <c r="J63" s="231" t="str">
        <f>IF(ISNUMBER($H63),IF(ISERROR(VLOOKUP($A63,'[1]liste reference'!$A$6:$Q$1174,6,0)),IF(ISERROR(VLOOKUP($A63,'[1]liste reference'!$B$6:$Q$1174,5,0)),"nu",VLOOKUP($A63,'[1]liste reference'!$B$6:$Q$1174,5,0)),VLOOKUP($A63,'[1]liste reference'!$A$6:$Q$1174,6,0)),"nu")</f>
        <v>nu</v>
      </c>
      <c r="K63" s="231" t="str">
        <f>IF(ISNUMBER($H63),IF(ISERROR(VLOOKUP($A63,'[1]liste reference'!$A$6:$Q$1174,7,0)),IF(ISERROR(VLOOKUP($A63,'[1]liste reference'!$B$6:$Q$1174,6,0)),"nu",VLOOKUP($A63,'[1]liste reference'!$B$6:$Q$1174,6,0)),VLOOKUP($A63,'[1]liste reference'!$A$6:$Q$1174,7,0)),"nu")</f>
        <v>nu</v>
      </c>
      <c r="L63" s="215">
        <f>IF(A63="NEWCOD",IF(W63="","Renseigner le champ 'Nouveau taxon'",$W63),IF(ISTEXT($E63),"Taxon déjà saisi !",IF(OR(A63="",A63="!!!!!!"),"",IF(ISERROR(VLOOKUP($A63,'[1]liste reference'!$A$6:$B$1174,2,0)),IF(ISERROR(VLOOKUP($A63,'[1]liste reference'!$B$6:$B$1174,1,0)),"non répertorié ou synonyme. Vérifiez !",VLOOKUP($A63,'[1]liste reference'!$B$6:$B$1174,1,0)),VLOOKUP(A63,'[1]liste reference'!$A$6:$B$1174,2,0)))))</f>
      </c>
      <c r="M63" s="232"/>
      <c r="N63" s="232"/>
      <c r="O63" s="232"/>
      <c r="P63" s="233" t="s">
        <v>80</v>
      </c>
      <c r="Q63" s="234">
        <f>IF(OR($A63="NEWCOD",$A63="!!!!!!"),IF(X63="","NoCod",X63),IF($A63="","",IF(ISERROR(VLOOKUP($A63,'[1]liste reference'!$A$6:$H$1174,8,FALSE)),IF(ISERROR(VLOOKUP($A63,'[1]liste reference'!$B$6:$H$1174,7,FALSE)),"",VLOOKUP($A63,'[1]liste reference'!$B$6:$H$1174,7,FALSE)),VLOOKUP($A63,'[1]liste reference'!$A$6:$H$1174,8,FALSE))))</f>
      </c>
      <c r="R63" s="219">
        <f>IF(ISTEXT(H63),"",(B63*$B$7/100)+(C63*$C$7/100))</f>
      </c>
      <c r="S63" s="220">
        <f>IF(OR(ISTEXT(H63),R63=0),"",IF(R63&lt;0.1,1,IF(R63&lt;1,2,IF(R63&lt;10,3,IF(R63&lt;50,4,IF(R63&gt;=50,5,""))))))</f>
      </c>
      <c r="T63" s="220">
        <f>IF(ISERROR(S63*J63),0,S63*J63)</f>
        <v>0</v>
      </c>
      <c r="U63" s="220">
        <f>IF(ISERROR(S63*J63*K63),0,S63*J63*K63)</f>
        <v>0</v>
      </c>
      <c r="V63" s="235">
        <f>IF(ISERROR(S63*K63),0,S63*K63)</f>
        <v>0</v>
      </c>
      <c r="W63" s="236"/>
      <c r="X63" s="237"/>
      <c r="Y63" s="223">
        <f>IF(AND(ISNUMBER(F63),OR(A63="",A63="!!!!!!")),"!!!!!!",IF(A63="new.cod","NEWCOD",IF(AND((Z63=""),ISTEXT(A63),A63&lt;&gt;"!!!!!!"),A63,IF(Z63="","",INDEX('[1]liste reference'!$A$6:$A$1174,Z63)))))</f>
      </c>
      <c r="Z63" s="205">
        <f>IF(ISERROR(MATCH(A63,'[1]liste reference'!$A$6:$A$1174,0)),IF(ISERROR(MATCH(A63,'[1]liste reference'!$B$6:$B$1174,0)),"",(MATCH(A63,'[1]liste reference'!$B$6:$B$1174,0))),(MATCH(A63,'[1]liste reference'!$A$6:$A$1174,0)))</f>
      </c>
    </row>
    <row r="64" spans="1:26" ht="12.75" hidden="1">
      <c r="A64" s="224" t="s">
        <v>54</v>
      </c>
      <c r="B64" s="225"/>
      <c r="C64" s="238"/>
      <c r="D64" s="226">
        <f>IF(ISERROR(VLOOKUP($A64,'[1]liste reference'!$A$6:$B$1174,2,0)),IF(ISERROR(VLOOKUP($A64,'[1]liste reference'!$B$6:$B$1174,1,0)),"",VLOOKUP($A64,'[1]liste reference'!$B$6:$B$1174,1,0)),VLOOKUP($A64,'[1]liste reference'!$A$6:$B$1174,2,0))</f>
      </c>
      <c r="E64" s="227">
        <f>IF(D64="",,VLOOKUP(D64,D$22:D63,1,0))</f>
        <v>0</v>
      </c>
      <c r="F64" s="228">
        <f>IF(AND(OR(A64="",A64="!!!!!!"),B64="",C64=""),"",IF(OR(AND(B64="",C64=""),ISERROR(C64+B64)),"!!!",($B64*$B$7+$C64*$C$7)/100))</f>
      </c>
      <c r="G64" s="229">
        <f>IF(A64="","",IF(ISERROR(VLOOKUP($A64,'[1]liste reference'!$A$6:$Q$1174,9,0)),IF(ISERROR(VLOOKUP($A64,'[1]liste reference'!$B$6:$Q$1174,8,0)),"    -",VLOOKUP($A64,'[1]liste reference'!$B$6:$Q$1174,8,0)),VLOOKUP($A64,'[1]liste reference'!$A$6:$Q$1174,9,0)))</f>
      </c>
      <c r="H64" s="230" t="str">
        <f>IF(A64="","x",IF(ISERROR(VLOOKUP($A64,'[1]liste reference'!$A$6:$Q$1174,10,0)),IF(ISERROR(VLOOKUP($A64,'[1]liste reference'!$B$6:$Q$1174,9,0)),"x",VLOOKUP($A64,'[1]liste reference'!$B$6:$Q$1174,9,0)),VLOOKUP($A64,'[1]liste reference'!$A$6:$Q$1174,10,0)))</f>
        <v>x</v>
      </c>
      <c r="I64" s="5">
        <f>IF(A64="","",1)</f>
      </c>
      <c r="J64" s="231" t="str">
        <f>IF(ISNUMBER($H64),IF(ISERROR(VLOOKUP($A64,'[1]liste reference'!$A$6:$Q$1174,6,0)),IF(ISERROR(VLOOKUP($A64,'[1]liste reference'!$B$6:$Q$1174,5,0)),"nu",VLOOKUP($A64,'[1]liste reference'!$B$6:$Q$1174,5,0)),VLOOKUP($A64,'[1]liste reference'!$A$6:$Q$1174,6,0)),"nu")</f>
        <v>nu</v>
      </c>
      <c r="K64" s="231" t="str">
        <f>IF(ISNUMBER($H64),IF(ISERROR(VLOOKUP($A64,'[1]liste reference'!$A$6:$Q$1174,7,0)),IF(ISERROR(VLOOKUP($A64,'[1]liste reference'!$B$6:$Q$1174,6,0)),"nu",VLOOKUP($A64,'[1]liste reference'!$B$6:$Q$1174,6,0)),VLOOKUP($A64,'[1]liste reference'!$A$6:$Q$1174,7,0)),"nu")</f>
        <v>nu</v>
      </c>
      <c r="L64" s="215">
        <f>IF(A64="NEWCOD",IF(W64="","Renseigner le champ 'Nouveau taxon'",$W64),IF(ISTEXT($E64),"Taxon déjà saisi !",IF(OR(A64="",A64="!!!!!!"),"",IF(ISERROR(VLOOKUP($A64,'[1]liste reference'!$A$6:$B$1174,2,0)),IF(ISERROR(VLOOKUP($A64,'[1]liste reference'!$B$6:$B$1174,1,0)),"non répertorié ou synonyme. Vérifiez !",VLOOKUP($A64,'[1]liste reference'!$B$6:$B$1174,1,0)),VLOOKUP(A64,'[1]liste reference'!$A$6:$B$1174,2,0)))))</f>
      </c>
      <c r="M64" s="232"/>
      <c r="N64" s="232"/>
      <c r="O64" s="232"/>
      <c r="P64" s="233" t="s">
        <v>80</v>
      </c>
      <c r="Q64" s="234">
        <f>IF(OR($A64="NEWCOD",$A64="!!!!!!"),IF(X64="","NoCod",X64),IF($A64="","",IF(ISERROR(VLOOKUP($A64,'[1]liste reference'!$A$6:$H$1174,8,FALSE)),IF(ISERROR(VLOOKUP($A64,'[1]liste reference'!$B$6:$H$1174,7,FALSE)),"",VLOOKUP($A64,'[1]liste reference'!$B$6:$H$1174,7,FALSE)),VLOOKUP($A64,'[1]liste reference'!$A$6:$H$1174,8,FALSE))))</f>
      </c>
      <c r="R64" s="219">
        <f>IF(ISTEXT(H64),"",(B64*$B$7/100)+(C64*$C$7/100))</f>
      </c>
      <c r="S64" s="220">
        <f>IF(OR(ISTEXT(H64),R64=0),"",IF(R64&lt;0.1,1,IF(R64&lt;1,2,IF(R64&lt;10,3,IF(R64&lt;50,4,IF(R64&gt;=50,5,""))))))</f>
      </c>
      <c r="T64" s="220">
        <f>IF(ISERROR(S64*J64),0,S64*J64)</f>
        <v>0</v>
      </c>
      <c r="U64" s="220">
        <f>IF(ISERROR(S64*J64*K64),0,S64*J64*K64)</f>
        <v>0</v>
      </c>
      <c r="V64" s="235">
        <f>IF(ISERROR(S64*K64),0,S64*K64)</f>
        <v>0</v>
      </c>
      <c r="W64" s="236"/>
      <c r="X64" s="237"/>
      <c r="Y64" s="223">
        <f>IF(AND(ISNUMBER(F64),OR(A64="",A64="!!!!!!")),"!!!!!!",IF(A64="new.cod","NEWCOD",IF(AND((Z64=""),ISTEXT(A64),A64&lt;&gt;"!!!!!!"),A64,IF(Z64="","",INDEX('[1]liste reference'!$A$6:$A$1174,Z64)))))</f>
      </c>
      <c r="Z64" s="205">
        <f>IF(ISERROR(MATCH(A64,'[1]liste reference'!$A$6:$A$1174,0)),IF(ISERROR(MATCH(A64,'[1]liste reference'!$B$6:$B$1174,0)),"",(MATCH(A64,'[1]liste reference'!$B$6:$B$1174,0))),(MATCH(A64,'[1]liste reference'!$A$6:$A$1174,0)))</f>
      </c>
    </row>
    <row r="65" spans="1:26" ht="12.75" hidden="1">
      <c r="A65" s="224" t="s">
        <v>54</v>
      </c>
      <c r="B65" s="225"/>
      <c r="C65" s="238"/>
      <c r="D65" s="226">
        <f>IF(ISERROR(VLOOKUP($A65,'[1]liste reference'!$A$6:$B$1174,2,0)),IF(ISERROR(VLOOKUP($A65,'[1]liste reference'!$B$6:$B$1174,1,0)),"",VLOOKUP($A65,'[1]liste reference'!$B$6:$B$1174,1,0)),VLOOKUP($A65,'[1]liste reference'!$A$6:$B$1174,2,0))</f>
      </c>
      <c r="E65" s="227">
        <f>IF(D65="",,VLOOKUP(D65,D$22:D64,1,0))</f>
        <v>0</v>
      </c>
      <c r="F65" s="228">
        <f>IF(AND(OR(A65="",A65="!!!!!!"),B65="",C65=""),"",IF(OR(AND(B65="",C65=""),ISERROR(C65+B65)),"!!!",($B65*$B$7+$C65*$C$7)/100))</f>
      </c>
      <c r="G65" s="229">
        <f>IF(A65="","",IF(ISERROR(VLOOKUP($A65,'[1]liste reference'!$A$6:$Q$1174,9,0)),IF(ISERROR(VLOOKUP($A65,'[1]liste reference'!$B$6:$Q$1174,8,0)),"    -",VLOOKUP($A65,'[1]liste reference'!$B$6:$Q$1174,8,0)),VLOOKUP($A65,'[1]liste reference'!$A$6:$Q$1174,9,0)))</f>
      </c>
      <c r="H65" s="230" t="str">
        <f>IF(A65="","x",IF(ISERROR(VLOOKUP($A65,'[1]liste reference'!$A$6:$Q$1174,10,0)),IF(ISERROR(VLOOKUP($A65,'[1]liste reference'!$B$6:$Q$1174,9,0)),"x",VLOOKUP($A65,'[1]liste reference'!$B$6:$Q$1174,9,0)),VLOOKUP($A65,'[1]liste reference'!$A$6:$Q$1174,10,0)))</f>
        <v>x</v>
      </c>
      <c r="I65" s="5">
        <f>IF(A65="","",1)</f>
      </c>
      <c r="J65" s="231" t="str">
        <f>IF(ISNUMBER($H65),IF(ISERROR(VLOOKUP($A65,'[1]liste reference'!$A$6:$Q$1174,6,0)),IF(ISERROR(VLOOKUP($A65,'[1]liste reference'!$B$6:$Q$1174,5,0)),"nu",VLOOKUP($A65,'[1]liste reference'!$B$6:$Q$1174,5,0)),VLOOKUP($A65,'[1]liste reference'!$A$6:$Q$1174,6,0)),"nu")</f>
        <v>nu</v>
      </c>
      <c r="K65" s="231" t="str">
        <f>IF(ISNUMBER($H65),IF(ISERROR(VLOOKUP($A65,'[1]liste reference'!$A$6:$Q$1174,7,0)),IF(ISERROR(VLOOKUP($A65,'[1]liste reference'!$B$6:$Q$1174,6,0)),"nu",VLOOKUP($A65,'[1]liste reference'!$B$6:$Q$1174,6,0)),VLOOKUP($A65,'[1]liste reference'!$A$6:$Q$1174,7,0)),"nu")</f>
        <v>nu</v>
      </c>
      <c r="L65" s="215">
        <f>IF(A65="NEWCOD",IF(W65="","Renseigner le champ 'Nouveau taxon'",$W65),IF(ISTEXT($E65),"Taxon déjà saisi !",IF(OR(A65="",A65="!!!!!!"),"",IF(ISERROR(VLOOKUP($A65,'[1]liste reference'!$A$6:$B$1174,2,0)),IF(ISERROR(VLOOKUP($A65,'[1]liste reference'!$B$6:$B$1174,1,0)),"non répertorié ou synonyme. Vérifiez !",VLOOKUP($A65,'[1]liste reference'!$B$6:$B$1174,1,0)),VLOOKUP(A65,'[1]liste reference'!$A$6:$B$1174,2,0)))))</f>
      </c>
      <c r="M65" s="232"/>
      <c r="N65" s="232"/>
      <c r="O65" s="232"/>
      <c r="P65" s="233" t="s">
        <v>80</v>
      </c>
      <c r="Q65" s="234">
        <f>IF(OR($A65="NEWCOD",$A65="!!!!!!"),IF(X65="","NoCod",X65),IF($A65="","",IF(ISERROR(VLOOKUP($A65,'[1]liste reference'!$A$6:$H$1174,8,FALSE)),IF(ISERROR(VLOOKUP($A65,'[1]liste reference'!$B$6:$H$1174,7,FALSE)),"",VLOOKUP($A65,'[1]liste reference'!$B$6:$H$1174,7,FALSE)),VLOOKUP($A65,'[1]liste reference'!$A$6:$H$1174,8,FALSE))))</f>
      </c>
      <c r="R65" s="219">
        <f>IF(ISTEXT(H65),"",(B65*$B$7/100)+(C65*$C$7/100))</f>
      </c>
      <c r="S65" s="220">
        <f>IF(OR(ISTEXT(H65),R65=0),"",IF(R65&lt;0.1,1,IF(R65&lt;1,2,IF(R65&lt;10,3,IF(R65&lt;50,4,IF(R65&gt;=50,5,""))))))</f>
      </c>
      <c r="T65" s="220">
        <f>IF(ISERROR(S65*J65),0,S65*J65)</f>
        <v>0</v>
      </c>
      <c r="U65" s="220">
        <f>IF(ISERROR(S65*J65*K65),0,S65*J65*K65)</f>
        <v>0</v>
      </c>
      <c r="V65" s="235">
        <f>IF(ISERROR(S65*K65),0,S65*K65)</f>
        <v>0</v>
      </c>
      <c r="W65" s="236"/>
      <c r="X65" s="237"/>
      <c r="Y65" s="223">
        <f>IF(AND(ISNUMBER(F65),OR(A65="",A65="!!!!!!")),"!!!!!!",IF(A65="new.cod","NEWCOD",IF(AND((Z65=""),ISTEXT(A65),A65&lt;&gt;"!!!!!!"),A65,IF(Z65="","",INDEX('[1]liste reference'!$A$6:$A$1174,Z65)))))</f>
      </c>
      <c r="Z65" s="205">
        <f>IF(ISERROR(MATCH(A65,'[1]liste reference'!$A$6:$A$1174,0)),IF(ISERROR(MATCH(A65,'[1]liste reference'!$B$6:$B$1174,0)),"",(MATCH(A65,'[1]liste reference'!$B$6:$B$1174,0))),(MATCH(A65,'[1]liste reference'!$A$6:$A$1174,0)))</f>
      </c>
    </row>
    <row r="66" spans="1:26" ht="12.75" hidden="1">
      <c r="A66" s="224" t="s">
        <v>54</v>
      </c>
      <c r="B66" s="225"/>
      <c r="C66" s="238"/>
      <c r="D66" s="226">
        <f>IF(ISERROR(VLOOKUP($A66,'[1]liste reference'!$A$6:$B$1174,2,0)),IF(ISERROR(VLOOKUP($A66,'[1]liste reference'!$B$6:$B$1174,1,0)),"",VLOOKUP($A66,'[1]liste reference'!$B$6:$B$1174,1,0)),VLOOKUP($A66,'[1]liste reference'!$A$6:$B$1174,2,0))</f>
      </c>
      <c r="E66" s="227">
        <f>IF(D66="",,VLOOKUP(D66,D$22:D65,1,0))</f>
        <v>0</v>
      </c>
      <c r="F66" s="228">
        <f>IF(AND(OR(A66="",A66="!!!!!!"),B66="",C66=""),"",IF(OR(AND(B66="",C66=""),ISERROR(C66+B66)),"!!!",($B66*$B$7+$C66*$C$7)/100))</f>
      </c>
      <c r="G66" s="229">
        <f>IF(A66="","",IF(ISERROR(VLOOKUP($A66,'[1]liste reference'!$A$6:$Q$1174,9,0)),IF(ISERROR(VLOOKUP($A66,'[1]liste reference'!$B$6:$Q$1174,8,0)),"    -",VLOOKUP($A66,'[1]liste reference'!$B$6:$Q$1174,8,0)),VLOOKUP($A66,'[1]liste reference'!$A$6:$Q$1174,9,0)))</f>
      </c>
      <c r="H66" s="230" t="str">
        <f>IF(A66="","x",IF(ISERROR(VLOOKUP($A66,'[1]liste reference'!$A$6:$Q$1174,10,0)),IF(ISERROR(VLOOKUP($A66,'[1]liste reference'!$B$6:$Q$1174,9,0)),"x",VLOOKUP($A66,'[1]liste reference'!$B$6:$Q$1174,9,0)),VLOOKUP($A66,'[1]liste reference'!$A$6:$Q$1174,10,0)))</f>
        <v>x</v>
      </c>
      <c r="I66" s="5">
        <f>IF(A66="","",1)</f>
      </c>
      <c r="J66" s="231" t="str">
        <f>IF(ISNUMBER($H66),IF(ISERROR(VLOOKUP($A66,'[1]liste reference'!$A$6:$Q$1174,6,0)),IF(ISERROR(VLOOKUP($A66,'[1]liste reference'!$B$6:$Q$1174,5,0)),"nu",VLOOKUP($A66,'[1]liste reference'!$B$6:$Q$1174,5,0)),VLOOKUP($A66,'[1]liste reference'!$A$6:$Q$1174,6,0)),"nu")</f>
        <v>nu</v>
      </c>
      <c r="K66" s="231" t="str">
        <f>IF(ISNUMBER($H66),IF(ISERROR(VLOOKUP($A66,'[1]liste reference'!$A$6:$Q$1174,7,0)),IF(ISERROR(VLOOKUP($A66,'[1]liste reference'!$B$6:$Q$1174,6,0)),"nu",VLOOKUP($A66,'[1]liste reference'!$B$6:$Q$1174,6,0)),VLOOKUP($A66,'[1]liste reference'!$A$6:$Q$1174,7,0)),"nu")</f>
        <v>nu</v>
      </c>
      <c r="L66" s="215">
        <f>IF(A66="NEWCOD",IF(W66="","Renseigner le champ 'Nouveau taxon'",$W66),IF(ISTEXT($E66),"Taxon déjà saisi !",IF(OR(A66="",A66="!!!!!!"),"",IF(ISERROR(VLOOKUP($A66,'[1]liste reference'!$A$6:$B$1174,2,0)),IF(ISERROR(VLOOKUP($A66,'[1]liste reference'!$B$6:$B$1174,1,0)),"non répertorié ou synonyme. Vérifiez !",VLOOKUP($A66,'[1]liste reference'!$B$6:$B$1174,1,0)),VLOOKUP(A66,'[1]liste reference'!$A$6:$B$1174,2,0)))))</f>
      </c>
      <c r="M66" s="232"/>
      <c r="N66" s="232"/>
      <c r="O66" s="232"/>
      <c r="P66" s="233" t="s">
        <v>80</v>
      </c>
      <c r="Q66" s="234">
        <f>IF(OR($A66="NEWCOD",$A66="!!!!!!"),IF(X66="","NoCod",X66),IF($A66="","",IF(ISERROR(VLOOKUP($A66,'[1]liste reference'!$A$6:$H$1174,8,FALSE)),IF(ISERROR(VLOOKUP($A66,'[1]liste reference'!$B$6:$H$1174,7,FALSE)),"",VLOOKUP($A66,'[1]liste reference'!$B$6:$H$1174,7,FALSE)),VLOOKUP($A66,'[1]liste reference'!$A$6:$H$1174,8,FALSE))))</f>
      </c>
      <c r="R66" s="219">
        <f>IF(ISTEXT(H66),"",(B66*$B$7/100)+(C66*$C$7/100))</f>
      </c>
      <c r="S66" s="220">
        <f>IF(OR(ISTEXT(H66),R66=0),"",IF(R66&lt;0.1,1,IF(R66&lt;1,2,IF(R66&lt;10,3,IF(R66&lt;50,4,IF(R66&gt;=50,5,""))))))</f>
      </c>
      <c r="T66" s="220">
        <f>IF(ISERROR(S66*J66),0,S66*J66)</f>
        <v>0</v>
      </c>
      <c r="U66" s="220">
        <f>IF(ISERROR(S66*J66*K66),0,S66*J66*K66)</f>
        <v>0</v>
      </c>
      <c r="V66" s="235">
        <f>IF(ISERROR(S66*K66),0,S66*K66)</f>
        <v>0</v>
      </c>
      <c r="W66" s="236"/>
      <c r="X66" s="237"/>
      <c r="Y66" s="223">
        <f>IF(AND(ISNUMBER(F66),OR(A66="",A66="!!!!!!")),"!!!!!!",IF(A66="new.cod","NEWCOD",IF(AND((Z66=""),ISTEXT(A66),A66&lt;&gt;"!!!!!!"),A66,IF(Z66="","",INDEX('[1]liste reference'!$A$6:$A$1174,Z66)))))</f>
      </c>
      <c r="Z66" s="205">
        <f>IF(ISERROR(MATCH(A66,'[1]liste reference'!$A$6:$A$1174,0)),IF(ISERROR(MATCH(A66,'[1]liste reference'!$B$6:$B$1174,0)),"",(MATCH(A66,'[1]liste reference'!$B$6:$B$1174,0))),(MATCH(A66,'[1]liste reference'!$A$6:$A$1174,0)))</f>
      </c>
    </row>
    <row r="67" spans="1:26" ht="12.75" hidden="1">
      <c r="A67" s="224" t="s">
        <v>54</v>
      </c>
      <c r="B67" s="225"/>
      <c r="C67" s="238"/>
      <c r="D67" s="226">
        <f>IF(ISERROR(VLOOKUP($A67,'[1]liste reference'!$A$6:$B$1174,2,0)),IF(ISERROR(VLOOKUP($A67,'[1]liste reference'!$B$6:$B$1174,1,0)),"",VLOOKUP($A67,'[1]liste reference'!$B$6:$B$1174,1,0)),VLOOKUP($A67,'[1]liste reference'!$A$6:$B$1174,2,0))</f>
      </c>
      <c r="E67" s="227">
        <f>IF(D67="",,VLOOKUP(D67,D$22:D66,1,0))</f>
        <v>0</v>
      </c>
      <c r="F67" s="228">
        <f>IF(AND(OR(A67="",A67="!!!!!!"),B67="",C67=""),"",IF(OR(AND(B67="",C67=""),ISERROR(C67+B67)),"!!!",($B67*$B$7+$C67*$C$7)/100))</f>
      </c>
      <c r="G67" s="229">
        <f>IF(A67="","",IF(ISERROR(VLOOKUP($A67,'[1]liste reference'!$A$6:$Q$1174,9,0)),IF(ISERROR(VLOOKUP($A67,'[1]liste reference'!$B$6:$Q$1174,8,0)),"    -",VLOOKUP($A67,'[1]liste reference'!$B$6:$Q$1174,8,0)),VLOOKUP($A67,'[1]liste reference'!$A$6:$Q$1174,9,0)))</f>
      </c>
      <c r="H67" s="230" t="str">
        <f>IF(A67="","x",IF(ISERROR(VLOOKUP($A67,'[1]liste reference'!$A$6:$Q$1174,10,0)),IF(ISERROR(VLOOKUP($A67,'[1]liste reference'!$B$6:$Q$1174,9,0)),"x",VLOOKUP($A67,'[1]liste reference'!$B$6:$Q$1174,9,0)),VLOOKUP($A67,'[1]liste reference'!$A$6:$Q$1174,10,0)))</f>
        <v>x</v>
      </c>
      <c r="I67" s="5">
        <f>IF(A67="","",1)</f>
      </c>
      <c r="J67" s="231" t="str">
        <f>IF(ISNUMBER($H67),IF(ISERROR(VLOOKUP($A67,'[1]liste reference'!$A$6:$Q$1174,6,0)),IF(ISERROR(VLOOKUP($A67,'[1]liste reference'!$B$6:$Q$1174,5,0)),"nu",VLOOKUP($A67,'[1]liste reference'!$B$6:$Q$1174,5,0)),VLOOKUP($A67,'[1]liste reference'!$A$6:$Q$1174,6,0)),"nu")</f>
        <v>nu</v>
      </c>
      <c r="K67" s="231" t="str">
        <f>IF(ISNUMBER($H67),IF(ISERROR(VLOOKUP($A67,'[1]liste reference'!$A$6:$Q$1174,7,0)),IF(ISERROR(VLOOKUP($A67,'[1]liste reference'!$B$6:$Q$1174,6,0)),"nu",VLOOKUP($A67,'[1]liste reference'!$B$6:$Q$1174,6,0)),VLOOKUP($A67,'[1]liste reference'!$A$6:$Q$1174,7,0)),"nu")</f>
        <v>nu</v>
      </c>
      <c r="L67" s="215">
        <f>IF(A67="NEWCOD",IF(W67="","Renseigner le champ 'Nouveau taxon'",$W67),IF(ISTEXT($E67),"Taxon déjà saisi !",IF(OR(A67="",A67="!!!!!!"),"",IF(ISERROR(VLOOKUP($A67,'[1]liste reference'!$A$6:$B$1174,2,0)),IF(ISERROR(VLOOKUP($A67,'[1]liste reference'!$B$6:$B$1174,1,0)),"non répertorié ou synonyme. Vérifiez !",VLOOKUP($A67,'[1]liste reference'!$B$6:$B$1174,1,0)),VLOOKUP(A67,'[1]liste reference'!$A$6:$B$1174,2,0)))))</f>
      </c>
      <c r="M67" s="232"/>
      <c r="N67" s="232"/>
      <c r="O67" s="232"/>
      <c r="P67" s="233" t="s">
        <v>80</v>
      </c>
      <c r="Q67" s="234">
        <f>IF(OR($A67="NEWCOD",$A67="!!!!!!"),IF(X67="","NoCod",X67),IF($A67="","",IF(ISERROR(VLOOKUP($A67,'[1]liste reference'!$A$6:$H$1174,8,FALSE)),IF(ISERROR(VLOOKUP($A67,'[1]liste reference'!$B$6:$H$1174,7,FALSE)),"",VLOOKUP($A67,'[1]liste reference'!$B$6:$H$1174,7,FALSE)),VLOOKUP($A67,'[1]liste reference'!$A$6:$H$1174,8,FALSE))))</f>
      </c>
      <c r="R67" s="219">
        <f>IF(ISTEXT(H67),"",(B67*$B$7/100)+(C67*$C$7/100))</f>
      </c>
      <c r="S67" s="220">
        <f>IF(OR(ISTEXT(H67),R67=0),"",IF(R67&lt;0.1,1,IF(R67&lt;1,2,IF(R67&lt;10,3,IF(R67&lt;50,4,IF(R67&gt;=50,5,""))))))</f>
      </c>
      <c r="T67" s="220">
        <f>IF(ISERROR(S67*J67),0,S67*J67)</f>
        <v>0</v>
      </c>
      <c r="U67" s="220">
        <f>IF(ISERROR(S67*J67*K67),0,S67*J67*K67)</f>
        <v>0</v>
      </c>
      <c r="V67" s="235">
        <f>IF(ISERROR(S67*K67),0,S67*K67)</f>
        <v>0</v>
      </c>
      <c r="W67" s="236"/>
      <c r="X67" s="237"/>
      <c r="Y67" s="223">
        <f>IF(AND(ISNUMBER(F67),OR(A67="",A67="!!!!!!")),"!!!!!!",IF(A67="new.cod","NEWCOD",IF(AND((Z67=""),ISTEXT(A67),A67&lt;&gt;"!!!!!!"),A67,IF(Z67="","",INDEX('[1]liste reference'!$A$6:$A$1174,Z67)))))</f>
      </c>
      <c r="Z67" s="205">
        <f>IF(ISERROR(MATCH(A67,'[1]liste reference'!$A$6:$A$1174,0)),IF(ISERROR(MATCH(A67,'[1]liste reference'!$B$6:$B$1174,0)),"",(MATCH(A67,'[1]liste reference'!$B$6:$B$1174,0))),(MATCH(A67,'[1]liste reference'!$A$6:$A$1174,0)))</f>
      </c>
    </row>
    <row r="68" spans="1:26" ht="12.75" hidden="1">
      <c r="A68" s="224" t="s">
        <v>54</v>
      </c>
      <c r="B68" s="225"/>
      <c r="C68" s="238"/>
      <c r="D68" s="226">
        <f>IF(ISERROR(VLOOKUP($A68,'[1]liste reference'!$A$6:$B$1174,2,0)),IF(ISERROR(VLOOKUP($A68,'[1]liste reference'!$B$6:$B$1174,1,0)),"",VLOOKUP($A68,'[1]liste reference'!$B$6:$B$1174,1,0)),VLOOKUP($A68,'[1]liste reference'!$A$6:$B$1174,2,0))</f>
      </c>
      <c r="E68" s="227">
        <f>IF(D68="",,VLOOKUP(D68,D$22:D67,1,0))</f>
        <v>0</v>
      </c>
      <c r="F68" s="228">
        <f>IF(AND(OR(A68="",A68="!!!!!!"),B68="",C68=""),"",IF(OR(AND(B68="",C68=""),ISERROR(C68+B68)),"!!!",($B68*$B$7+$C68*$C$7)/100))</f>
      </c>
      <c r="G68" s="229">
        <f>IF(A68="","",IF(ISERROR(VLOOKUP($A68,'[1]liste reference'!$A$6:$Q$1174,9,0)),IF(ISERROR(VLOOKUP($A68,'[1]liste reference'!$B$6:$Q$1174,8,0)),"    -",VLOOKUP($A68,'[1]liste reference'!$B$6:$Q$1174,8,0)),VLOOKUP($A68,'[1]liste reference'!$A$6:$Q$1174,9,0)))</f>
      </c>
      <c r="H68" s="230" t="str">
        <f>IF(A68="","x",IF(ISERROR(VLOOKUP($A68,'[1]liste reference'!$A$6:$Q$1174,10,0)),IF(ISERROR(VLOOKUP($A68,'[1]liste reference'!$B$6:$Q$1174,9,0)),"x",VLOOKUP($A68,'[1]liste reference'!$B$6:$Q$1174,9,0)),VLOOKUP($A68,'[1]liste reference'!$A$6:$Q$1174,10,0)))</f>
        <v>x</v>
      </c>
      <c r="I68" s="5">
        <f>IF(A68="","",1)</f>
      </c>
      <c r="J68" s="231" t="str">
        <f>IF(ISNUMBER($H68),IF(ISERROR(VLOOKUP($A68,'[1]liste reference'!$A$6:$Q$1174,6,0)),IF(ISERROR(VLOOKUP($A68,'[1]liste reference'!$B$6:$Q$1174,5,0)),"nu",VLOOKUP($A68,'[1]liste reference'!$B$6:$Q$1174,5,0)),VLOOKUP($A68,'[1]liste reference'!$A$6:$Q$1174,6,0)),"nu")</f>
        <v>nu</v>
      </c>
      <c r="K68" s="231" t="str">
        <f>IF(ISNUMBER($H68),IF(ISERROR(VLOOKUP($A68,'[1]liste reference'!$A$6:$Q$1174,7,0)),IF(ISERROR(VLOOKUP($A68,'[1]liste reference'!$B$6:$Q$1174,6,0)),"nu",VLOOKUP($A68,'[1]liste reference'!$B$6:$Q$1174,6,0)),VLOOKUP($A68,'[1]liste reference'!$A$6:$Q$1174,7,0)),"nu")</f>
        <v>nu</v>
      </c>
      <c r="L68" s="215">
        <f>IF(A68="NEWCOD",IF(W68="","Renseigner le champ 'Nouveau taxon'",$W68),IF(ISTEXT($E68),"Taxon déjà saisi !",IF(OR(A68="",A68="!!!!!!"),"",IF(ISERROR(VLOOKUP($A68,'[1]liste reference'!$A$6:$B$1174,2,0)),IF(ISERROR(VLOOKUP($A68,'[1]liste reference'!$B$6:$B$1174,1,0)),"non répertorié ou synonyme. Vérifiez !",VLOOKUP($A68,'[1]liste reference'!$B$6:$B$1174,1,0)),VLOOKUP(A68,'[1]liste reference'!$A$6:$B$1174,2,0)))))</f>
      </c>
      <c r="M68" s="232"/>
      <c r="N68" s="232"/>
      <c r="O68" s="232"/>
      <c r="P68" s="233" t="s">
        <v>80</v>
      </c>
      <c r="Q68" s="234">
        <f>IF(OR($A68="NEWCOD",$A68="!!!!!!"),IF(X68="","NoCod",X68),IF($A68="","",IF(ISERROR(VLOOKUP($A68,'[1]liste reference'!$A$6:$H$1174,8,FALSE)),IF(ISERROR(VLOOKUP($A68,'[1]liste reference'!$B$6:$H$1174,7,FALSE)),"",VLOOKUP($A68,'[1]liste reference'!$B$6:$H$1174,7,FALSE)),VLOOKUP($A68,'[1]liste reference'!$A$6:$H$1174,8,FALSE))))</f>
      </c>
      <c r="R68" s="219">
        <f>IF(ISTEXT(H68),"",(B68*$B$7/100)+(C68*$C$7/100))</f>
      </c>
      <c r="S68" s="220">
        <f>IF(OR(ISTEXT(H68),R68=0),"",IF(R68&lt;0.1,1,IF(R68&lt;1,2,IF(R68&lt;10,3,IF(R68&lt;50,4,IF(R68&gt;=50,5,""))))))</f>
      </c>
      <c r="T68" s="220">
        <f>IF(ISERROR(S68*J68),0,S68*J68)</f>
        <v>0</v>
      </c>
      <c r="U68" s="220">
        <f>IF(ISERROR(S68*J68*K68),0,S68*J68*K68)</f>
        <v>0</v>
      </c>
      <c r="V68" s="235">
        <f>IF(ISERROR(S68*K68),0,S68*K68)</f>
        <v>0</v>
      </c>
      <c r="W68" s="236"/>
      <c r="X68" s="237"/>
      <c r="Y68" s="223">
        <f>IF(AND(ISNUMBER(F68),OR(A68="",A68="!!!!!!")),"!!!!!!",IF(A68="new.cod","NEWCOD",IF(AND((Z68=""),ISTEXT(A68),A68&lt;&gt;"!!!!!!"),A68,IF(Z68="","",INDEX('[1]liste reference'!$A$6:$A$1174,Z68)))))</f>
      </c>
      <c r="Z68" s="205">
        <f>IF(ISERROR(MATCH(A68,'[1]liste reference'!$A$6:$A$1174,0)),IF(ISERROR(MATCH(A68,'[1]liste reference'!$B$6:$B$1174,0)),"",(MATCH(A68,'[1]liste reference'!$B$6:$B$1174,0))),(MATCH(A68,'[1]liste reference'!$A$6:$A$1174,0)))</f>
      </c>
    </row>
    <row r="69" spans="1:26" ht="12.75" hidden="1">
      <c r="A69" s="224" t="s">
        <v>54</v>
      </c>
      <c r="B69" s="225"/>
      <c r="C69" s="238"/>
      <c r="D69" s="226">
        <f>IF(ISERROR(VLOOKUP($A69,'[1]liste reference'!$A$6:$B$1174,2,0)),IF(ISERROR(VLOOKUP($A69,'[1]liste reference'!$B$6:$B$1174,1,0)),"",VLOOKUP($A69,'[1]liste reference'!$B$6:$B$1174,1,0)),VLOOKUP($A69,'[1]liste reference'!$A$6:$B$1174,2,0))</f>
      </c>
      <c r="E69" s="227">
        <f>IF(D69="",,VLOOKUP(D69,D$22:D68,1,0))</f>
        <v>0</v>
      </c>
      <c r="F69" s="228">
        <f>IF(AND(OR(A69="",A69="!!!!!!"),B69="",C69=""),"",IF(OR(AND(B69="",C69=""),ISERROR(C69+B69)),"!!!",($B69*$B$7+$C69*$C$7)/100))</f>
      </c>
      <c r="G69" s="229">
        <f>IF(A69="","",IF(ISERROR(VLOOKUP($A69,'[1]liste reference'!$A$6:$Q$1174,9,0)),IF(ISERROR(VLOOKUP($A69,'[1]liste reference'!$B$6:$Q$1174,8,0)),"    -",VLOOKUP($A69,'[1]liste reference'!$B$6:$Q$1174,8,0)),VLOOKUP($A69,'[1]liste reference'!$A$6:$Q$1174,9,0)))</f>
      </c>
      <c r="H69" s="230" t="str">
        <f>IF(A69="","x",IF(ISERROR(VLOOKUP($A69,'[1]liste reference'!$A$6:$Q$1174,10,0)),IF(ISERROR(VLOOKUP($A69,'[1]liste reference'!$B$6:$Q$1174,9,0)),"x",VLOOKUP($A69,'[1]liste reference'!$B$6:$Q$1174,9,0)),VLOOKUP($A69,'[1]liste reference'!$A$6:$Q$1174,10,0)))</f>
        <v>x</v>
      </c>
      <c r="I69" s="5">
        <f>IF(A69="","",1)</f>
      </c>
      <c r="J69" s="231" t="str">
        <f>IF(ISNUMBER($H69),IF(ISERROR(VLOOKUP($A69,'[1]liste reference'!$A$6:$Q$1174,6,0)),IF(ISERROR(VLOOKUP($A69,'[1]liste reference'!$B$6:$Q$1174,5,0)),"nu",VLOOKUP($A69,'[1]liste reference'!$B$6:$Q$1174,5,0)),VLOOKUP($A69,'[1]liste reference'!$A$6:$Q$1174,6,0)),"nu")</f>
        <v>nu</v>
      </c>
      <c r="K69" s="231" t="str">
        <f>IF(ISNUMBER($H69),IF(ISERROR(VLOOKUP($A69,'[1]liste reference'!$A$6:$Q$1174,7,0)),IF(ISERROR(VLOOKUP($A69,'[1]liste reference'!$B$6:$Q$1174,6,0)),"nu",VLOOKUP($A69,'[1]liste reference'!$B$6:$Q$1174,6,0)),VLOOKUP($A69,'[1]liste reference'!$A$6:$Q$1174,7,0)),"nu")</f>
        <v>nu</v>
      </c>
      <c r="L69" s="215">
        <f>IF(A69="NEWCOD",IF(W69="","Renseigner le champ 'Nouveau taxon'",$W69),IF(ISTEXT($E69),"Taxon déjà saisi !",IF(OR(A69="",A69="!!!!!!"),"",IF(ISERROR(VLOOKUP($A69,'[1]liste reference'!$A$6:$B$1174,2,0)),IF(ISERROR(VLOOKUP($A69,'[1]liste reference'!$B$6:$B$1174,1,0)),"non répertorié ou synonyme. Vérifiez !",VLOOKUP($A69,'[1]liste reference'!$B$6:$B$1174,1,0)),VLOOKUP(A69,'[1]liste reference'!$A$6:$B$1174,2,0)))))</f>
      </c>
      <c r="M69" s="232"/>
      <c r="N69" s="232"/>
      <c r="O69" s="232"/>
      <c r="P69" s="233" t="s">
        <v>80</v>
      </c>
      <c r="Q69" s="234">
        <f>IF(OR($A69="NEWCOD",$A69="!!!!!!"),IF(X69="","NoCod",X69),IF($A69="","",IF(ISERROR(VLOOKUP($A69,'[1]liste reference'!$A$6:$H$1174,8,FALSE)),IF(ISERROR(VLOOKUP($A69,'[1]liste reference'!$B$6:$H$1174,7,FALSE)),"",VLOOKUP($A69,'[1]liste reference'!$B$6:$H$1174,7,FALSE)),VLOOKUP($A69,'[1]liste reference'!$A$6:$H$1174,8,FALSE))))</f>
      </c>
      <c r="R69" s="219">
        <f>IF(ISTEXT(H69),"",(B69*$B$7/100)+(C69*$C$7/100))</f>
      </c>
      <c r="S69" s="220">
        <f>IF(OR(ISTEXT(H69),R69=0),"",IF(R69&lt;0.1,1,IF(R69&lt;1,2,IF(R69&lt;10,3,IF(R69&lt;50,4,IF(R69&gt;=50,5,""))))))</f>
      </c>
      <c r="T69" s="220">
        <f>IF(ISERROR(S69*J69),0,S69*J69)</f>
        <v>0</v>
      </c>
      <c r="U69" s="220">
        <f>IF(ISERROR(S69*J69*K69),0,S69*J69*K69)</f>
        <v>0</v>
      </c>
      <c r="V69" s="235">
        <f>IF(ISERROR(S69*K69),0,S69*K69)</f>
        <v>0</v>
      </c>
      <c r="W69" s="236"/>
      <c r="X69" s="237"/>
      <c r="Y69" s="223">
        <f>IF(AND(ISNUMBER(F69),OR(A69="",A69="!!!!!!")),"!!!!!!",IF(A69="new.cod","NEWCOD",IF(AND((Z69=""),ISTEXT(A69),A69&lt;&gt;"!!!!!!"),A69,IF(Z69="","",INDEX('[1]liste reference'!$A$6:$A$1174,Z69)))))</f>
      </c>
      <c r="Z69" s="205">
        <f>IF(ISERROR(MATCH(A69,'[1]liste reference'!$A$6:$A$1174,0)),IF(ISERROR(MATCH(A69,'[1]liste reference'!$B$6:$B$1174,0)),"",(MATCH(A69,'[1]liste reference'!$B$6:$B$1174,0))),(MATCH(A69,'[1]liste reference'!$A$6:$A$1174,0)))</f>
      </c>
    </row>
    <row r="70" spans="1:26" ht="12.75" hidden="1">
      <c r="A70" s="224" t="s">
        <v>54</v>
      </c>
      <c r="B70" s="225"/>
      <c r="C70" s="238"/>
      <c r="D70" s="226">
        <f>IF(ISERROR(VLOOKUP($A70,'[1]liste reference'!$A$6:$B$1174,2,0)),IF(ISERROR(VLOOKUP($A70,'[1]liste reference'!$B$6:$B$1174,1,0)),"",VLOOKUP($A70,'[1]liste reference'!$B$6:$B$1174,1,0)),VLOOKUP($A70,'[1]liste reference'!$A$6:$B$1174,2,0))</f>
      </c>
      <c r="E70" s="227">
        <f>IF(D70="",,VLOOKUP(D70,D$22:D69,1,0))</f>
        <v>0</v>
      </c>
      <c r="F70" s="228">
        <f>IF(AND(OR(A70="",A70="!!!!!!"),B70="",C70=""),"",IF(OR(AND(B70="",C70=""),ISERROR(C70+B70)),"!!!",($B70*$B$7+$C70*$C$7)/100))</f>
      </c>
      <c r="G70" s="229">
        <f>IF(A70="","",IF(ISERROR(VLOOKUP($A70,'[1]liste reference'!$A$6:$Q$1174,9,0)),IF(ISERROR(VLOOKUP($A70,'[1]liste reference'!$B$6:$Q$1174,8,0)),"    -",VLOOKUP($A70,'[1]liste reference'!$B$6:$Q$1174,8,0)),VLOOKUP($A70,'[1]liste reference'!$A$6:$Q$1174,9,0)))</f>
      </c>
      <c r="H70" s="230" t="str">
        <f>IF(A70="","x",IF(ISERROR(VLOOKUP($A70,'[1]liste reference'!$A$6:$Q$1174,10,0)),IF(ISERROR(VLOOKUP($A70,'[1]liste reference'!$B$6:$Q$1174,9,0)),"x",VLOOKUP($A70,'[1]liste reference'!$B$6:$Q$1174,9,0)),VLOOKUP($A70,'[1]liste reference'!$A$6:$Q$1174,10,0)))</f>
        <v>x</v>
      </c>
      <c r="I70" s="5">
        <f>IF(A70="","",1)</f>
      </c>
      <c r="J70" s="231" t="str">
        <f>IF(ISNUMBER($H70),IF(ISERROR(VLOOKUP($A70,'[1]liste reference'!$A$6:$Q$1174,6,0)),IF(ISERROR(VLOOKUP($A70,'[1]liste reference'!$B$6:$Q$1174,5,0)),"nu",VLOOKUP($A70,'[1]liste reference'!$B$6:$Q$1174,5,0)),VLOOKUP($A70,'[1]liste reference'!$A$6:$Q$1174,6,0)),"nu")</f>
        <v>nu</v>
      </c>
      <c r="K70" s="231" t="str">
        <f>IF(ISNUMBER($H70),IF(ISERROR(VLOOKUP($A70,'[1]liste reference'!$A$6:$Q$1174,7,0)),IF(ISERROR(VLOOKUP($A70,'[1]liste reference'!$B$6:$Q$1174,6,0)),"nu",VLOOKUP($A70,'[1]liste reference'!$B$6:$Q$1174,6,0)),VLOOKUP($A70,'[1]liste reference'!$A$6:$Q$1174,7,0)),"nu")</f>
        <v>nu</v>
      </c>
      <c r="L70" s="215">
        <f>IF(A70="NEWCOD",IF(W70="","Renseigner le champ 'Nouveau taxon'",$W70),IF(ISTEXT($E70),"Taxon déjà saisi !",IF(OR(A70="",A70="!!!!!!"),"",IF(ISERROR(VLOOKUP($A70,'[1]liste reference'!$A$6:$B$1174,2,0)),IF(ISERROR(VLOOKUP($A70,'[1]liste reference'!$B$6:$B$1174,1,0)),"non répertorié ou synonyme. Vérifiez !",VLOOKUP($A70,'[1]liste reference'!$B$6:$B$1174,1,0)),VLOOKUP(A70,'[1]liste reference'!$A$6:$B$1174,2,0)))))</f>
      </c>
      <c r="M70" s="232"/>
      <c r="N70" s="232"/>
      <c r="O70" s="232"/>
      <c r="P70" s="233" t="s">
        <v>80</v>
      </c>
      <c r="Q70" s="234">
        <f>IF(OR($A70="NEWCOD",$A70="!!!!!!"),IF(X70="","NoCod",X70),IF($A70="","",IF(ISERROR(VLOOKUP($A70,'[1]liste reference'!$A$6:$H$1174,8,FALSE)),IF(ISERROR(VLOOKUP($A70,'[1]liste reference'!$B$6:$H$1174,7,FALSE)),"",VLOOKUP($A70,'[1]liste reference'!$B$6:$H$1174,7,FALSE)),VLOOKUP($A70,'[1]liste reference'!$A$6:$H$1174,8,FALSE))))</f>
      </c>
      <c r="R70" s="219">
        <f>IF(ISTEXT(H70),"",(B70*$B$7/100)+(C70*$C$7/100))</f>
      </c>
      <c r="S70" s="220">
        <f>IF(OR(ISTEXT(H70),R70=0),"",IF(R70&lt;0.1,1,IF(R70&lt;1,2,IF(R70&lt;10,3,IF(R70&lt;50,4,IF(R70&gt;=50,5,""))))))</f>
      </c>
      <c r="T70" s="220">
        <f>IF(ISERROR(S70*J70),0,S70*J70)</f>
        <v>0</v>
      </c>
      <c r="U70" s="220">
        <f>IF(ISERROR(S70*J70*K70),0,S70*J70*K70)</f>
        <v>0</v>
      </c>
      <c r="V70" s="235">
        <f>IF(ISERROR(S70*K70),0,S70*K70)</f>
        <v>0</v>
      </c>
      <c r="W70" s="236"/>
      <c r="X70" s="237"/>
      <c r="Y70" s="223">
        <f>IF(AND(ISNUMBER(F70),OR(A70="",A70="!!!!!!")),"!!!!!!",IF(A70="new.cod","NEWCOD",IF(AND((Z70=""),ISTEXT(A70),A70&lt;&gt;"!!!!!!"),A70,IF(Z70="","",INDEX('[1]liste reference'!$A$6:$A$1174,Z70)))))</f>
      </c>
      <c r="Z70" s="205">
        <f>IF(ISERROR(MATCH(A70,'[1]liste reference'!$A$6:$A$1174,0)),IF(ISERROR(MATCH(A70,'[1]liste reference'!$B$6:$B$1174,0)),"",(MATCH(A70,'[1]liste reference'!$B$6:$B$1174,0))),(MATCH(A70,'[1]liste reference'!$A$6:$A$1174,0)))</f>
      </c>
    </row>
    <row r="71" spans="1:26" ht="12.75" hidden="1">
      <c r="A71" s="224" t="s">
        <v>54</v>
      </c>
      <c r="B71" s="225"/>
      <c r="C71" s="238"/>
      <c r="D71" s="226">
        <f>IF(ISERROR(VLOOKUP($A71,'[1]liste reference'!$A$6:$B$1174,2,0)),IF(ISERROR(VLOOKUP($A71,'[1]liste reference'!$B$6:$B$1174,1,0)),"",VLOOKUP($A71,'[1]liste reference'!$B$6:$B$1174,1,0)),VLOOKUP($A71,'[1]liste reference'!$A$6:$B$1174,2,0))</f>
      </c>
      <c r="E71" s="227">
        <f>IF(D71="",,VLOOKUP(D71,D$22:D70,1,0))</f>
        <v>0</v>
      </c>
      <c r="F71" s="228">
        <f>IF(AND(OR(A71="",A71="!!!!!!"),B71="",C71=""),"",IF(OR(AND(B71="",C71=""),ISERROR(C71+B71)),"!!!",($B71*$B$7+$C71*$C$7)/100))</f>
      </c>
      <c r="G71" s="229">
        <f>IF(A71="","",IF(ISERROR(VLOOKUP($A71,'[1]liste reference'!$A$6:$Q$1174,9,0)),IF(ISERROR(VLOOKUP($A71,'[1]liste reference'!$B$6:$Q$1174,8,0)),"    -",VLOOKUP($A71,'[1]liste reference'!$B$6:$Q$1174,8,0)),VLOOKUP($A71,'[1]liste reference'!$A$6:$Q$1174,9,0)))</f>
      </c>
      <c r="H71" s="230" t="str">
        <f>IF(A71="","x",IF(ISERROR(VLOOKUP($A71,'[1]liste reference'!$A$6:$Q$1174,10,0)),IF(ISERROR(VLOOKUP($A71,'[1]liste reference'!$B$6:$Q$1174,9,0)),"x",VLOOKUP($A71,'[1]liste reference'!$B$6:$Q$1174,9,0)),VLOOKUP($A71,'[1]liste reference'!$A$6:$Q$1174,10,0)))</f>
        <v>x</v>
      </c>
      <c r="I71" s="5">
        <f>IF(A71="","",1)</f>
      </c>
      <c r="J71" s="231" t="str">
        <f>IF(ISNUMBER($H71),IF(ISERROR(VLOOKUP($A71,'[1]liste reference'!$A$6:$Q$1174,6,0)),IF(ISERROR(VLOOKUP($A71,'[1]liste reference'!$B$6:$Q$1174,5,0)),"nu",VLOOKUP($A71,'[1]liste reference'!$B$6:$Q$1174,5,0)),VLOOKUP($A71,'[1]liste reference'!$A$6:$Q$1174,6,0)),"nu")</f>
        <v>nu</v>
      </c>
      <c r="K71" s="231" t="str">
        <f>IF(ISNUMBER($H71),IF(ISERROR(VLOOKUP($A71,'[1]liste reference'!$A$6:$Q$1174,7,0)),IF(ISERROR(VLOOKUP($A71,'[1]liste reference'!$B$6:$Q$1174,6,0)),"nu",VLOOKUP($A71,'[1]liste reference'!$B$6:$Q$1174,6,0)),VLOOKUP($A71,'[1]liste reference'!$A$6:$Q$1174,7,0)),"nu")</f>
        <v>nu</v>
      </c>
      <c r="L71" s="215">
        <f>IF(A71="NEWCOD",IF(W71="","Renseigner le champ 'Nouveau taxon'",$W71),IF(ISTEXT($E71),"Taxon déjà saisi !",IF(OR(A71="",A71="!!!!!!"),"",IF(ISERROR(VLOOKUP($A71,'[1]liste reference'!$A$6:$B$1174,2,0)),IF(ISERROR(VLOOKUP($A71,'[1]liste reference'!$B$6:$B$1174,1,0)),"non répertorié ou synonyme. Vérifiez !",VLOOKUP($A71,'[1]liste reference'!$B$6:$B$1174,1,0)),VLOOKUP(A71,'[1]liste reference'!$A$6:$B$1174,2,0)))))</f>
      </c>
      <c r="M71" s="232"/>
      <c r="N71" s="232"/>
      <c r="O71" s="232"/>
      <c r="P71" s="233" t="s">
        <v>80</v>
      </c>
      <c r="Q71" s="234">
        <f>IF(OR($A71="NEWCOD",$A71="!!!!!!"),IF(X71="","NoCod",X71),IF($A71="","",IF(ISERROR(VLOOKUP($A71,'[1]liste reference'!$A$6:$H$1174,8,FALSE)),IF(ISERROR(VLOOKUP($A71,'[1]liste reference'!$B$6:$H$1174,7,FALSE)),"",VLOOKUP($A71,'[1]liste reference'!$B$6:$H$1174,7,FALSE)),VLOOKUP($A71,'[1]liste reference'!$A$6:$H$1174,8,FALSE))))</f>
      </c>
      <c r="R71" s="219">
        <f>IF(ISTEXT(H71),"",(B71*$B$7/100)+(C71*$C$7/100))</f>
      </c>
      <c r="S71" s="220">
        <f>IF(OR(ISTEXT(H71),R71=0),"",IF(R71&lt;0.1,1,IF(R71&lt;1,2,IF(R71&lt;10,3,IF(R71&lt;50,4,IF(R71&gt;=50,5,""))))))</f>
      </c>
      <c r="T71" s="220">
        <f>IF(ISERROR(S71*J71),0,S71*J71)</f>
        <v>0</v>
      </c>
      <c r="U71" s="220">
        <f>IF(ISERROR(S71*J71*K71),0,S71*J71*K71)</f>
        <v>0</v>
      </c>
      <c r="V71" s="235">
        <f>IF(ISERROR(S71*K71),0,S71*K71)</f>
        <v>0</v>
      </c>
      <c r="W71" s="236"/>
      <c r="X71" s="237"/>
      <c r="Y71" s="223">
        <f>IF(AND(ISNUMBER(F71),OR(A71="",A71="!!!!!!")),"!!!!!!",IF(A71="new.cod","NEWCOD",IF(AND((Z71=""),ISTEXT(A71),A71&lt;&gt;"!!!!!!"),A71,IF(Z71="","",INDEX('[1]liste reference'!$A$6:$A$1174,Z71)))))</f>
      </c>
      <c r="Z71" s="205">
        <f>IF(ISERROR(MATCH(A71,'[1]liste reference'!$A$6:$A$1174,0)),IF(ISERROR(MATCH(A71,'[1]liste reference'!$B$6:$B$1174,0)),"",(MATCH(A71,'[1]liste reference'!$B$6:$B$1174,0))),(MATCH(A71,'[1]liste reference'!$A$6:$A$1174,0)))</f>
      </c>
    </row>
    <row r="72" spans="1:26" ht="12.75" hidden="1">
      <c r="A72" s="224" t="s">
        <v>54</v>
      </c>
      <c r="B72" s="225"/>
      <c r="C72" s="238"/>
      <c r="D72" s="226">
        <f>IF(ISERROR(VLOOKUP($A72,'[1]liste reference'!$A$6:$B$1174,2,0)),IF(ISERROR(VLOOKUP($A72,'[1]liste reference'!$B$6:$B$1174,1,0)),"",VLOOKUP($A72,'[1]liste reference'!$B$6:$B$1174,1,0)),VLOOKUP($A72,'[1]liste reference'!$A$6:$B$1174,2,0))</f>
      </c>
      <c r="E72" s="227">
        <f>IF(D72="",,VLOOKUP(D72,D$22:D71,1,0))</f>
        <v>0</v>
      </c>
      <c r="F72" s="228">
        <f>IF(AND(OR(A72="",A72="!!!!!!"),B72="",C72=""),"",IF(OR(AND(B72="",C72=""),ISERROR(C72+B72)),"!!!",($B72*$B$7+$C72*$C$7)/100))</f>
      </c>
      <c r="G72" s="229">
        <f>IF(A72="","",IF(ISERROR(VLOOKUP($A72,'[1]liste reference'!$A$6:$Q$1174,9,0)),IF(ISERROR(VLOOKUP($A72,'[1]liste reference'!$B$6:$Q$1174,8,0)),"    -",VLOOKUP($A72,'[1]liste reference'!$B$6:$Q$1174,8,0)),VLOOKUP($A72,'[1]liste reference'!$A$6:$Q$1174,9,0)))</f>
      </c>
      <c r="H72" s="230" t="str">
        <f>IF(A72="","x",IF(ISERROR(VLOOKUP($A72,'[1]liste reference'!$A$6:$Q$1174,10,0)),IF(ISERROR(VLOOKUP($A72,'[1]liste reference'!$B$6:$Q$1174,9,0)),"x",VLOOKUP($A72,'[1]liste reference'!$B$6:$Q$1174,9,0)),VLOOKUP($A72,'[1]liste reference'!$A$6:$Q$1174,10,0)))</f>
        <v>x</v>
      </c>
      <c r="I72" s="5">
        <f>IF(A72="","",1)</f>
      </c>
      <c r="J72" s="231" t="str">
        <f>IF(ISNUMBER($H72),IF(ISERROR(VLOOKUP($A72,'[1]liste reference'!$A$6:$Q$1174,6,0)),IF(ISERROR(VLOOKUP($A72,'[1]liste reference'!$B$6:$Q$1174,5,0)),"nu",VLOOKUP($A72,'[1]liste reference'!$B$6:$Q$1174,5,0)),VLOOKUP($A72,'[1]liste reference'!$A$6:$Q$1174,6,0)),"nu")</f>
        <v>nu</v>
      </c>
      <c r="K72" s="231" t="str">
        <f>IF(ISNUMBER($H72),IF(ISERROR(VLOOKUP($A72,'[1]liste reference'!$A$6:$Q$1174,7,0)),IF(ISERROR(VLOOKUP($A72,'[1]liste reference'!$B$6:$Q$1174,6,0)),"nu",VLOOKUP($A72,'[1]liste reference'!$B$6:$Q$1174,6,0)),VLOOKUP($A72,'[1]liste reference'!$A$6:$Q$1174,7,0)),"nu")</f>
        <v>nu</v>
      </c>
      <c r="L72" s="215">
        <f>IF(A72="NEWCOD",IF(W72="","Renseigner le champ 'Nouveau taxon'",$W72),IF(ISTEXT($E72),"Taxon déjà saisi !",IF(OR(A72="",A72="!!!!!!"),"",IF(ISERROR(VLOOKUP($A72,'[1]liste reference'!$A$6:$B$1174,2,0)),IF(ISERROR(VLOOKUP($A72,'[1]liste reference'!$B$6:$B$1174,1,0)),"non répertorié ou synonyme. Vérifiez !",VLOOKUP($A72,'[1]liste reference'!$B$6:$B$1174,1,0)),VLOOKUP(A72,'[1]liste reference'!$A$6:$B$1174,2,0)))))</f>
      </c>
      <c r="M72" s="232"/>
      <c r="N72" s="232"/>
      <c r="O72" s="232"/>
      <c r="P72" s="233" t="s">
        <v>80</v>
      </c>
      <c r="Q72" s="234">
        <f>IF(OR($A72="NEWCOD",$A72="!!!!!!"),IF(X72="","NoCod",X72),IF($A72="","",IF(ISERROR(VLOOKUP($A72,'[1]liste reference'!$A$6:$H$1174,8,FALSE)),IF(ISERROR(VLOOKUP($A72,'[1]liste reference'!$B$6:$H$1174,7,FALSE)),"",VLOOKUP($A72,'[1]liste reference'!$B$6:$H$1174,7,FALSE)),VLOOKUP($A72,'[1]liste reference'!$A$6:$H$1174,8,FALSE))))</f>
      </c>
      <c r="R72" s="219">
        <f>IF(ISTEXT(H72),"",(B72*$B$7/100)+(C72*$C$7/100))</f>
      </c>
      <c r="S72" s="220">
        <f>IF(OR(ISTEXT(H72),R72=0),"",IF(R72&lt;0.1,1,IF(R72&lt;1,2,IF(R72&lt;10,3,IF(R72&lt;50,4,IF(R72&gt;=50,5,""))))))</f>
      </c>
      <c r="T72" s="220">
        <f>IF(ISERROR(S72*J72),0,S72*J72)</f>
        <v>0</v>
      </c>
      <c r="U72" s="220">
        <f>IF(ISERROR(S72*J72*K72),0,S72*J72*K72)</f>
        <v>0</v>
      </c>
      <c r="V72" s="235">
        <f>IF(ISERROR(S72*K72),0,S72*K72)</f>
        <v>0</v>
      </c>
      <c r="W72" s="236"/>
      <c r="X72" s="237"/>
      <c r="Y72" s="223">
        <f>IF(AND(ISNUMBER(F72),OR(A72="",A72="!!!!!!")),"!!!!!!",IF(A72="new.cod","NEWCOD",IF(AND((Z72=""),ISTEXT(A72),A72&lt;&gt;"!!!!!!"),A72,IF(Z72="","",INDEX('[1]liste reference'!$A$6:$A$1174,Z72)))))</f>
      </c>
      <c r="Z72" s="205">
        <f>IF(ISERROR(MATCH(A72,'[1]liste reference'!$A$6:$A$1174,0)),IF(ISERROR(MATCH(A72,'[1]liste reference'!$B$6:$B$1174,0)),"",(MATCH(A72,'[1]liste reference'!$B$6:$B$1174,0))),(MATCH(A72,'[1]liste reference'!$A$6:$A$1174,0)))</f>
      </c>
    </row>
    <row r="73" spans="1:26" ht="12.75" hidden="1">
      <c r="A73" s="224" t="s">
        <v>54</v>
      </c>
      <c r="B73" s="225"/>
      <c r="C73" s="238"/>
      <c r="D73" s="226">
        <f>IF(ISERROR(VLOOKUP($A73,'[1]liste reference'!$A$6:$B$1174,2,0)),IF(ISERROR(VLOOKUP($A73,'[1]liste reference'!$B$6:$B$1174,1,0)),"",VLOOKUP($A73,'[1]liste reference'!$B$6:$B$1174,1,0)),VLOOKUP($A73,'[1]liste reference'!$A$6:$B$1174,2,0))</f>
      </c>
      <c r="E73" s="227">
        <f>IF(D73="",,VLOOKUP(D73,D$22:D72,1,0))</f>
        <v>0</v>
      </c>
      <c r="F73" s="228">
        <f>IF(AND(OR(A73="",A73="!!!!!!"),B73="",C73=""),"",IF(OR(AND(B73="",C73=""),ISERROR(C73+B73)),"!!!",($B73*$B$7+$C73*$C$7)/100))</f>
      </c>
      <c r="G73" s="229">
        <f>IF(A73="","",IF(ISERROR(VLOOKUP($A73,'[1]liste reference'!$A$6:$Q$1174,9,0)),IF(ISERROR(VLOOKUP($A73,'[1]liste reference'!$B$6:$Q$1174,8,0)),"    -",VLOOKUP($A73,'[1]liste reference'!$B$6:$Q$1174,8,0)),VLOOKUP($A73,'[1]liste reference'!$A$6:$Q$1174,9,0)))</f>
      </c>
      <c r="H73" s="230" t="str">
        <f>IF(A73="","x",IF(ISERROR(VLOOKUP($A73,'[1]liste reference'!$A$6:$Q$1174,10,0)),IF(ISERROR(VLOOKUP($A73,'[1]liste reference'!$B$6:$Q$1174,9,0)),"x",VLOOKUP($A73,'[1]liste reference'!$B$6:$Q$1174,9,0)),VLOOKUP($A73,'[1]liste reference'!$A$6:$Q$1174,10,0)))</f>
        <v>x</v>
      </c>
      <c r="I73" s="5">
        <f>IF(A73="","",1)</f>
      </c>
      <c r="J73" s="231" t="str">
        <f>IF(ISNUMBER($H73),IF(ISERROR(VLOOKUP($A73,'[1]liste reference'!$A$6:$Q$1174,6,0)),IF(ISERROR(VLOOKUP($A73,'[1]liste reference'!$B$6:$Q$1174,5,0)),"nu",VLOOKUP($A73,'[1]liste reference'!$B$6:$Q$1174,5,0)),VLOOKUP($A73,'[1]liste reference'!$A$6:$Q$1174,6,0)),"nu")</f>
        <v>nu</v>
      </c>
      <c r="K73" s="231" t="str">
        <f>IF(ISNUMBER($H73),IF(ISERROR(VLOOKUP($A73,'[1]liste reference'!$A$6:$Q$1174,7,0)),IF(ISERROR(VLOOKUP($A73,'[1]liste reference'!$B$6:$Q$1174,6,0)),"nu",VLOOKUP($A73,'[1]liste reference'!$B$6:$Q$1174,6,0)),VLOOKUP($A73,'[1]liste reference'!$A$6:$Q$1174,7,0)),"nu")</f>
        <v>nu</v>
      </c>
      <c r="L73" s="215">
        <f>IF(A73="NEWCOD",IF(W73="","Renseigner le champ 'Nouveau taxon'",$W73),IF(ISTEXT($E73),"Taxon déjà saisi !",IF(OR(A73="",A73="!!!!!!"),"",IF(ISERROR(VLOOKUP($A73,'[1]liste reference'!$A$6:$B$1174,2,0)),IF(ISERROR(VLOOKUP($A73,'[1]liste reference'!$B$6:$B$1174,1,0)),"non répertorié ou synonyme. Vérifiez !",VLOOKUP($A73,'[1]liste reference'!$B$6:$B$1174,1,0)),VLOOKUP(A73,'[1]liste reference'!$A$6:$B$1174,2,0)))))</f>
      </c>
      <c r="M73" s="232"/>
      <c r="N73" s="232"/>
      <c r="O73" s="232"/>
      <c r="P73" s="233" t="s">
        <v>80</v>
      </c>
      <c r="Q73" s="234">
        <f>IF(OR($A73="NEWCOD",$A73="!!!!!!"),IF(X73="","NoCod",X73),IF($A73="","",IF(ISERROR(VLOOKUP($A73,'[1]liste reference'!$A$6:$H$1174,8,FALSE)),IF(ISERROR(VLOOKUP($A73,'[1]liste reference'!$B$6:$H$1174,7,FALSE)),"",VLOOKUP($A73,'[1]liste reference'!$B$6:$H$1174,7,FALSE)),VLOOKUP($A73,'[1]liste reference'!$A$6:$H$1174,8,FALSE))))</f>
      </c>
      <c r="R73" s="219">
        <f>IF(ISTEXT(H73),"",(B73*$B$7/100)+(C73*$C$7/100))</f>
      </c>
      <c r="S73" s="220">
        <f>IF(OR(ISTEXT(H73),R73=0),"",IF(R73&lt;0.1,1,IF(R73&lt;1,2,IF(R73&lt;10,3,IF(R73&lt;50,4,IF(R73&gt;=50,5,""))))))</f>
      </c>
      <c r="T73" s="220">
        <f>IF(ISERROR(S73*J73),0,S73*J73)</f>
        <v>0</v>
      </c>
      <c r="U73" s="220">
        <f>IF(ISERROR(S73*J73*K73),0,S73*J73*K73)</f>
        <v>0</v>
      </c>
      <c r="V73" s="235">
        <f>IF(ISERROR(S73*K73),0,S73*K73)</f>
        <v>0</v>
      </c>
      <c r="W73" s="236"/>
      <c r="X73" s="237"/>
      <c r="Y73" s="223">
        <f>IF(AND(ISNUMBER(F73),OR(A73="",A73="!!!!!!")),"!!!!!!",IF(A73="new.cod","NEWCOD",IF(AND((Z73=""),ISTEXT(A73),A73&lt;&gt;"!!!!!!"),A73,IF(Z73="","",INDEX('[1]liste reference'!$A$6:$A$1174,Z73)))))</f>
      </c>
      <c r="Z73" s="205">
        <f>IF(ISERROR(MATCH(A73,'[1]liste reference'!$A$6:$A$1174,0)),IF(ISERROR(MATCH(A73,'[1]liste reference'!$B$6:$B$1174,0)),"",(MATCH(A73,'[1]liste reference'!$B$6:$B$1174,0))),(MATCH(A73,'[1]liste reference'!$A$6:$A$1174,0)))</f>
      </c>
    </row>
    <row r="74" spans="1:26" ht="12.75" hidden="1">
      <c r="A74" s="224" t="s">
        <v>54</v>
      </c>
      <c r="B74" s="225"/>
      <c r="C74" s="238"/>
      <c r="D74" s="226">
        <f>IF(ISERROR(VLOOKUP($A74,'[1]liste reference'!$A$6:$B$1174,2,0)),IF(ISERROR(VLOOKUP($A74,'[1]liste reference'!$B$6:$B$1174,1,0)),"",VLOOKUP($A74,'[1]liste reference'!$B$6:$B$1174,1,0)),VLOOKUP($A74,'[1]liste reference'!$A$6:$B$1174,2,0))</f>
      </c>
      <c r="E74" s="227">
        <f>IF(D74="",,VLOOKUP(D74,D$22:D73,1,0))</f>
        <v>0</v>
      </c>
      <c r="F74" s="228">
        <f>IF(AND(OR(A74="",A74="!!!!!!"),B74="",C74=""),"",IF(OR(AND(B74="",C74=""),ISERROR(C74+B74)),"!!!",($B74*$B$7+$C74*$C$7)/100))</f>
      </c>
      <c r="G74" s="229">
        <f>IF(A74="","",IF(ISERROR(VLOOKUP($A74,'[1]liste reference'!$A$6:$Q$1174,9,0)),IF(ISERROR(VLOOKUP($A74,'[1]liste reference'!$B$6:$Q$1174,8,0)),"    -",VLOOKUP($A74,'[1]liste reference'!$B$6:$Q$1174,8,0)),VLOOKUP($A74,'[1]liste reference'!$A$6:$Q$1174,9,0)))</f>
      </c>
      <c r="H74" s="230" t="str">
        <f>IF(A74="","x",IF(ISERROR(VLOOKUP($A74,'[1]liste reference'!$A$6:$Q$1174,10,0)),IF(ISERROR(VLOOKUP($A74,'[1]liste reference'!$B$6:$Q$1174,9,0)),"x",VLOOKUP($A74,'[1]liste reference'!$B$6:$Q$1174,9,0)),VLOOKUP($A74,'[1]liste reference'!$A$6:$Q$1174,10,0)))</f>
        <v>x</v>
      </c>
      <c r="I74" s="5">
        <f>IF(A74="","",1)</f>
      </c>
      <c r="J74" s="231" t="str">
        <f>IF(ISNUMBER($H74),IF(ISERROR(VLOOKUP($A74,'[1]liste reference'!$A$6:$Q$1174,6,0)),IF(ISERROR(VLOOKUP($A74,'[1]liste reference'!$B$6:$Q$1174,5,0)),"nu",VLOOKUP($A74,'[1]liste reference'!$B$6:$Q$1174,5,0)),VLOOKUP($A74,'[1]liste reference'!$A$6:$Q$1174,6,0)),"nu")</f>
        <v>nu</v>
      </c>
      <c r="K74" s="231" t="str">
        <f>IF(ISNUMBER($H74),IF(ISERROR(VLOOKUP($A74,'[1]liste reference'!$A$6:$Q$1174,7,0)),IF(ISERROR(VLOOKUP($A74,'[1]liste reference'!$B$6:$Q$1174,6,0)),"nu",VLOOKUP($A74,'[1]liste reference'!$B$6:$Q$1174,6,0)),VLOOKUP($A74,'[1]liste reference'!$A$6:$Q$1174,7,0)),"nu")</f>
        <v>nu</v>
      </c>
      <c r="L74" s="215">
        <f>IF(A74="NEWCOD",IF(W74="","Renseigner le champ 'Nouveau taxon'",$W74),IF(ISTEXT($E74),"Taxon déjà saisi !",IF(OR(A74="",A74="!!!!!!"),"",IF(ISERROR(VLOOKUP($A74,'[1]liste reference'!$A$6:$B$1174,2,0)),IF(ISERROR(VLOOKUP($A74,'[1]liste reference'!$B$6:$B$1174,1,0)),"non répertorié ou synonyme. Vérifiez !",VLOOKUP($A74,'[1]liste reference'!$B$6:$B$1174,1,0)),VLOOKUP(A74,'[1]liste reference'!$A$6:$B$1174,2,0)))))</f>
      </c>
      <c r="M74" s="232"/>
      <c r="N74" s="232"/>
      <c r="O74" s="232"/>
      <c r="P74" s="233" t="s">
        <v>80</v>
      </c>
      <c r="Q74" s="234">
        <f>IF(OR($A74="NEWCOD",$A74="!!!!!!"),IF(X74="","NoCod",X74),IF($A74="","",IF(ISERROR(VLOOKUP($A74,'[1]liste reference'!$A$6:$H$1174,8,FALSE)),IF(ISERROR(VLOOKUP($A74,'[1]liste reference'!$B$6:$H$1174,7,FALSE)),"",VLOOKUP($A74,'[1]liste reference'!$B$6:$H$1174,7,FALSE)),VLOOKUP($A74,'[1]liste reference'!$A$6:$H$1174,8,FALSE))))</f>
      </c>
      <c r="R74" s="219">
        <f>IF(ISTEXT(H74),"",(B74*$B$7/100)+(C74*$C$7/100))</f>
      </c>
      <c r="S74" s="220">
        <f>IF(OR(ISTEXT(H74),R74=0),"",IF(R74&lt;0.1,1,IF(R74&lt;1,2,IF(R74&lt;10,3,IF(R74&lt;50,4,IF(R74&gt;=50,5,""))))))</f>
      </c>
      <c r="T74" s="220">
        <f>IF(ISERROR(S74*J74),0,S74*J74)</f>
        <v>0</v>
      </c>
      <c r="U74" s="220">
        <f>IF(ISERROR(S74*J74*K74),0,S74*J74*K74)</f>
        <v>0</v>
      </c>
      <c r="V74" s="235">
        <f>IF(ISERROR(S74*K74),0,S74*K74)</f>
        <v>0</v>
      </c>
      <c r="W74" s="236"/>
      <c r="X74" s="237"/>
      <c r="Y74" s="223">
        <f>IF(AND(ISNUMBER(F74),OR(A74="",A74="!!!!!!")),"!!!!!!",IF(A74="new.cod","NEWCOD",IF(AND((Z74=""),ISTEXT(A74),A74&lt;&gt;"!!!!!!"),A74,IF(Z74="","",INDEX('[1]liste reference'!$A$6:$A$1174,Z74)))))</f>
      </c>
      <c r="Z74" s="205">
        <f>IF(ISERROR(MATCH(A74,'[1]liste reference'!$A$6:$A$1174,0)),IF(ISERROR(MATCH(A74,'[1]liste reference'!$B$6:$B$1174,0)),"",(MATCH(A74,'[1]liste reference'!$B$6:$B$1174,0))),(MATCH(A74,'[1]liste reference'!$A$6:$A$1174,0)))</f>
      </c>
    </row>
    <row r="75" spans="1:26" ht="12.75" hidden="1">
      <c r="A75" s="224" t="s">
        <v>54</v>
      </c>
      <c r="B75" s="225"/>
      <c r="C75" s="238"/>
      <c r="D75" s="226">
        <f>IF(ISERROR(VLOOKUP($A75,'[1]liste reference'!$A$6:$B$1174,2,0)),IF(ISERROR(VLOOKUP($A75,'[1]liste reference'!$B$6:$B$1174,1,0)),"",VLOOKUP($A75,'[1]liste reference'!$B$6:$B$1174,1,0)),VLOOKUP($A75,'[1]liste reference'!$A$6:$B$1174,2,0))</f>
      </c>
      <c r="E75" s="227">
        <f>IF(D75="",,VLOOKUP(D75,D$22:D74,1,0))</f>
        <v>0</v>
      </c>
      <c r="F75" s="228">
        <f>IF(AND(OR(A75="",A75="!!!!!!"),B75="",C75=""),"",IF(OR(AND(B75="",C75=""),ISERROR(C75+B75)),"!!!",($B75*$B$7+$C75*$C$7)/100))</f>
      </c>
      <c r="G75" s="229">
        <f>IF(A75="","",IF(ISERROR(VLOOKUP($A75,'[1]liste reference'!$A$6:$Q$1174,9,0)),IF(ISERROR(VLOOKUP($A75,'[1]liste reference'!$B$6:$Q$1174,8,0)),"    -",VLOOKUP($A75,'[1]liste reference'!$B$6:$Q$1174,8,0)),VLOOKUP($A75,'[1]liste reference'!$A$6:$Q$1174,9,0)))</f>
      </c>
      <c r="H75" s="230" t="str">
        <f>IF(A75="","x",IF(ISERROR(VLOOKUP($A75,'[1]liste reference'!$A$6:$Q$1174,10,0)),IF(ISERROR(VLOOKUP($A75,'[1]liste reference'!$B$6:$Q$1174,9,0)),"x",VLOOKUP($A75,'[1]liste reference'!$B$6:$Q$1174,9,0)),VLOOKUP($A75,'[1]liste reference'!$A$6:$Q$1174,10,0)))</f>
        <v>x</v>
      </c>
      <c r="I75" s="5">
        <f>IF(A75="","",1)</f>
      </c>
      <c r="J75" s="231" t="str">
        <f>IF(ISNUMBER($H75),IF(ISERROR(VLOOKUP($A75,'[1]liste reference'!$A$6:$Q$1174,6,0)),IF(ISERROR(VLOOKUP($A75,'[1]liste reference'!$B$6:$Q$1174,5,0)),"nu",VLOOKUP($A75,'[1]liste reference'!$B$6:$Q$1174,5,0)),VLOOKUP($A75,'[1]liste reference'!$A$6:$Q$1174,6,0)),"nu")</f>
        <v>nu</v>
      </c>
      <c r="K75" s="231" t="str">
        <f>IF(ISNUMBER($H75),IF(ISERROR(VLOOKUP($A75,'[1]liste reference'!$A$6:$Q$1174,7,0)),IF(ISERROR(VLOOKUP($A75,'[1]liste reference'!$B$6:$Q$1174,6,0)),"nu",VLOOKUP($A75,'[1]liste reference'!$B$6:$Q$1174,6,0)),VLOOKUP($A75,'[1]liste reference'!$A$6:$Q$1174,7,0)),"nu")</f>
        <v>nu</v>
      </c>
      <c r="L75" s="215">
        <f>IF(A75="NEWCOD",IF(W75="","Renseigner le champ 'Nouveau taxon'",$W75),IF(ISTEXT($E75),"Taxon déjà saisi !",IF(OR(A75="",A75="!!!!!!"),"",IF(ISERROR(VLOOKUP($A75,'[1]liste reference'!$A$6:$B$1174,2,0)),IF(ISERROR(VLOOKUP($A75,'[1]liste reference'!$B$6:$B$1174,1,0)),"non répertorié ou synonyme. Vérifiez !",VLOOKUP($A75,'[1]liste reference'!$B$6:$B$1174,1,0)),VLOOKUP(A75,'[1]liste reference'!$A$6:$B$1174,2,0)))))</f>
      </c>
      <c r="M75" s="232"/>
      <c r="N75" s="232"/>
      <c r="O75" s="232"/>
      <c r="P75" s="233" t="s">
        <v>80</v>
      </c>
      <c r="Q75" s="234">
        <f>IF(OR($A75="NEWCOD",$A75="!!!!!!"),IF(X75="","NoCod",X75),IF($A75="","",IF(ISERROR(VLOOKUP($A75,'[1]liste reference'!$A$6:$H$1174,8,FALSE)),IF(ISERROR(VLOOKUP($A75,'[1]liste reference'!$B$6:$H$1174,7,FALSE)),"",VLOOKUP($A75,'[1]liste reference'!$B$6:$H$1174,7,FALSE)),VLOOKUP($A75,'[1]liste reference'!$A$6:$H$1174,8,FALSE))))</f>
      </c>
      <c r="R75" s="219">
        <f>IF(ISTEXT(H75),"",(B75*$B$7/100)+(C75*$C$7/100))</f>
      </c>
      <c r="S75" s="220">
        <f>IF(OR(ISTEXT(H75),R75=0),"",IF(R75&lt;0.1,1,IF(R75&lt;1,2,IF(R75&lt;10,3,IF(R75&lt;50,4,IF(R75&gt;=50,5,""))))))</f>
      </c>
      <c r="T75" s="220">
        <f>IF(ISERROR(S75*J75),0,S75*J75)</f>
        <v>0</v>
      </c>
      <c r="U75" s="220">
        <f>IF(ISERROR(S75*J75*K75),0,S75*J75*K75)</f>
        <v>0</v>
      </c>
      <c r="V75" s="235">
        <f>IF(ISERROR(S75*K75),0,S75*K75)</f>
        <v>0</v>
      </c>
      <c r="W75" s="236"/>
      <c r="X75" s="237"/>
      <c r="Y75" s="223">
        <f>IF(AND(ISNUMBER(F75),OR(A75="",A75="!!!!!!")),"!!!!!!",IF(A75="new.cod","NEWCOD",IF(AND((Z75=""),ISTEXT(A75),A75&lt;&gt;"!!!!!!"),A75,IF(Z75="","",INDEX('[1]liste reference'!$A$6:$A$1174,Z75)))))</f>
      </c>
      <c r="Z75" s="205">
        <f>IF(ISERROR(MATCH(A75,'[1]liste reference'!$A$6:$A$1174,0)),IF(ISERROR(MATCH(A75,'[1]liste reference'!$B$6:$B$1174,0)),"",(MATCH(A75,'[1]liste reference'!$B$6:$B$1174,0))),(MATCH(A75,'[1]liste reference'!$A$6:$A$1174,0)))</f>
      </c>
    </row>
    <row r="76" spans="1:26" ht="12.75" hidden="1">
      <c r="A76" s="224" t="s">
        <v>54</v>
      </c>
      <c r="B76" s="225"/>
      <c r="C76" s="238"/>
      <c r="D76" s="226">
        <f>IF(ISERROR(VLOOKUP($A76,'[1]liste reference'!$A$6:$B$1174,2,0)),IF(ISERROR(VLOOKUP($A76,'[1]liste reference'!$B$6:$B$1174,1,0)),"",VLOOKUP($A76,'[1]liste reference'!$B$6:$B$1174,1,0)),VLOOKUP($A76,'[1]liste reference'!$A$6:$B$1174,2,0))</f>
      </c>
      <c r="E76" s="227">
        <f>IF(D76="",,VLOOKUP(D76,D$22:D75,1,0))</f>
        <v>0</v>
      </c>
      <c r="F76" s="228">
        <f>IF(AND(OR(A76="",A76="!!!!!!"),B76="",C76=""),"",IF(OR(AND(B76="",C76=""),ISERROR(C76+B76)),"!!!",($B76*$B$7+$C76*$C$7)/100))</f>
      </c>
      <c r="G76" s="229">
        <f>IF(A76="","",IF(ISERROR(VLOOKUP($A76,'[1]liste reference'!$A$6:$Q$1174,9,0)),IF(ISERROR(VLOOKUP($A76,'[1]liste reference'!$B$6:$Q$1174,8,0)),"    -",VLOOKUP($A76,'[1]liste reference'!$B$6:$Q$1174,8,0)),VLOOKUP($A76,'[1]liste reference'!$A$6:$Q$1174,9,0)))</f>
      </c>
      <c r="H76" s="230" t="str">
        <f>IF(A76="","x",IF(ISERROR(VLOOKUP($A76,'[1]liste reference'!$A$6:$Q$1174,10,0)),IF(ISERROR(VLOOKUP($A76,'[1]liste reference'!$B$6:$Q$1174,9,0)),"x",VLOOKUP($A76,'[1]liste reference'!$B$6:$Q$1174,9,0)),VLOOKUP($A76,'[1]liste reference'!$A$6:$Q$1174,10,0)))</f>
        <v>x</v>
      </c>
      <c r="I76" s="5">
        <f>IF(A76="","",1)</f>
      </c>
      <c r="J76" s="231" t="str">
        <f>IF(ISNUMBER($H76),IF(ISERROR(VLOOKUP($A76,'[1]liste reference'!$A$6:$Q$1174,6,0)),IF(ISERROR(VLOOKUP($A76,'[1]liste reference'!$B$6:$Q$1174,5,0)),"nu",VLOOKUP($A76,'[1]liste reference'!$B$6:$Q$1174,5,0)),VLOOKUP($A76,'[1]liste reference'!$A$6:$Q$1174,6,0)),"nu")</f>
        <v>nu</v>
      </c>
      <c r="K76" s="231" t="str">
        <f>IF(ISNUMBER($H76),IF(ISERROR(VLOOKUP($A76,'[1]liste reference'!$A$6:$Q$1174,7,0)),IF(ISERROR(VLOOKUP($A76,'[1]liste reference'!$B$6:$Q$1174,6,0)),"nu",VLOOKUP($A76,'[1]liste reference'!$B$6:$Q$1174,6,0)),VLOOKUP($A76,'[1]liste reference'!$A$6:$Q$1174,7,0)),"nu")</f>
        <v>nu</v>
      </c>
      <c r="L76" s="215">
        <f>IF(A76="NEWCOD",IF(W76="","Renseigner le champ 'Nouveau taxon'",$W76),IF(ISTEXT($E76),"Taxon déjà saisi !",IF(OR(A76="",A76="!!!!!!"),"",IF(ISERROR(VLOOKUP($A76,'[1]liste reference'!$A$6:$B$1174,2,0)),IF(ISERROR(VLOOKUP($A76,'[1]liste reference'!$B$6:$B$1174,1,0)),"non répertorié ou synonyme. Vérifiez !",VLOOKUP($A76,'[1]liste reference'!$B$6:$B$1174,1,0)),VLOOKUP(A76,'[1]liste reference'!$A$6:$B$1174,2,0)))))</f>
      </c>
      <c r="M76" s="232"/>
      <c r="N76" s="232"/>
      <c r="O76" s="232"/>
      <c r="P76" s="233" t="s">
        <v>80</v>
      </c>
      <c r="Q76" s="234">
        <f>IF(OR($A76="NEWCOD",$A76="!!!!!!"),IF(X76="","NoCod",X76),IF($A76="","",IF(ISERROR(VLOOKUP($A76,'[1]liste reference'!$A$6:$H$1174,8,FALSE)),IF(ISERROR(VLOOKUP($A76,'[1]liste reference'!$B$6:$H$1174,7,FALSE)),"",VLOOKUP($A76,'[1]liste reference'!$B$6:$H$1174,7,FALSE)),VLOOKUP($A76,'[1]liste reference'!$A$6:$H$1174,8,FALSE))))</f>
      </c>
      <c r="R76" s="219">
        <f>IF(ISTEXT(H76),"",(B76*$B$7/100)+(C76*$C$7/100))</f>
      </c>
      <c r="S76" s="220">
        <f>IF(OR(ISTEXT(H76),R76=0),"",IF(R76&lt;0.1,1,IF(R76&lt;1,2,IF(R76&lt;10,3,IF(R76&lt;50,4,IF(R76&gt;=50,5,""))))))</f>
      </c>
      <c r="T76" s="220">
        <f>IF(ISERROR(S76*J76),0,S76*J76)</f>
        <v>0</v>
      </c>
      <c r="U76" s="220">
        <f>IF(ISERROR(S76*J76*K76),0,S76*J76*K76)</f>
        <v>0</v>
      </c>
      <c r="V76" s="235">
        <f>IF(ISERROR(S76*K76),0,S76*K76)</f>
        <v>0</v>
      </c>
      <c r="W76" s="236"/>
      <c r="X76" s="237"/>
      <c r="Y76" s="223">
        <f>IF(AND(ISNUMBER(F76),OR(A76="",A76="!!!!!!")),"!!!!!!",IF(A76="new.cod","NEWCOD",IF(AND((Z76=""),ISTEXT(A76),A76&lt;&gt;"!!!!!!"),A76,IF(Z76="","",INDEX('[1]liste reference'!$A$6:$A$1174,Z76)))))</f>
      </c>
      <c r="Z76" s="205">
        <f>IF(ISERROR(MATCH(A76,'[1]liste reference'!$A$6:$A$1174,0)),IF(ISERROR(MATCH(A76,'[1]liste reference'!$B$6:$B$1174,0)),"",(MATCH(A76,'[1]liste reference'!$B$6:$B$1174,0))),(MATCH(A76,'[1]liste reference'!$A$6:$A$1174,0)))</f>
      </c>
    </row>
    <row r="77" spans="1:26" ht="12.75" hidden="1">
      <c r="A77" s="224" t="s">
        <v>54</v>
      </c>
      <c r="B77" s="225"/>
      <c r="C77" s="238"/>
      <c r="D77" s="226">
        <f>IF(ISERROR(VLOOKUP($A77,'[1]liste reference'!$A$6:$B$1174,2,0)),IF(ISERROR(VLOOKUP($A77,'[1]liste reference'!$B$6:$B$1174,1,0)),"",VLOOKUP($A77,'[1]liste reference'!$B$6:$B$1174,1,0)),VLOOKUP($A77,'[1]liste reference'!$A$6:$B$1174,2,0))</f>
      </c>
      <c r="E77" s="227">
        <f>IF(D77="",,VLOOKUP(D77,D$22:D76,1,0))</f>
        <v>0</v>
      </c>
      <c r="F77" s="228">
        <f>IF(AND(OR(A77="",A77="!!!!!!"),B77="",C77=""),"",IF(OR(AND(B77="",C77=""),ISERROR(C77+B77)),"!!!",($B77*$B$7+$C77*$C$7)/100))</f>
      </c>
      <c r="G77" s="229">
        <f>IF(A77="","",IF(ISERROR(VLOOKUP($A77,'[1]liste reference'!$A$6:$Q$1174,9,0)),IF(ISERROR(VLOOKUP($A77,'[1]liste reference'!$B$6:$Q$1174,8,0)),"    -",VLOOKUP($A77,'[1]liste reference'!$B$6:$Q$1174,8,0)),VLOOKUP($A77,'[1]liste reference'!$A$6:$Q$1174,9,0)))</f>
      </c>
      <c r="H77" s="230" t="str">
        <f>IF(A77="","x",IF(ISERROR(VLOOKUP($A77,'[1]liste reference'!$A$6:$Q$1174,10,0)),IF(ISERROR(VLOOKUP($A77,'[1]liste reference'!$B$6:$Q$1174,9,0)),"x",VLOOKUP($A77,'[1]liste reference'!$B$6:$Q$1174,9,0)),VLOOKUP($A77,'[1]liste reference'!$A$6:$Q$1174,10,0)))</f>
        <v>x</v>
      </c>
      <c r="I77" s="5">
        <f>IF(A77="","",1)</f>
      </c>
      <c r="J77" s="231" t="str">
        <f>IF(ISNUMBER($H77),IF(ISERROR(VLOOKUP($A77,'[1]liste reference'!$A$6:$Q$1174,6,0)),IF(ISERROR(VLOOKUP($A77,'[1]liste reference'!$B$6:$Q$1174,5,0)),"nu",VLOOKUP($A77,'[1]liste reference'!$B$6:$Q$1174,5,0)),VLOOKUP($A77,'[1]liste reference'!$A$6:$Q$1174,6,0)),"nu")</f>
        <v>nu</v>
      </c>
      <c r="K77" s="231" t="str">
        <f>IF(ISNUMBER($H77),IF(ISERROR(VLOOKUP($A77,'[1]liste reference'!$A$6:$Q$1174,7,0)),IF(ISERROR(VLOOKUP($A77,'[1]liste reference'!$B$6:$Q$1174,6,0)),"nu",VLOOKUP($A77,'[1]liste reference'!$B$6:$Q$1174,6,0)),VLOOKUP($A77,'[1]liste reference'!$A$6:$Q$1174,7,0)),"nu")</f>
        <v>nu</v>
      </c>
      <c r="L77" s="215">
        <f>IF(A77="NEWCOD",IF(W77="","Renseigner le champ 'Nouveau taxon'",$W77),IF(ISTEXT($E77),"Taxon déjà saisi !",IF(OR(A77="",A77="!!!!!!"),"",IF(ISERROR(VLOOKUP($A77,'[1]liste reference'!$A$6:$B$1174,2,0)),IF(ISERROR(VLOOKUP($A77,'[1]liste reference'!$B$6:$B$1174,1,0)),"non répertorié ou synonyme. Vérifiez !",VLOOKUP($A77,'[1]liste reference'!$B$6:$B$1174,1,0)),VLOOKUP(A77,'[1]liste reference'!$A$6:$B$1174,2,0)))))</f>
      </c>
      <c r="M77" s="232"/>
      <c r="N77" s="232"/>
      <c r="O77" s="232"/>
      <c r="P77" s="233" t="s">
        <v>80</v>
      </c>
      <c r="Q77" s="234">
        <f>IF(OR($A77="NEWCOD",$A77="!!!!!!"),IF(X77="","NoCod",X77),IF($A77="","",IF(ISERROR(VLOOKUP($A77,'[1]liste reference'!$A$6:$H$1174,8,FALSE)),IF(ISERROR(VLOOKUP($A77,'[1]liste reference'!$B$6:$H$1174,7,FALSE)),"",VLOOKUP($A77,'[1]liste reference'!$B$6:$H$1174,7,FALSE)),VLOOKUP($A77,'[1]liste reference'!$A$6:$H$1174,8,FALSE))))</f>
      </c>
      <c r="R77" s="219">
        <f>IF(ISTEXT(H77),"",(B77*$B$7/100)+(C77*$C$7/100))</f>
      </c>
      <c r="S77" s="220">
        <f>IF(OR(ISTEXT(H77),R77=0),"",IF(R77&lt;0.1,1,IF(R77&lt;1,2,IF(R77&lt;10,3,IF(R77&lt;50,4,IF(R77&gt;=50,5,""))))))</f>
      </c>
      <c r="T77" s="220">
        <f>IF(ISERROR(S77*J77),0,S77*J77)</f>
        <v>0</v>
      </c>
      <c r="U77" s="220">
        <f>IF(ISERROR(S77*J77*K77),0,S77*J77*K77)</f>
        <v>0</v>
      </c>
      <c r="V77" s="235">
        <f>IF(ISERROR(S77*K77),0,S77*K77)</f>
        <v>0</v>
      </c>
      <c r="W77" s="236"/>
      <c r="X77" s="237"/>
      <c r="Y77" s="223">
        <f>IF(AND(ISNUMBER(F77),OR(A77="",A77="!!!!!!")),"!!!!!!",IF(A77="new.cod","NEWCOD",IF(AND((Z77=""),ISTEXT(A77),A77&lt;&gt;"!!!!!!"),A77,IF(Z77="","",INDEX('[1]liste reference'!$A$6:$A$1174,Z77)))))</f>
      </c>
      <c r="Z77" s="205">
        <f>IF(ISERROR(MATCH(A77,'[1]liste reference'!$A$6:$A$1174,0)),IF(ISERROR(MATCH(A77,'[1]liste reference'!$B$6:$B$1174,0)),"",(MATCH(A77,'[1]liste reference'!$B$6:$B$1174,0))),(MATCH(A77,'[1]liste reference'!$A$6:$A$1174,0)))</f>
      </c>
    </row>
    <row r="78" spans="1:26" ht="12.75" hidden="1">
      <c r="A78" s="224" t="s">
        <v>54</v>
      </c>
      <c r="B78" s="225"/>
      <c r="C78" s="238"/>
      <c r="D78" s="226">
        <f>IF(ISERROR(VLOOKUP($A78,'[1]liste reference'!$A$6:$B$1174,2,0)),IF(ISERROR(VLOOKUP($A78,'[1]liste reference'!$B$6:$B$1174,1,0)),"",VLOOKUP($A78,'[1]liste reference'!$B$6:$B$1174,1,0)),VLOOKUP($A78,'[1]liste reference'!$A$6:$B$1174,2,0))</f>
      </c>
      <c r="E78" s="227">
        <f>IF(D78="",,VLOOKUP(D78,D$22:D77,1,0))</f>
        <v>0</v>
      </c>
      <c r="F78" s="228">
        <f>IF(AND(OR(A78="",A78="!!!!!!"),B78="",C78=""),"",IF(OR(AND(B78="",C78=""),ISERROR(C78+B78)),"!!!",($B78*$B$7+$C78*$C$7)/100))</f>
      </c>
      <c r="G78" s="229">
        <f>IF(A78="","",IF(ISERROR(VLOOKUP($A78,'[1]liste reference'!$A$6:$Q$1174,9,0)),IF(ISERROR(VLOOKUP($A78,'[1]liste reference'!$B$6:$Q$1174,8,0)),"    -",VLOOKUP($A78,'[1]liste reference'!$B$6:$Q$1174,8,0)),VLOOKUP($A78,'[1]liste reference'!$A$6:$Q$1174,9,0)))</f>
      </c>
      <c r="H78" s="230" t="str">
        <f>IF(A78="","x",IF(ISERROR(VLOOKUP($A78,'[1]liste reference'!$A$6:$Q$1174,10,0)),IF(ISERROR(VLOOKUP($A78,'[1]liste reference'!$B$6:$Q$1174,9,0)),"x",VLOOKUP($A78,'[1]liste reference'!$B$6:$Q$1174,9,0)),VLOOKUP($A78,'[1]liste reference'!$A$6:$Q$1174,10,0)))</f>
        <v>x</v>
      </c>
      <c r="I78" s="5">
        <f>IF(A78="","",1)</f>
      </c>
      <c r="J78" s="231" t="str">
        <f>IF(ISNUMBER($H78),IF(ISERROR(VLOOKUP($A78,'[1]liste reference'!$A$6:$Q$1174,6,0)),IF(ISERROR(VLOOKUP($A78,'[1]liste reference'!$B$6:$Q$1174,5,0)),"nu",VLOOKUP($A78,'[1]liste reference'!$B$6:$Q$1174,5,0)),VLOOKUP($A78,'[1]liste reference'!$A$6:$Q$1174,6,0)),"nu")</f>
        <v>nu</v>
      </c>
      <c r="K78" s="231" t="str">
        <f>IF(ISNUMBER($H78),IF(ISERROR(VLOOKUP($A78,'[1]liste reference'!$A$6:$Q$1174,7,0)),IF(ISERROR(VLOOKUP($A78,'[1]liste reference'!$B$6:$Q$1174,6,0)),"nu",VLOOKUP($A78,'[1]liste reference'!$B$6:$Q$1174,6,0)),VLOOKUP($A78,'[1]liste reference'!$A$6:$Q$1174,7,0)),"nu")</f>
        <v>nu</v>
      </c>
      <c r="L78" s="215">
        <f>IF(A78="NEWCOD",IF(W78="","Renseigner le champ 'Nouveau taxon'",$W78),IF(ISTEXT($E78),"Taxon déjà saisi !",IF(OR(A78="",A78="!!!!!!"),"",IF(ISERROR(VLOOKUP($A78,'[1]liste reference'!$A$6:$B$1174,2,0)),IF(ISERROR(VLOOKUP($A78,'[1]liste reference'!$B$6:$B$1174,1,0)),"non répertorié ou synonyme. Vérifiez !",VLOOKUP($A78,'[1]liste reference'!$B$6:$B$1174,1,0)),VLOOKUP(A78,'[1]liste reference'!$A$6:$B$1174,2,0)))))</f>
      </c>
      <c r="M78" s="232"/>
      <c r="N78" s="232"/>
      <c r="O78" s="232"/>
      <c r="P78" s="233" t="s">
        <v>80</v>
      </c>
      <c r="Q78" s="234">
        <f>IF(OR($A78="NEWCOD",$A78="!!!!!!"),IF(X78="","NoCod",X78),IF($A78="","",IF(ISERROR(VLOOKUP($A78,'[1]liste reference'!$A$6:$H$1174,8,FALSE)),IF(ISERROR(VLOOKUP($A78,'[1]liste reference'!$B$6:$H$1174,7,FALSE)),"",VLOOKUP($A78,'[1]liste reference'!$B$6:$H$1174,7,FALSE)),VLOOKUP($A78,'[1]liste reference'!$A$6:$H$1174,8,FALSE))))</f>
      </c>
      <c r="R78" s="219">
        <f>IF(ISTEXT(H78),"",(B78*$B$7/100)+(C78*$C$7/100))</f>
      </c>
      <c r="S78" s="220">
        <f>IF(OR(ISTEXT(H78),R78=0),"",IF(R78&lt;0.1,1,IF(R78&lt;1,2,IF(R78&lt;10,3,IF(R78&lt;50,4,IF(R78&gt;=50,5,""))))))</f>
      </c>
      <c r="T78" s="220">
        <f>IF(ISERROR(S78*J78),0,S78*J78)</f>
        <v>0</v>
      </c>
      <c r="U78" s="220">
        <f>IF(ISERROR(S78*J78*K78),0,S78*J78*K78)</f>
        <v>0</v>
      </c>
      <c r="V78" s="235">
        <f>IF(ISERROR(S78*K78),0,S78*K78)</f>
        <v>0</v>
      </c>
      <c r="W78" s="236"/>
      <c r="X78" s="237"/>
      <c r="Y78" s="223">
        <f>IF(AND(ISNUMBER(F78),OR(A78="",A78="!!!!!!")),"!!!!!!",IF(A78="new.cod","NEWCOD",IF(AND((Z78=""),ISTEXT(A78),A78&lt;&gt;"!!!!!!"),A78,IF(Z78="","",INDEX('[1]liste reference'!$A$6:$A$1174,Z78)))))</f>
      </c>
      <c r="Z78" s="205">
        <f>IF(ISERROR(MATCH(A78,'[1]liste reference'!$A$6:$A$1174,0)),IF(ISERROR(MATCH(A78,'[1]liste reference'!$B$6:$B$1174,0)),"",(MATCH(A78,'[1]liste reference'!$B$6:$B$1174,0))),(MATCH(A78,'[1]liste reference'!$A$6:$A$1174,0)))</f>
      </c>
    </row>
    <row r="79" spans="1:26" ht="12.75" hidden="1">
      <c r="A79" s="224" t="s">
        <v>54</v>
      </c>
      <c r="B79" s="225"/>
      <c r="C79" s="238"/>
      <c r="D79" s="226">
        <f>IF(ISERROR(VLOOKUP($A79,'[1]liste reference'!$A$6:$B$1174,2,0)),IF(ISERROR(VLOOKUP($A79,'[1]liste reference'!$B$6:$B$1174,1,0)),"",VLOOKUP($A79,'[1]liste reference'!$B$6:$B$1174,1,0)),VLOOKUP($A79,'[1]liste reference'!$A$6:$B$1174,2,0))</f>
      </c>
      <c r="E79" s="227">
        <f>IF(D79="",,VLOOKUP(D79,D$22:D78,1,0))</f>
        <v>0</v>
      </c>
      <c r="F79" s="228">
        <f>IF(AND(OR(A79="",A79="!!!!!!"),B79="",C79=""),"",IF(OR(AND(B79="",C79=""),ISERROR(C79+B79)),"!!!",($B79*$B$7+$C79*$C$7)/100))</f>
      </c>
      <c r="G79" s="229">
        <f>IF(A79="","",IF(ISERROR(VLOOKUP($A79,'[1]liste reference'!$A$6:$Q$1174,9,0)),IF(ISERROR(VLOOKUP($A79,'[1]liste reference'!$B$6:$Q$1174,8,0)),"    -",VLOOKUP($A79,'[1]liste reference'!$B$6:$Q$1174,8,0)),VLOOKUP($A79,'[1]liste reference'!$A$6:$Q$1174,9,0)))</f>
      </c>
      <c r="H79" s="230" t="str">
        <f>IF(A79="","x",IF(ISERROR(VLOOKUP($A79,'[1]liste reference'!$A$6:$Q$1174,10,0)),IF(ISERROR(VLOOKUP($A79,'[1]liste reference'!$B$6:$Q$1174,9,0)),"x",VLOOKUP($A79,'[1]liste reference'!$B$6:$Q$1174,9,0)),VLOOKUP($A79,'[1]liste reference'!$A$6:$Q$1174,10,0)))</f>
        <v>x</v>
      </c>
      <c r="I79" s="5">
        <f>IF(A79="","",1)</f>
      </c>
      <c r="J79" s="231" t="str">
        <f>IF(ISNUMBER($H79),IF(ISERROR(VLOOKUP($A79,'[1]liste reference'!$A$6:$Q$1174,6,0)),IF(ISERROR(VLOOKUP($A79,'[1]liste reference'!$B$6:$Q$1174,5,0)),"nu",VLOOKUP($A79,'[1]liste reference'!$B$6:$Q$1174,5,0)),VLOOKUP($A79,'[1]liste reference'!$A$6:$Q$1174,6,0)),"nu")</f>
        <v>nu</v>
      </c>
      <c r="K79" s="231" t="str">
        <f>IF(ISNUMBER($H79),IF(ISERROR(VLOOKUP($A79,'[1]liste reference'!$A$6:$Q$1174,7,0)),IF(ISERROR(VLOOKUP($A79,'[1]liste reference'!$B$6:$Q$1174,6,0)),"nu",VLOOKUP($A79,'[1]liste reference'!$B$6:$Q$1174,6,0)),VLOOKUP($A79,'[1]liste reference'!$A$6:$Q$1174,7,0)),"nu")</f>
        <v>nu</v>
      </c>
      <c r="L79" s="215">
        <f>IF(A79="NEWCOD",IF(W79="","Renseigner le champ 'Nouveau taxon'",$W79),IF(ISTEXT($E79),"Taxon déjà saisi !",IF(OR(A79="",A79="!!!!!!"),"",IF(ISERROR(VLOOKUP($A79,'[1]liste reference'!$A$6:$B$1174,2,0)),IF(ISERROR(VLOOKUP($A79,'[1]liste reference'!$B$6:$B$1174,1,0)),"non répertorié ou synonyme. Vérifiez !",VLOOKUP($A79,'[1]liste reference'!$B$6:$B$1174,1,0)),VLOOKUP(A79,'[1]liste reference'!$A$6:$B$1174,2,0)))))</f>
      </c>
      <c r="M79" s="232"/>
      <c r="N79" s="232"/>
      <c r="O79" s="232"/>
      <c r="P79" s="233" t="s">
        <v>80</v>
      </c>
      <c r="Q79" s="234">
        <f>IF(OR($A79="NEWCOD",$A79="!!!!!!"),IF(X79="","NoCod",X79),IF($A79="","",IF(ISERROR(VLOOKUP($A79,'[1]liste reference'!$A$6:$H$1174,8,FALSE)),IF(ISERROR(VLOOKUP($A79,'[1]liste reference'!$B$6:$H$1174,7,FALSE)),"",VLOOKUP($A79,'[1]liste reference'!$B$6:$H$1174,7,FALSE)),VLOOKUP($A79,'[1]liste reference'!$A$6:$H$1174,8,FALSE))))</f>
      </c>
      <c r="R79" s="219">
        <f>IF(ISTEXT(H79),"",(B79*$B$7/100)+(C79*$C$7/100))</f>
      </c>
      <c r="S79" s="220">
        <f>IF(OR(ISTEXT(H79),R79=0),"",IF(R79&lt;0.1,1,IF(R79&lt;1,2,IF(R79&lt;10,3,IF(R79&lt;50,4,IF(R79&gt;=50,5,""))))))</f>
      </c>
      <c r="T79" s="220">
        <f>IF(ISERROR(S79*J79),0,S79*J79)</f>
        <v>0</v>
      </c>
      <c r="U79" s="220">
        <f>IF(ISERROR(S79*J79*K79),0,S79*J79*K79)</f>
        <v>0</v>
      </c>
      <c r="V79" s="235">
        <f>IF(ISERROR(S79*K79),0,S79*K79)</f>
        <v>0</v>
      </c>
      <c r="W79" s="236"/>
      <c r="X79" s="237"/>
      <c r="Y79" s="223">
        <f>IF(AND(ISNUMBER(F79),OR(A79="",A79="!!!!!!")),"!!!!!!",IF(A79="new.cod","NEWCOD",IF(AND((Z79=""),ISTEXT(A79),A79&lt;&gt;"!!!!!!"),A79,IF(Z79="","",INDEX('[1]liste reference'!$A$6:$A$1174,Z79)))))</f>
      </c>
      <c r="Z79" s="205">
        <f>IF(ISERROR(MATCH(A79,'[1]liste reference'!$A$6:$A$1174,0)),IF(ISERROR(MATCH(A79,'[1]liste reference'!$B$6:$B$1174,0)),"",(MATCH(A79,'[1]liste reference'!$B$6:$B$1174,0))),(MATCH(A79,'[1]liste reference'!$A$6:$A$1174,0)))</f>
      </c>
    </row>
    <row r="80" spans="1:26" ht="12.75" hidden="1">
      <c r="A80" s="224" t="s">
        <v>54</v>
      </c>
      <c r="B80" s="225"/>
      <c r="C80" s="238"/>
      <c r="D80" s="226">
        <f>IF(ISERROR(VLOOKUP($A80,'[1]liste reference'!$A$6:$B$1174,2,0)),IF(ISERROR(VLOOKUP($A80,'[1]liste reference'!$B$6:$B$1174,1,0)),"",VLOOKUP($A80,'[1]liste reference'!$B$6:$B$1174,1,0)),VLOOKUP($A80,'[1]liste reference'!$A$6:$B$1174,2,0))</f>
      </c>
      <c r="E80" s="227">
        <f>IF(D80="",,VLOOKUP(D80,D$22:D79,1,0))</f>
        <v>0</v>
      </c>
      <c r="F80" s="228">
        <f>IF(AND(OR(A80="",A80="!!!!!!"),B80="",C80=""),"",IF(OR(AND(B80="",C80=""),ISERROR(C80+B80)),"!!!",($B80*$B$7+$C80*$C$7)/100))</f>
      </c>
      <c r="G80" s="229">
        <f>IF(A80="","",IF(ISERROR(VLOOKUP($A80,'[1]liste reference'!$A$6:$Q$1174,9,0)),IF(ISERROR(VLOOKUP($A80,'[1]liste reference'!$B$6:$Q$1174,8,0)),"    -",VLOOKUP($A80,'[1]liste reference'!$B$6:$Q$1174,8,0)),VLOOKUP($A80,'[1]liste reference'!$A$6:$Q$1174,9,0)))</f>
      </c>
      <c r="H80" s="230" t="str">
        <f>IF(A80="","x",IF(ISERROR(VLOOKUP($A80,'[1]liste reference'!$A$6:$Q$1174,10,0)),IF(ISERROR(VLOOKUP($A80,'[1]liste reference'!$B$6:$Q$1174,9,0)),"x",VLOOKUP($A80,'[1]liste reference'!$B$6:$Q$1174,9,0)),VLOOKUP($A80,'[1]liste reference'!$A$6:$Q$1174,10,0)))</f>
        <v>x</v>
      </c>
      <c r="I80" s="5">
        <f>IF(A80="","",1)</f>
      </c>
      <c r="J80" s="231" t="str">
        <f>IF(ISNUMBER($H80),IF(ISERROR(VLOOKUP($A80,'[1]liste reference'!$A$6:$Q$1174,6,0)),IF(ISERROR(VLOOKUP($A80,'[1]liste reference'!$B$6:$Q$1174,5,0)),"nu",VLOOKUP($A80,'[1]liste reference'!$B$6:$Q$1174,5,0)),VLOOKUP($A80,'[1]liste reference'!$A$6:$Q$1174,6,0)),"nu")</f>
        <v>nu</v>
      </c>
      <c r="K80" s="231" t="str">
        <f>IF(ISNUMBER($H80),IF(ISERROR(VLOOKUP($A80,'[1]liste reference'!$A$6:$Q$1174,7,0)),IF(ISERROR(VLOOKUP($A80,'[1]liste reference'!$B$6:$Q$1174,6,0)),"nu",VLOOKUP($A80,'[1]liste reference'!$B$6:$Q$1174,6,0)),VLOOKUP($A80,'[1]liste reference'!$A$6:$Q$1174,7,0)),"nu")</f>
        <v>nu</v>
      </c>
      <c r="L80" s="215">
        <f>IF(A80="NEWCOD",IF(W80="","Renseigner le champ 'Nouveau taxon'",$W80),IF(ISTEXT($E80),"Taxon déjà saisi !",IF(OR(A80="",A80="!!!!!!"),"",IF(ISERROR(VLOOKUP($A80,'[1]liste reference'!$A$6:$B$1174,2,0)),IF(ISERROR(VLOOKUP($A80,'[1]liste reference'!$B$6:$B$1174,1,0)),"non répertorié ou synonyme. Vérifiez !",VLOOKUP($A80,'[1]liste reference'!$B$6:$B$1174,1,0)),VLOOKUP(A80,'[1]liste reference'!$A$6:$B$1174,2,0)))))</f>
      </c>
      <c r="M80" s="232"/>
      <c r="N80" s="232"/>
      <c r="O80" s="232"/>
      <c r="P80" s="233" t="s">
        <v>80</v>
      </c>
      <c r="Q80" s="234">
        <f>IF(OR($A80="NEWCOD",$A80="!!!!!!"),IF(X80="","NoCod",X80),IF($A80="","",IF(ISERROR(VLOOKUP($A80,'[1]liste reference'!$A$6:$H$1174,8,FALSE)),IF(ISERROR(VLOOKUP($A80,'[1]liste reference'!$B$6:$H$1174,7,FALSE)),"",VLOOKUP($A80,'[1]liste reference'!$B$6:$H$1174,7,FALSE)),VLOOKUP($A80,'[1]liste reference'!$A$6:$H$1174,8,FALSE))))</f>
      </c>
      <c r="R80" s="219">
        <f>IF(ISTEXT(H80),"",(B80*$B$7/100)+(C80*$C$7/100))</f>
      </c>
      <c r="S80" s="220">
        <f>IF(OR(ISTEXT(H80),R80=0),"",IF(R80&lt;0.1,1,IF(R80&lt;1,2,IF(R80&lt;10,3,IF(R80&lt;50,4,IF(R80&gt;=50,5,""))))))</f>
      </c>
      <c r="T80" s="220">
        <f>IF(ISERROR(S80*J80),0,S80*J80)</f>
        <v>0</v>
      </c>
      <c r="U80" s="220">
        <f>IF(ISERROR(S80*J80*K80),0,S80*J80*K80)</f>
        <v>0</v>
      </c>
      <c r="V80" s="235">
        <f>IF(ISERROR(S80*K80),0,S80*K80)</f>
        <v>0</v>
      </c>
      <c r="W80" s="236"/>
      <c r="X80" s="237"/>
      <c r="Y80" s="223">
        <f>IF(AND(ISNUMBER(F80),OR(A80="",A80="!!!!!!")),"!!!!!!",IF(A80="new.cod","NEWCOD",IF(AND((Z80=""),ISTEXT(A80),A80&lt;&gt;"!!!!!!"),A80,IF(Z80="","",INDEX('[1]liste reference'!$A$6:$A$1174,Z80)))))</f>
      </c>
      <c r="Z80" s="205">
        <f>IF(ISERROR(MATCH(A80,'[1]liste reference'!$A$6:$A$1174,0)),IF(ISERROR(MATCH(A80,'[1]liste reference'!$B$6:$B$1174,0)),"",(MATCH(A80,'[1]liste reference'!$B$6:$B$1174,0))),(MATCH(A80,'[1]liste reference'!$A$6:$A$1174,0)))</f>
      </c>
    </row>
    <row r="81" spans="1:26" ht="12.75" hidden="1">
      <c r="A81" s="224" t="s">
        <v>54</v>
      </c>
      <c r="B81" s="225"/>
      <c r="C81" s="238"/>
      <c r="D81" s="226">
        <f>IF(ISERROR(VLOOKUP($A81,'[1]liste reference'!$A$6:$B$1174,2,0)),IF(ISERROR(VLOOKUP($A81,'[1]liste reference'!$B$6:$B$1174,1,0)),"",VLOOKUP($A81,'[1]liste reference'!$B$6:$B$1174,1,0)),VLOOKUP($A81,'[1]liste reference'!$A$6:$B$1174,2,0))</f>
      </c>
      <c r="E81" s="227">
        <f>IF(D81="",,VLOOKUP(D81,D$22:D80,1,0))</f>
        <v>0</v>
      </c>
      <c r="F81" s="228">
        <f>IF(AND(OR(A81="",A81="!!!!!!"),B81="",C81=""),"",IF(OR(AND(B81="",C81=""),ISERROR(C81+B81)),"!!!",($B81*$B$7+$C81*$C$7)/100))</f>
      </c>
      <c r="G81" s="229">
        <f>IF(A81="","",IF(ISERROR(VLOOKUP($A81,'[1]liste reference'!$A$6:$Q$1174,9,0)),IF(ISERROR(VLOOKUP($A81,'[1]liste reference'!$B$6:$Q$1174,8,0)),"    -",VLOOKUP($A81,'[1]liste reference'!$B$6:$Q$1174,8,0)),VLOOKUP($A81,'[1]liste reference'!$A$6:$Q$1174,9,0)))</f>
      </c>
      <c r="H81" s="230" t="str">
        <f>IF(A81="","x",IF(ISERROR(VLOOKUP($A81,'[1]liste reference'!$A$6:$Q$1174,10,0)),IF(ISERROR(VLOOKUP($A81,'[1]liste reference'!$B$6:$Q$1174,9,0)),"x",VLOOKUP($A81,'[1]liste reference'!$B$6:$Q$1174,9,0)),VLOOKUP($A81,'[1]liste reference'!$A$6:$Q$1174,10,0)))</f>
        <v>x</v>
      </c>
      <c r="I81" s="5">
        <f>IF(A81="","",1)</f>
      </c>
      <c r="J81" s="231" t="str">
        <f>IF(ISNUMBER($H81),IF(ISERROR(VLOOKUP($A81,'[1]liste reference'!$A$6:$Q$1174,6,0)),IF(ISERROR(VLOOKUP($A81,'[1]liste reference'!$B$6:$Q$1174,5,0)),"nu",VLOOKUP($A81,'[1]liste reference'!$B$6:$Q$1174,5,0)),VLOOKUP($A81,'[1]liste reference'!$A$6:$Q$1174,6,0)),"nu")</f>
        <v>nu</v>
      </c>
      <c r="K81" s="231" t="str">
        <f>IF(ISNUMBER($H81),IF(ISERROR(VLOOKUP($A81,'[1]liste reference'!$A$6:$Q$1174,7,0)),IF(ISERROR(VLOOKUP($A81,'[1]liste reference'!$B$6:$Q$1174,6,0)),"nu",VLOOKUP($A81,'[1]liste reference'!$B$6:$Q$1174,6,0)),VLOOKUP($A81,'[1]liste reference'!$A$6:$Q$1174,7,0)),"nu")</f>
        <v>nu</v>
      </c>
      <c r="L81" s="215">
        <f>IF(A81="NEWCOD",IF(W81="","Renseigner le champ 'Nouveau taxon'",$W81),IF(ISTEXT($E81),"Taxon déjà saisi !",IF(OR(A81="",A81="!!!!!!"),"",IF(ISERROR(VLOOKUP($A81,'[1]liste reference'!$A$6:$B$1174,2,0)),IF(ISERROR(VLOOKUP($A81,'[1]liste reference'!$B$6:$B$1174,1,0)),"non répertorié ou synonyme. Vérifiez !",VLOOKUP($A81,'[1]liste reference'!$B$6:$B$1174,1,0)),VLOOKUP(A81,'[1]liste reference'!$A$6:$B$1174,2,0)))))</f>
      </c>
      <c r="M81" s="232"/>
      <c r="N81" s="232"/>
      <c r="O81" s="232"/>
      <c r="P81" s="233" t="s">
        <v>80</v>
      </c>
      <c r="Q81" s="234">
        <f>IF(OR($A81="NEWCOD",$A81="!!!!!!"),IF(X81="","NoCod",X81),IF($A81="","",IF(ISERROR(VLOOKUP($A81,'[1]liste reference'!$A$6:$H$1174,8,FALSE)),IF(ISERROR(VLOOKUP($A81,'[1]liste reference'!$B$6:$H$1174,7,FALSE)),"",VLOOKUP($A81,'[1]liste reference'!$B$6:$H$1174,7,FALSE)),VLOOKUP($A81,'[1]liste reference'!$A$6:$H$1174,8,FALSE))))</f>
      </c>
      <c r="R81" s="219">
        <f>IF(ISTEXT(H81),"",(B81*$B$7/100)+(C81*$C$7/100))</f>
      </c>
      <c r="S81" s="220">
        <f>IF(OR(ISTEXT(H81),R81=0),"",IF(R81&lt;0.1,1,IF(R81&lt;1,2,IF(R81&lt;10,3,IF(R81&lt;50,4,IF(R81&gt;=50,5,""))))))</f>
      </c>
      <c r="T81" s="220">
        <f>IF(ISERROR(S81*J81),0,S81*J81)</f>
        <v>0</v>
      </c>
      <c r="U81" s="220">
        <f>IF(ISERROR(S81*J81*K81),0,S81*J81*K81)</f>
        <v>0</v>
      </c>
      <c r="V81" s="235">
        <f>IF(ISERROR(S81*K81),0,S81*K81)</f>
        <v>0</v>
      </c>
      <c r="W81" s="236"/>
      <c r="X81" s="237"/>
      <c r="Y81" s="223">
        <f>IF(AND(ISNUMBER(F81),OR(A81="",A81="!!!!!!")),"!!!!!!",IF(A81="new.cod","NEWCOD",IF(AND((Z81=""),ISTEXT(A81),A81&lt;&gt;"!!!!!!"),A81,IF(Z81="","",INDEX('[1]liste reference'!$A$6:$A$1174,Z81)))))</f>
      </c>
      <c r="Z81" s="205">
        <f>IF(ISERROR(MATCH(A81,'[1]liste reference'!$A$6:$A$1174,0)),IF(ISERROR(MATCH(A81,'[1]liste reference'!$B$6:$B$1174,0)),"",(MATCH(A81,'[1]liste reference'!$B$6:$B$1174,0))),(MATCH(A81,'[1]liste reference'!$A$6:$A$1174,0)))</f>
      </c>
    </row>
    <row r="82" spans="1:26" ht="12.75">
      <c r="A82" s="240" t="s">
        <v>54</v>
      </c>
      <c r="B82" s="241"/>
      <c r="C82" s="242"/>
      <c r="D82" s="243">
        <f>IF(ISERROR(VLOOKUP($A82,'[1]liste reference'!$A$6:$B$1174,2,0)),IF(ISERROR(VLOOKUP($A82,'[1]liste reference'!$B$6:$B$1174,1,0)),"",VLOOKUP($A82,'[1]liste reference'!$B$6:$B$1174,1,0)),VLOOKUP($A82,'[1]liste reference'!$A$6:$B$1174,2,0))</f>
      </c>
      <c r="E82" s="244">
        <f>IF(D82="",,VLOOKUP(D82,D$22:D81,1,0))</f>
        <v>0</v>
      </c>
      <c r="F82" s="245">
        <f>IF(AND(OR(A82="",A82="!!!!!!"),B82="",C82=""),"",IF(OR(AND(B82="",C82=""),ISERROR(C82+B82)),"!!!",($B82*$B$7+$C82*$C$7)/100))</f>
      </c>
      <c r="G82" s="246">
        <f>IF(A82="","",IF(ISERROR(VLOOKUP($A82,'[1]liste reference'!$A$6:$Q$1174,9,0)),IF(ISERROR(VLOOKUP($A82,'[1]liste reference'!$B$6:$Q$1174,8,0)),"    -",VLOOKUP($A82,'[1]liste reference'!$B$6:$Q$1174,8,0)),VLOOKUP($A82,'[1]liste reference'!$A$6:$Q$1174,9,0)))</f>
      </c>
      <c r="H82" s="247" t="str">
        <f>IF(A82="","x",IF(ISERROR(VLOOKUP($A82,'[1]liste reference'!$A$6:$Q$1174,10,0)),IF(ISERROR(VLOOKUP($A82,'[1]liste reference'!$B$6:$Q$1174,9,0)),"x",VLOOKUP($A82,'[1]liste reference'!$B$6:$Q$1174,9,0)),VLOOKUP($A82,'[1]liste reference'!$A$6:$Q$1174,10,0)))</f>
        <v>x</v>
      </c>
      <c r="I82" s="5">
        <f>IF(A82="","",1)</f>
      </c>
      <c r="J82" s="248" t="str">
        <f>IF(ISNUMBER($H82),IF(ISERROR(VLOOKUP($A82,'[1]liste reference'!$A$6:$Q$1174,6,0)),IF(ISERROR(VLOOKUP($A82,'[1]liste reference'!$B$6:$Q$1174,5,0)),"nu",VLOOKUP($A82,'[1]liste reference'!$B$6:$Q$1174,5,0)),VLOOKUP($A82,'[1]liste reference'!$A$6:$Q$1174,6,0)),"nu")</f>
        <v>nu</v>
      </c>
      <c r="K82" s="248" t="str">
        <f>IF(ISNUMBER($H82),IF(ISERROR(VLOOKUP($A82,'[1]liste reference'!$A$6:$Q$1174,7,0)),IF(ISERROR(VLOOKUP($A82,'[1]liste reference'!$B$6:$Q$1174,6,0)),"nu",VLOOKUP($A82,'[1]liste reference'!$B$6:$Q$1174,6,0)),VLOOKUP($A82,'[1]liste reference'!$A$6:$Q$1174,7,0)),"nu")</f>
        <v>nu</v>
      </c>
      <c r="L82" s="249">
        <f>IF(A82="NEWCOD",IF(W82="","Renseigner le champ 'Nouveau taxon'",$W82),IF(ISTEXT($E82),"Taxon déjà saisi !",IF(OR(A82="",A82="!!!!!!"),"",IF(ISERROR(VLOOKUP($A82,'[1]liste reference'!$A$6:$B$1174,2,0)),IF(ISERROR(VLOOKUP($A82,'[1]liste reference'!$B$6:$B$1174,1,0)),"non répertorié ou synonyme. Vérifiez !",VLOOKUP($A82,'[1]liste reference'!$B$6:$B$1174,1,0)),VLOOKUP(A82,'[1]liste reference'!$A$6:$B$1174,2,0)))))</f>
      </c>
      <c r="M82" s="250"/>
      <c r="N82" s="250"/>
      <c r="O82" s="250"/>
      <c r="P82" s="251" t="s">
        <v>80</v>
      </c>
      <c r="Q82" s="252">
        <f>IF(OR($A82="NEWCOD",$A82="!!!!!!"),IF(X82="","NoCod",X82),IF($A82="","",IF(ISERROR(VLOOKUP($A82,'[1]liste reference'!$A$6:$H$1174,8,FALSE)),IF(ISERROR(VLOOKUP($A82,'[1]liste reference'!$B$6:$H$1174,7,FALSE)),"",VLOOKUP($A82,'[1]liste reference'!$B$6:$H$1174,7,FALSE)),VLOOKUP($A82,'[1]liste reference'!$A$6:$H$1174,8,FALSE))))</f>
      </c>
      <c r="R82" s="253">
        <f>IF(ISTEXT(H82),"",(B82*$B$7/100)+(C82*$C$7/100))</f>
      </c>
      <c r="S82" s="187">
        <f>IF(OR(ISTEXT(H82),R82=0),"",IF(R82&lt;0.1,1,IF(R82&lt;1,2,IF(R82&lt;10,3,IF(R82&lt;50,4,IF(R82&gt;=50,5,""))))))</f>
      </c>
      <c r="T82" s="187">
        <f>IF(ISERROR(S82*J82),0,S82*J82)</f>
        <v>0</v>
      </c>
      <c r="U82" s="187">
        <f>IF(ISERROR(S82*J82*K82),0,S82*J82*K82)</f>
        <v>0</v>
      </c>
      <c r="V82" s="254">
        <f>IF(ISERROR(S82*K82),0,S82*K82)</f>
        <v>0</v>
      </c>
      <c r="W82" s="255"/>
      <c r="X82" s="256"/>
      <c r="Y82" s="223">
        <f>IF(AND(ISNUMBER(F82),OR(A82="",A82="!!!!!!")),"!!!!!!",IF(A82="new.cod","NEWCOD",IF(AND((Z82=""),ISTEXT(A82),A82&lt;&gt;"!!!!!!"),A82,IF(Z82="","",INDEX('[1]liste reference'!$A$6:$A$1174,Z82)))))</f>
      </c>
      <c r="Z82" s="205">
        <f>IF(ISERROR(MATCH(A82,'[1]liste reference'!$A$6:$A$1174,0)),IF(ISERROR(MATCH(A82,'[1]liste reference'!$B$6:$B$1174,0)),"",(MATCH(A82,'[1]liste reference'!$B$6:$B$1174,0))),(MATCH(A82,'[1]liste reference'!$A$6:$A$1174,0)))</f>
      </c>
    </row>
    <row r="83" spans="1:26" ht="15" hidden="1">
      <c r="A83" s="257"/>
      <c r="B83" s="158"/>
      <c r="C83" s="158"/>
      <c r="D83" s="158"/>
      <c r="E83" s="158"/>
      <c r="F83" s="158">
        <f>SUM(F23:F82)</f>
        <v>19.21574576271186</v>
      </c>
      <c r="G83" s="158"/>
      <c r="H83" s="158"/>
      <c r="I83" s="158"/>
      <c r="J83" s="158"/>
      <c r="K83" s="158"/>
      <c r="L83" s="158"/>
      <c r="M83" s="220"/>
      <c r="N83" s="220"/>
      <c r="O83" s="220"/>
      <c r="P83" s="220"/>
      <c r="Q83" s="220"/>
      <c r="R83" s="220"/>
      <c r="S83" s="220"/>
      <c r="T83" s="220"/>
      <c r="U83" s="220"/>
      <c r="V83" s="220">
        <f>SUM(V23:V82)</f>
        <v>29</v>
      </c>
      <c r="W83" s="220"/>
      <c r="X83" s="258"/>
      <c r="Y83" s="258"/>
      <c r="Z83" s="259"/>
    </row>
    <row r="84" spans="1:26" ht="12.75" hidden="1">
      <c r="A84" s="253" t="str">
        <f>A3</f>
        <v>Rhône</v>
      </c>
      <c r="B84" s="187" t="str">
        <f>C3</f>
        <v>Rhône à Donzère</v>
      </c>
      <c r="C84" s="260" t="str">
        <f>A4</f>
        <v>(Date)</v>
      </c>
      <c r="D84" s="261">
        <f>IF(OR(ISERROR(SUM($U$23:$U$82)/SUM($V$23:$V$82)),F7&lt;&gt;100),-1,SUM($U$23:$U$82)/SUM($V$23:$V$82))</f>
        <v>6.172413793103448</v>
      </c>
      <c r="E84" s="262">
        <f>O13</f>
        <v>9</v>
      </c>
      <c r="F84" s="187">
        <f>O14</f>
        <v>8</v>
      </c>
      <c r="G84" s="187">
        <f>O15</f>
        <v>1</v>
      </c>
      <c r="H84" s="187">
        <f>O16</f>
        <v>5</v>
      </c>
      <c r="I84" s="187">
        <f>O17</f>
        <v>2</v>
      </c>
      <c r="J84" s="263">
        <f>O8</f>
        <v>8.125</v>
      </c>
      <c r="K84" s="264">
        <f>O9</f>
        <v>4.2260353760942415</v>
      </c>
      <c r="L84" s="265">
        <f>O10</f>
        <v>2</v>
      </c>
      <c r="M84" s="265">
        <f>O11</f>
        <v>13</v>
      </c>
      <c r="N84" s="264">
        <f>P8</f>
        <v>2.125</v>
      </c>
      <c r="O84" s="264">
        <f>P9</f>
        <v>0.5994789404140899</v>
      </c>
      <c r="P84" s="265">
        <f>P10</f>
        <v>1</v>
      </c>
      <c r="Q84" s="265">
        <f>P11</f>
        <v>3</v>
      </c>
      <c r="R84" s="265">
        <f>F21</f>
        <v>19.21574576271186</v>
      </c>
      <c r="S84" s="265">
        <f>L11</f>
        <v>0</v>
      </c>
      <c r="T84" s="265">
        <f>L12</f>
        <v>2</v>
      </c>
      <c r="U84" s="265">
        <f>L13</f>
        <v>2</v>
      </c>
      <c r="V84" s="266">
        <f>L15</f>
        <v>5</v>
      </c>
      <c r="W84" s="267">
        <f>L15</f>
        <v>5</v>
      </c>
      <c r="Y84" s="268"/>
      <c r="Z84" s="259"/>
    </row>
    <row r="85" spans="3:22" ht="21.75" customHeight="1" hidden="1">
      <c r="C85" s="269"/>
      <c r="D85" s="269"/>
      <c r="E85" s="269"/>
      <c r="F85" s="5">
        <f>COUNTIF(F23:F82,"!!!")+COUNTIF(A23:A82,"!!!!!!")</f>
        <v>0</v>
      </c>
      <c r="Q85" s="5"/>
      <c r="R85" s="5"/>
      <c r="S85" s="5"/>
      <c r="T85" s="5"/>
      <c r="U85" s="5"/>
      <c r="V85" s="5"/>
    </row>
    <row r="86" spans="3:22" ht="12.75" hidden="1">
      <c r="C86" s="269"/>
      <c r="D86" s="269"/>
      <c r="E86" s="269"/>
      <c r="R86" s="271" t="s">
        <v>88</v>
      </c>
      <c r="S86" s="5"/>
      <c r="T86" s="272"/>
      <c r="U86" s="5"/>
      <c r="V86" s="5"/>
    </row>
    <row r="87" spans="3:22" ht="12.75" hidden="1">
      <c r="C87" s="269"/>
      <c r="D87" s="269"/>
      <c r="E87" s="269"/>
      <c r="R87" s="5" t="s">
        <v>89</v>
      </c>
      <c r="S87" s="5"/>
      <c r="T87" s="272">
        <f>VLOOKUP($T$91,($A$23:$U$82),20,FALSE)</f>
        <v>12</v>
      </c>
      <c r="U87" s="5"/>
      <c r="V87" s="5"/>
    </row>
    <row r="88" spans="3:22" ht="12.75" hidden="1">
      <c r="C88" s="269"/>
      <c r="D88" s="269"/>
      <c r="E88" s="269"/>
      <c r="R88" s="5" t="s">
        <v>90</v>
      </c>
      <c r="S88" s="5"/>
      <c r="T88" s="272">
        <f>VLOOKUP($T$91,($A$23:$U$82),21,FALSE)</f>
        <v>36</v>
      </c>
      <c r="U88" s="5"/>
      <c r="V88" s="5">
        <f>COUNTIF(V23:V82,T89)</f>
        <v>1</v>
      </c>
    </row>
    <row r="89" spans="3:21" ht="12.75" hidden="1">
      <c r="C89" s="269"/>
      <c r="D89" s="269"/>
      <c r="E89" s="269"/>
      <c r="R89" s="5" t="s">
        <v>91</v>
      </c>
      <c r="S89" s="5"/>
      <c r="T89" s="272">
        <f>MAX($V$23:$V$82)</f>
        <v>9</v>
      </c>
      <c r="U89" s="5"/>
    </row>
    <row r="90" spans="3:21" ht="12.75" hidden="1">
      <c r="C90" s="269"/>
      <c r="D90" s="269"/>
      <c r="E90" s="269"/>
      <c r="R90" s="5" t="s">
        <v>92</v>
      </c>
      <c r="S90" s="5" t="s">
        <v>10</v>
      </c>
      <c r="T90" s="273">
        <f>IF(OR(ISERROR(SUM($U$23:$U$82)/SUM($V$23:$V$82)),F7&lt;&gt;100),-1,(SUM($U$23:$U$82)-T88)/(SUM($V$23:$V$82)-T89))</f>
        <v>7.15</v>
      </c>
      <c r="U90" s="5">
        <f>IF(ISERROR(T90),0,1)</f>
        <v>1</v>
      </c>
    </row>
    <row r="91" spans="3:22" ht="12.75" hidden="1">
      <c r="C91" s="269"/>
      <c r="D91" s="269"/>
      <c r="E91" s="269"/>
      <c r="R91" s="220" t="s">
        <v>93</v>
      </c>
      <c r="S91" s="220"/>
      <c r="T91" s="220" t="str">
        <f>INDEX('[1]liste reference'!$A$6:$A$1174,$U$91)</f>
        <v>POTNOD</v>
      </c>
      <c r="U91" s="5">
        <f>IF(ISERROR(MATCH($T$93,'[1]liste reference'!$A$6:$A$1174,0)),MATCH($T$93,'[1]liste reference'!$B$6:$B$1174,0),(MATCH($T$93,'[1]liste reference'!$A$6:$A$1174,0)))</f>
        <v>530</v>
      </c>
      <c r="V91" s="274"/>
    </row>
    <row r="92" spans="3:21" ht="12.75" hidden="1">
      <c r="C92" s="269"/>
      <c r="D92" s="269"/>
      <c r="E92" s="269"/>
      <c r="R92" s="5" t="s">
        <v>94</v>
      </c>
      <c r="S92" s="5"/>
      <c r="T92" s="5">
        <f>MATCH(T89,$V$23:$V$82,0)</f>
        <v>6</v>
      </c>
      <c r="U92" s="5"/>
    </row>
    <row r="93" spans="3:21" ht="12.75" hidden="1">
      <c r="C93" s="269"/>
      <c r="D93" s="269"/>
      <c r="E93" s="269"/>
      <c r="R93" s="220" t="s">
        <v>95</v>
      </c>
      <c r="S93" s="5"/>
      <c r="T93" s="220" t="str">
        <f>INDEX($A$23:$A$82,$T$92)</f>
        <v>POTNOD</v>
      </c>
      <c r="U93" s="5"/>
    </row>
    <row r="94" spans="3:5" ht="12.75">
      <c r="C94" s="269"/>
      <c r="D94" s="269"/>
      <c r="E94" s="269"/>
    </row>
    <row r="95" spans="3:5" ht="12.75">
      <c r="C95" s="269"/>
      <c r="D95" s="269"/>
      <c r="E95" s="269"/>
    </row>
    <row r="96" spans="3:5" ht="12.75">
      <c r="C96" s="269"/>
      <c r="D96" s="269"/>
      <c r="E96" s="269"/>
    </row>
    <row r="97" spans="3:5" ht="12.75">
      <c r="C97" s="269"/>
      <c r="D97" s="269"/>
      <c r="E97" s="269"/>
    </row>
    <row r="98" spans="3:5" ht="12.75">
      <c r="C98" s="269"/>
      <c r="D98" s="269"/>
      <c r="E98" s="269"/>
    </row>
    <row r="99" spans="3:5" ht="12.75">
      <c r="C99" s="269"/>
      <c r="D99" s="269"/>
      <c r="E99" s="269"/>
    </row>
    <row r="100" spans="3:5" ht="12.75">
      <c r="C100" s="269"/>
      <c r="D100" s="269"/>
      <c r="E100" s="269"/>
    </row>
    <row r="101" spans="3:5" ht="12.75">
      <c r="C101" s="269"/>
      <c r="D101" s="269"/>
      <c r="E101" s="269"/>
    </row>
    <row r="102" spans="3:5" ht="12.75">
      <c r="C102" s="269"/>
      <c r="D102" s="269"/>
      <c r="E102" s="269"/>
    </row>
    <row r="103" spans="3:5" ht="12.75">
      <c r="C103" s="269"/>
      <c r="D103" s="269"/>
      <c r="E103" s="269"/>
    </row>
    <row r="104" spans="3:5" ht="12.75">
      <c r="C104" s="269"/>
      <c r="D104" s="269"/>
      <c r="E104" s="269"/>
    </row>
    <row r="105" spans="3:5" ht="12.75">
      <c r="C105" s="269"/>
      <c r="D105" s="269"/>
      <c r="E105" s="269"/>
    </row>
    <row r="106" spans="3:5" ht="12.75">
      <c r="C106" s="269"/>
      <c r="D106" s="269"/>
      <c r="E106" s="269"/>
    </row>
    <row r="107" spans="3:5" ht="12.75">
      <c r="C107" s="269"/>
      <c r="D107" s="269"/>
      <c r="E107" s="269"/>
    </row>
    <row r="108" spans="3:5" ht="12.75">
      <c r="C108" s="269"/>
      <c r="D108" s="269"/>
      <c r="E108" s="269"/>
    </row>
    <row r="109" spans="3:5" ht="12.75">
      <c r="C109" s="269"/>
      <c r="D109" s="269"/>
      <c r="E109" s="269"/>
    </row>
    <row r="110" spans="3:5" ht="12.75">
      <c r="C110" s="269"/>
      <c r="D110" s="269"/>
      <c r="E110" s="269"/>
    </row>
    <row r="111" spans="3:5" ht="12.75">
      <c r="C111" s="269"/>
      <c r="D111" s="269"/>
      <c r="E111" s="269"/>
    </row>
    <row r="112" spans="3:5" ht="12.75">
      <c r="C112" s="269"/>
      <c r="D112" s="269"/>
      <c r="E112" s="269"/>
    </row>
    <row r="113" spans="3:5" ht="12.75">
      <c r="C113" s="269"/>
      <c r="D113" s="269"/>
      <c r="E113" s="269"/>
    </row>
    <row r="114" spans="3:5" ht="12.75">
      <c r="C114" s="269"/>
      <c r="D114" s="269"/>
      <c r="E114" s="269"/>
    </row>
    <row r="115" spans="3:5" ht="12.75">
      <c r="C115" s="269"/>
      <c r="D115" s="269"/>
      <c r="E115" s="269"/>
    </row>
    <row r="116" spans="3:5" ht="12.75">
      <c r="C116" s="269"/>
      <c r="D116" s="269"/>
      <c r="E116" s="269"/>
    </row>
    <row r="117" spans="3:5" ht="12.75">
      <c r="C117" s="269"/>
      <c r="D117" s="269"/>
      <c r="E117" s="269"/>
    </row>
    <row r="118" spans="3:5" ht="12.75">
      <c r="C118" s="269"/>
      <c r="D118" s="269"/>
      <c r="E118" s="269"/>
    </row>
    <row r="119" spans="3:5" ht="12.75">
      <c r="C119" s="269"/>
      <c r="D119" s="269"/>
      <c r="E119" s="269"/>
    </row>
    <row r="120" spans="3:5" ht="12.75">
      <c r="C120" s="269"/>
      <c r="D120" s="269"/>
      <c r="E120" s="269"/>
    </row>
    <row r="121" spans="3:5" ht="12.75">
      <c r="C121" s="269"/>
      <c r="D121" s="269"/>
      <c r="E121" s="269"/>
    </row>
    <row r="122" spans="3:5" ht="12.75">
      <c r="C122" s="269"/>
      <c r="D122" s="269"/>
      <c r="E122" s="269"/>
    </row>
    <row r="123" spans="3:5" ht="12.75">
      <c r="C123" s="269"/>
      <c r="D123" s="269"/>
      <c r="E123" s="269"/>
    </row>
    <row r="124" spans="3:5" ht="12.75">
      <c r="C124" s="269"/>
      <c r="D124" s="269"/>
      <c r="E124" s="269"/>
    </row>
    <row r="125" spans="3:5" ht="12.75">
      <c r="C125" s="269"/>
      <c r="D125" s="269"/>
      <c r="E125" s="269"/>
    </row>
    <row r="126" spans="3:5" ht="12.75">
      <c r="C126" s="269"/>
      <c r="D126" s="269"/>
      <c r="E126" s="269"/>
    </row>
    <row r="127" spans="3:5" ht="12.75">
      <c r="C127" s="269"/>
      <c r="D127" s="269"/>
      <c r="E127" s="269"/>
    </row>
    <row r="128" spans="3:5" ht="12.75">
      <c r="C128" s="269"/>
      <c r="D128" s="269"/>
      <c r="E128" s="269"/>
    </row>
    <row r="129" spans="3:5" ht="12.75">
      <c r="C129" s="269"/>
      <c r="D129" s="269"/>
      <c r="E129" s="269"/>
    </row>
    <row r="130" spans="3:5" ht="12.75">
      <c r="C130" s="269"/>
      <c r="D130" s="269"/>
      <c r="E130" s="269"/>
    </row>
    <row r="131" spans="3:5" ht="12.75">
      <c r="C131" s="269"/>
      <c r="D131" s="269"/>
      <c r="E131" s="269"/>
    </row>
    <row r="132" spans="3:5" ht="12.75">
      <c r="C132" s="269"/>
      <c r="D132" s="269"/>
      <c r="E132" s="269"/>
    </row>
    <row r="133" spans="3:5" ht="12.75">
      <c r="C133" s="269"/>
      <c r="D133" s="269"/>
      <c r="E133" s="269"/>
    </row>
    <row r="134" spans="3:5" ht="12.75">
      <c r="C134" s="269"/>
      <c r="D134" s="269"/>
      <c r="E134" s="269"/>
    </row>
    <row r="135" spans="3:5" ht="12.75">
      <c r="C135" s="269"/>
      <c r="D135" s="269"/>
      <c r="E135" s="269"/>
    </row>
    <row r="136" spans="3:5" ht="12.75">
      <c r="C136" s="269"/>
      <c r="D136" s="269"/>
      <c r="E136" s="269"/>
    </row>
    <row r="137" spans="3:5" ht="12.75">
      <c r="C137" s="269"/>
      <c r="D137" s="269"/>
      <c r="E137" s="269"/>
    </row>
    <row r="138" spans="3:5" ht="12.75">
      <c r="C138" s="269"/>
      <c r="D138" s="269"/>
      <c r="E138" s="269"/>
    </row>
    <row r="139" spans="3:5" ht="12.75">
      <c r="C139" s="269"/>
      <c r="D139" s="269"/>
      <c r="E139" s="269"/>
    </row>
    <row r="140" spans="3:5" ht="12.75">
      <c r="C140" s="269"/>
      <c r="D140" s="269"/>
      <c r="E140" s="269"/>
    </row>
    <row r="141" spans="3:5" ht="12.75">
      <c r="C141" s="269"/>
      <c r="D141" s="269"/>
      <c r="E141" s="269"/>
    </row>
    <row r="142" spans="3:5" ht="12.75">
      <c r="C142" s="269"/>
      <c r="D142" s="269"/>
      <c r="E142" s="269"/>
    </row>
    <row r="143" spans="3:5" ht="12.75">
      <c r="C143" s="269"/>
      <c r="D143" s="269"/>
      <c r="E143" s="269"/>
    </row>
    <row r="144" spans="3:5" ht="12.75">
      <c r="C144" s="269"/>
      <c r="D144" s="269"/>
      <c r="E144" s="269"/>
    </row>
    <row r="145" spans="3:5" ht="12.75">
      <c r="C145" s="269"/>
      <c r="D145" s="269"/>
      <c r="E145" s="269"/>
    </row>
    <row r="146" spans="3:5" ht="12.75">
      <c r="C146" s="269"/>
      <c r="D146" s="269"/>
      <c r="E146" s="269"/>
    </row>
    <row r="147" spans="3:5" ht="12.75">
      <c r="C147" s="269"/>
      <c r="D147" s="269"/>
      <c r="E147" s="269"/>
    </row>
    <row r="148" spans="3:5" ht="12.75">
      <c r="C148" s="269"/>
      <c r="D148" s="269"/>
      <c r="E148" s="269"/>
    </row>
    <row r="149" spans="3:5" ht="12.75">
      <c r="C149" s="269"/>
      <c r="D149" s="269"/>
      <c r="E149" s="269"/>
    </row>
    <row r="150" spans="3:5" ht="12.75">
      <c r="C150" s="269"/>
      <c r="D150" s="269"/>
      <c r="E150" s="269"/>
    </row>
    <row r="151" spans="3:5" ht="12.75">
      <c r="C151" s="269"/>
      <c r="D151" s="269"/>
      <c r="E151" s="269"/>
    </row>
    <row r="152" spans="3:5" ht="12.75">
      <c r="C152" s="269"/>
      <c r="D152" s="269"/>
      <c r="E152" s="269"/>
    </row>
    <row r="153" spans="3:5" ht="12.75">
      <c r="C153" s="269"/>
      <c r="D153" s="269"/>
      <c r="E153" s="269"/>
    </row>
    <row r="154" spans="3:5" ht="12.75">
      <c r="C154" s="269"/>
      <c r="D154" s="269"/>
      <c r="E154" s="269"/>
    </row>
    <row r="155" spans="3:5" ht="12.75">
      <c r="C155" s="269"/>
      <c r="D155" s="269"/>
      <c r="E155" s="269"/>
    </row>
    <row r="156" spans="3:5" ht="12.75">
      <c r="C156" s="269"/>
      <c r="D156" s="269"/>
      <c r="E156" s="269"/>
    </row>
    <row r="157" spans="3:5" ht="12.75">
      <c r="C157" s="269"/>
      <c r="D157" s="269"/>
      <c r="E157" s="269"/>
    </row>
    <row r="158" spans="3:5" ht="12.75">
      <c r="C158" s="269"/>
      <c r="D158" s="269"/>
      <c r="E158" s="269"/>
    </row>
    <row r="159" spans="3:5" ht="12.75">
      <c r="C159" s="269"/>
      <c r="D159" s="269"/>
      <c r="E159" s="269"/>
    </row>
    <row r="160" spans="3:5" ht="12.75">
      <c r="C160" s="269"/>
      <c r="D160" s="269"/>
      <c r="E160" s="269"/>
    </row>
    <row r="161" spans="3:5" ht="12.75">
      <c r="C161" s="269"/>
      <c r="D161" s="269"/>
      <c r="E161" s="269"/>
    </row>
    <row r="162" spans="3:5" ht="12.75">
      <c r="C162" s="269"/>
      <c r="D162" s="269"/>
      <c r="E162" s="269"/>
    </row>
    <row r="163" spans="3:5" ht="12.75">
      <c r="C163" s="269"/>
      <c r="D163" s="269"/>
      <c r="E163" s="269"/>
    </row>
    <row r="164" spans="3:5" ht="12.75">
      <c r="C164" s="269"/>
      <c r="D164" s="269"/>
      <c r="E164" s="269"/>
    </row>
    <row r="165" spans="3:5" ht="12.75">
      <c r="C165" s="269"/>
      <c r="D165" s="269"/>
      <c r="E165" s="269"/>
    </row>
    <row r="166" spans="3:5" ht="12.75">
      <c r="C166" s="269"/>
      <c r="D166" s="269"/>
      <c r="E166" s="269"/>
    </row>
    <row r="167" spans="3:5" ht="12.75">
      <c r="C167" s="269"/>
      <c r="D167" s="269"/>
      <c r="E167" s="269"/>
    </row>
    <row r="168" spans="3:5" ht="12.75">
      <c r="C168" s="269"/>
      <c r="D168" s="269"/>
      <c r="E168" s="269"/>
    </row>
    <row r="169" spans="3:5" ht="12.75">
      <c r="C169" s="269"/>
      <c r="D169" s="269"/>
      <c r="E169" s="269"/>
    </row>
    <row r="170" spans="3:5" ht="12.75">
      <c r="C170" s="269"/>
      <c r="D170" s="269"/>
      <c r="E170" s="269"/>
    </row>
    <row r="171" spans="3:5" ht="12.75">
      <c r="C171" s="269"/>
      <c r="D171" s="269"/>
      <c r="E171" s="269"/>
    </row>
    <row r="172" spans="3:5" ht="12.75">
      <c r="C172" s="269"/>
      <c r="D172" s="269"/>
      <c r="E172" s="269"/>
    </row>
    <row r="173" spans="3:5" ht="12.75">
      <c r="C173" s="269"/>
      <c r="D173" s="269"/>
      <c r="E173" s="269"/>
    </row>
    <row r="174" spans="3:5" ht="12.75">
      <c r="C174" s="269"/>
      <c r="D174" s="269"/>
      <c r="E174" s="269"/>
    </row>
    <row r="175" spans="3:5" ht="12.75">
      <c r="C175" s="269"/>
      <c r="D175" s="269"/>
      <c r="E175" s="269"/>
    </row>
    <row r="176" spans="3:5" ht="12.75">
      <c r="C176" s="269"/>
      <c r="D176" s="269"/>
      <c r="E176" s="269"/>
    </row>
    <row r="177" spans="3:5" ht="12.75">
      <c r="C177" s="269"/>
      <c r="D177" s="269"/>
      <c r="E177" s="269"/>
    </row>
    <row r="178" spans="3:5" ht="12.75">
      <c r="C178" s="269"/>
      <c r="D178" s="269"/>
      <c r="E178" s="269"/>
    </row>
    <row r="179" spans="3:5" ht="12.75">
      <c r="C179" s="269"/>
      <c r="D179" s="269"/>
      <c r="E179" s="269"/>
    </row>
    <row r="180" spans="3:5" ht="12.75">
      <c r="C180" s="269"/>
      <c r="D180" s="269"/>
      <c r="E180" s="269"/>
    </row>
    <row r="181" spans="3:5" ht="12.75">
      <c r="C181" s="269"/>
      <c r="D181" s="269"/>
      <c r="E181" s="269"/>
    </row>
    <row r="182" spans="3:5" ht="12.75">
      <c r="C182" s="269"/>
      <c r="D182" s="269"/>
      <c r="E182" s="269"/>
    </row>
    <row r="183" spans="3:5" ht="12.75">
      <c r="C183" s="269"/>
      <c r="D183" s="269"/>
      <c r="E183" s="269"/>
    </row>
    <row r="184" spans="3:5" ht="12.75">
      <c r="C184" s="269"/>
      <c r="D184" s="269"/>
      <c r="E184" s="269"/>
    </row>
    <row r="185" spans="3:5" ht="12.75">
      <c r="C185" s="269"/>
      <c r="D185" s="269"/>
      <c r="E185" s="269"/>
    </row>
    <row r="186" spans="3:5" ht="12.75">
      <c r="C186" s="269"/>
      <c r="D186" s="269"/>
      <c r="E186" s="269"/>
    </row>
    <row r="187" spans="3:5" ht="12.75">
      <c r="C187" s="269"/>
      <c r="D187" s="269"/>
      <c r="E187" s="269"/>
    </row>
    <row r="188" spans="3:5" ht="12.75">
      <c r="C188" s="269"/>
      <c r="D188" s="269"/>
      <c r="E188" s="269"/>
    </row>
    <row r="189" spans="3:5" ht="12.75">
      <c r="C189" s="269"/>
      <c r="D189" s="269"/>
      <c r="E189" s="269"/>
    </row>
    <row r="190" spans="3:5" ht="12.75">
      <c r="C190" s="269"/>
      <c r="D190" s="269"/>
      <c r="E190" s="269"/>
    </row>
    <row r="191" spans="3:5" ht="12.75">
      <c r="C191" s="269"/>
      <c r="D191" s="269"/>
      <c r="E191" s="269"/>
    </row>
    <row r="192" spans="3:5" ht="12.75">
      <c r="C192" s="269"/>
      <c r="D192" s="269"/>
      <c r="E192" s="269"/>
    </row>
    <row r="193" spans="3:5" ht="12.75">
      <c r="C193" s="269"/>
      <c r="D193" s="269"/>
      <c r="E193" s="269"/>
    </row>
    <row r="194" spans="3:5" ht="12.75">
      <c r="C194" s="269"/>
      <c r="D194" s="269"/>
      <c r="E194" s="269"/>
    </row>
    <row r="195" spans="3:5" ht="12.75">
      <c r="C195" s="269"/>
      <c r="D195" s="269"/>
      <c r="E195" s="269"/>
    </row>
    <row r="196" spans="3:5" ht="12.75">
      <c r="C196" s="269"/>
      <c r="D196" s="269"/>
      <c r="E196" s="269"/>
    </row>
    <row r="197" spans="3:5" ht="12.75">
      <c r="C197" s="269"/>
      <c r="D197" s="269"/>
      <c r="E197" s="269"/>
    </row>
    <row r="198" spans="3:5" ht="12.75">
      <c r="C198" s="269"/>
      <c r="D198" s="269"/>
      <c r="E198" s="269"/>
    </row>
    <row r="199" spans="3:5" ht="12.75">
      <c r="C199" s="269"/>
      <c r="D199" s="269"/>
      <c r="E199" s="269"/>
    </row>
    <row r="200" spans="3:5" ht="12.75">
      <c r="C200" s="269"/>
      <c r="D200" s="269"/>
      <c r="E200" s="269"/>
    </row>
    <row r="201" spans="3:5" ht="12.75">
      <c r="C201" s="269"/>
      <c r="D201" s="269"/>
      <c r="E201" s="269"/>
    </row>
    <row r="202" spans="3:5" ht="12.75">
      <c r="C202" s="269"/>
      <c r="D202" s="269"/>
      <c r="E202" s="269"/>
    </row>
    <row r="203" spans="3:5" ht="12.75">
      <c r="C203" s="269"/>
      <c r="D203" s="269"/>
      <c r="E203" s="269"/>
    </row>
    <row r="204" spans="3:5" ht="12.75">
      <c r="C204" s="269"/>
      <c r="D204" s="269"/>
      <c r="E204" s="269"/>
    </row>
    <row r="205" spans="3:5" ht="12.75">
      <c r="C205" s="269"/>
      <c r="D205" s="269"/>
      <c r="E205" s="269"/>
    </row>
    <row r="206" spans="3:5" ht="12.75">
      <c r="C206" s="269"/>
      <c r="D206" s="269"/>
      <c r="E206" s="269"/>
    </row>
    <row r="207" spans="3:5" ht="12.75">
      <c r="C207" s="269"/>
      <c r="D207" s="269"/>
      <c r="E207" s="269"/>
    </row>
    <row r="208" spans="3:5" ht="12.75">
      <c r="C208" s="269"/>
      <c r="D208" s="269"/>
      <c r="E208" s="269"/>
    </row>
    <row r="209" spans="3:5" ht="12.75">
      <c r="C209" s="269"/>
      <c r="D209" s="269"/>
      <c r="E209" s="269"/>
    </row>
    <row r="210" spans="3:5" ht="12.75">
      <c r="C210" s="269"/>
      <c r="D210" s="269"/>
      <c r="E210" s="269"/>
    </row>
    <row r="211" spans="3:5" ht="12.75">
      <c r="C211" s="269"/>
      <c r="D211" s="269"/>
      <c r="E211" s="269"/>
    </row>
    <row r="212" spans="3:5" ht="12.75">
      <c r="C212" s="269"/>
      <c r="D212" s="269"/>
      <c r="E212" s="269"/>
    </row>
    <row r="213" spans="3:5" ht="12.75">
      <c r="C213" s="269"/>
      <c r="D213" s="269"/>
      <c r="E213" s="269"/>
    </row>
    <row r="214" spans="3:5" ht="12.75">
      <c r="C214" s="269"/>
      <c r="D214" s="269"/>
      <c r="E214" s="269"/>
    </row>
    <row r="215" spans="3:5" ht="12.75">
      <c r="C215" s="269"/>
      <c r="D215" s="269"/>
      <c r="E215" s="269"/>
    </row>
    <row r="216" spans="3:5" ht="12.75">
      <c r="C216" s="269"/>
      <c r="D216" s="269"/>
      <c r="E216" s="269"/>
    </row>
    <row r="217" spans="3:5" ht="12.75">
      <c r="C217" s="269"/>
      <c r="D217" s="269"/>
      <c r="E217" s="269"/>
    </row>
    <row r="218" spans="3:5" ht="12.75">
      <c r="C218" s="269"/>
      <c r="D218" s="269"/>
      <c r="E218" s="269"/>
    </row>
    <row r="219" spans="3:5" ht="12.75">
      <c r="C219" s="269"/>
      <c r="D219" s="269"/>
      <c r="E219" s="269"/>
    </row>
    <row r="220" spans="3:5" ht="12.75">
      <c r="C220" s="269"/>
      <c r="D220" s="269"/>
      <c r="E220" s="269"/>
    </row>
    <row r="221" spans="3:5" ht="12.75">
      <c r="C221" s="269"/>
      <c r="D221" s="269"/>
      <c r="E221" s="269"/>
    </row>
    <row r="222" spans="3:5" ht="12.75">
      <c r="C222" s="269"/>
      <c r="D222" s="269"/>
      <c r="E222" s="269"/>
    </row>
    <row r="223" spans="3:5" ht="12.75">
      <c r="C223" s="269"/>
      <c r="D223" s="269"/>
      <c r="E223" s="269"/>
    </row>
    <row r="224" spans="3:5" ht="12.75">
      <c r="C224" s="269"/>
      <c r="D224" s="269"/>
      <c r="E224" s="269"/>
    </row>
    <row r="225" spans="3:5" ht="12.75">
      <c r="C225" s="269"/>
      <c r="D225" s="269"/>
      <c r="E225" s="269"/>
    </row>
    <row r="226" spans="3:5" ht="12.75">
      <c r="C226" s="269"/>
      <c r="D226" s="269"/>
      <c r="E226" s="269"/>
    </row>
    <row r="227" spans="3:5" ht="12.75">
      <c r="C227" s="269"/>
      <c r="D227" s="269"/>
      <c r="E227" s="269"/>
    </row>
    <row r="228" spans="3:5" ht="12.75">
      <c r="C228" s="269"/>
      <c r="D228" s="269"/>
      <c r="E228" s="269"/>
    </row>
    <row r="229" spans="3:5" ht="12.75">
      <c r="C229" s="269"/>
      <c r="D229" s="269"/>
      <c r="E229" s="269"/>
    </row>
    <row r="230" spans="3:5" ht="12.75">
      <c r="C230" s="269"/>
      <c r="D230" s="269"/>
      <c r="E230" s="269"/>
    </row>
    <row r="231" spans="3:5" ht="12.75">
      <c r="C231" s="269"/>
      <c r="D231" s="269"/>
      <c r="E231" s="269"/>
    </row>
    <row r="232" spans="3:5" ht="12.75">
      <c r="C232" s="269"/>
      <c r="D232" s="269"/>
      <c r="E232" s="269"/>
    </row>
    <row r="233" spans="3:5" ht="12.75">
      <c r="C233" s="269"/>
      <c r="D233" s="269"/>
      <c r="E233" s="269"/>
    </row>
    <row r="234" spans="3:5" ht="12.75">
      <c r="C234" s="269"/>
      <c r="D234" s="269"/>
      <c r="E234" s="269"/>
    </row>
    <row r="235" spans="3:5" ht="12.75">
      <c r="C235" s="269"/>
      <c r="D235" s="269"/>
      <c r="E235" s="269"/>
    </row>
    <row r="236" spans="3:5" ht="12.75">
      <c r="C236" s="269"/>
      <c r="D236" s="269"/>
      <c r="E236" s="269"/>
    </row>
    <row r="237" spans="3:5" ht="12.75">
      <c r="C237" s="269"/>
      <c r="D237" s="269"/>
      <c r="E237" s="269"/>
    </row>
    <row r="238" spans="3:5" ht="12.75">
      <c r="C238" s="269"/>
      <c r="D238" s="269"/>
      <c r="E238" s="269"/>
    </row>
    <row r="239" spans="3:5" ht="12.75">
      <c r="C239" s="269"/>
      <c r="D239" s="269"/>
      <c r="E239" s="269"/>
    </row>
    <row r="240" spans="3:5" ht="12.75">
      <c r="C240" s="269"/>
      <c r="D240" s="269"/>
      <c r="E240" s="269"/>
    </row>
    <row r="241" spans="3:5" ht="12.75">
      <c r="C241" s="269"/>
      <c r="D241" s="269"/>
      <c r="E241" s="269"/>
    </row>
    <row r="242" spans="3:5" ht="12.75">
      <c r="C242" s="269"/>
      <c r="D242" s="269"/>
      <c r="E242" s="269"/>
    </row>
    <row r="243" spans="3:5" ht="12.75">
      <c r="C243" s="269"/>
      <c r="D243" s="269"/>
      <c r="E243" s="269"/>
    </row>
    <row r="244" spans="3:5" ht="12.75">
      <c r="C244" s="269"/>
      <c r="D244" s="269"/>
      <c r="E244" s="269"/>
    </row>
    <row r="245" spans="3:5" ht="12.75">
      <c r="C245" s="269"/>
      <c r="D245" s="269"/>
      <c r="E245" s="269"/>
    </row>
    <row r="246" spans="3:5" ht="12.75">
      <c r="C246" s="269"/>
      <c r="D246" s="269"/>
      <c r="E246" s="269"/>
    </row>
    <row r="247" spans="3:5" ht="12.75">
      <c r="C247" s="269"/>
      <c r="D247" s="269"/>
      <c r="E247" s="269"/>
    </row>
    <row r="248" spans="3:5" ht="12.75">
      <c r="C248" s="269"/>
      <c r="D248" s="269"/>
      <c r="E248" s="269"/>
    </row>
    <row r="249" spans="3:5" ht="12.75">
      <c r="C249" s="269"/>
      <c r="D249" s="269"/>
      <c r="E249" s="269"/>
    </row>
    <row r="250" spans="3:5" ht="12.75">
      <c r="C250" s="269"/>
      <c r="D250" s="269"/>
      <c r="E250" s="269"/>
    </row>
    <row r="251" spans="3:5" ht="12.75">
      <c r="C251" s="269"/>
      <c r="D251" s="269"/>
      <c r="E251" s="269"/>
    </row>
    <row r="252" spans="3:5" ht="12.75">
      <c r="C252" s="269"/>
      <c r="D252" s="269"/>
      <c r="E252" s="269"/>
    </row>
    <row r="253" spans="3:5" ht="12.75">
      <c r="C253" s="269"/>
      <c r="D253" s="269"/>
      <c r="E253" s="269"/>
    </row>
    <row r="254" spans="3:5" ht="12.75">
      <c r="C254" s="269"/>
      <c r="D254" s="269"/>
      <c r="E254" s="269"/>
    </row>
    <row r="255" spans="3:5" ht="12.75">
      <c r="C255" s="269"/>
      <c r="D255" s="269"/>
      <c r="E255" s="269"/>
    </row>
    <row r="256" spans="3:5" ht="12.75">
      <c r="C256" s="269"/>
      <c r="D256" s="269"/>
      <c r="E256" s="269"/>
    </row>
    <row r="257" spans="3:5" ht="12.75">
      <c r="C257" s="269"/>
      <c r="D257" s="269"/>
      <c r="E257" s="269"/>
    </row>
    <row r="258" spans="3:5" ht="12.75">
      <c r="C258" s="269"/>
      <c r="D258" s="269"/>
      <c r="E258" s="269"/>
    </row>
    <row r="259" spans="3:5" ht="12.75">
      <c r="C259" s="269"/>
      <c r="D259" s="269"/>
      <c r="E259" s="269"/>
    </row>
    <row r="260" spans="3:5" ht="12.75">
      <c r="C260" s="269"/>
      <c r="D260" s="269"/>
      <c r="E260" s="269"/>
    </row>
    <row r="261" spans="3:5" ht="12.75">
      <c r="C261" s="269"/>
      <c r="D261" s="269"/>
      <c r="E261" s="269"/>
    </row>
    <row r="262" spans="3:5" ht="12.75">
      <c r="C262" s="269"/>
      <c r="D262" s="269"/>
      <c r="E262" s="269"/>
    </row>
    <row r="263" spans="3:5" ht="12.75">
      <c r="C263" s="269"/>
      <c r="D263" s="269"/>
      <c r="E263" s="269"/>
    </row>
    <row r="264" spans="3:5" ht="12.75">
      <c r="C264" s="269"/>
      <c r="D264" s="269"/>
      <c r="E264" s="269"/>
    </row>
    <row r="265" spans="3:5" ht="12.75">
      <c r="C265" s="269"/>
      <c r="D265" s="269"/>
      <c r="E265" s="269"/>
    </row>
    <row r="266" spans="3:5" ht="12.75">
      <c r="C266" s="269"/>
      <c r="D266" s="269"/>
      <c r="E266" s="269"/>
    </row>
    <row r="267" spans="3:5" ht="12.75">
      <c r="C267" s="269"/>
      <c r="D267" s="269"/>
      <c r="E267" s="269"/>
    </row>
    <row r="268" spans="3:5" ht="12.75">
      <c r="C268" s="269"/>
      <c r="D268" s="269"/>
      <c r="E268" s="269"/>
    </row>
    <row r="269" spans="3:5" ht="12.75">
      <c r="C269" s="269"/>
      <c r="D269" s="269"/>
      <c r="E269" s="269"/>
    </row>
    <row r="270" spans="3:5" ht="12.75">
      <c r="C270" s="269"/>
      <c r="D270" s="269"/>
      <c r="E270" s="269"/>
    </row>
    <row r="271" spans="3:5" ht="12.75">
      <c r="C271" s="269"/>
      <c r="D271" s="269"/>
      <c r="E271" s="269"/>
    </row>
    <row r="272" spans="3:5" ht="12.75">
      <c r="C272" s="269"/>
      <c r="D272" s="269"/>
      <c r="E272" s="269"/>
    </row>
    <row r="273" spans="3:5" ht="12.75">
      <c r="C273" s="269"/>
      <c r="D273" s="269"/>
      <c r="E273" s="269"/>
    </row>
    <row r="274" spans="3:5" ht="12.75">
      <c r="C274" s="269"/>
      <c r="D274" s="269"/>
      <c r="E274" s="269"/>
    </row>
    <row r="275" spans="3:5" ht="12.75">
      <c r="C275" s="269"/>
      <c r="D275" s="269"/>
      <c r="E275" s="269"/>
    </row>
    <row r="276" spans="3:5" ht="12.75">
      <c r="C276" s="269"/>
      <c r="D276" s="269"/>
      <c r="E276" s="269"/>
    </row>
    <row r="277" spans="3:5" ht="12.75">
      <c r="C277" s="269"/>
      <c r="D277" s="269"/>
      <c r="E277" s="269"/>
    </row>
    <row r="278" spans="3:5" ht="12.75">
      <c r="C278" s="269"/>
      <c r="D278" s="269"/>
      <c r="E278" s="269"/>
    </row>
    <row r="279" spans="3:5" ht="12.75">
      <c r="C279" s="269"/>
      <c r="D279" s="269"/>
      <c r="E279" s="269"/>
    </row>
    <row r="280" spans="3:5" ht="12.75">
      <c r="C280" s="269"/>
      <c r="D280" s="269"/>
      <c r="E280" s="269"/>
    </row>
    <row r="281" spans="3:5" ht="12.75">
      <c r="C281" s="269"/>
      <c r="D281" s="269"/>
      <c r="E281" s="269"/>
    </row>
    <row r="282" spans="3:5" ht="12.75">
      <c r="C282" s="269"/>
      <c r="D282" s="269"/>
      <c r="E282" s="269"/>
    </row>
    <row r="283" spans="3:5" ht="12.75">
      <c r="C283" s="269"/>
      <c r="D283" s="269"/>
      <c r="E283" s="269"/>
    </row>
    <row r="284" spans="3:5" ht="12.75">
      <c r="C284" s="269"/>
      <c r="D284" s="269"/>
      <c r="E284" s="269"/>
    </row>
    <row r="285" spans="3:5" ht="12.75">
      <c r="C285" s="269"/>
      <c r="D285" s="269"/>
      <c r="E285" s="269"/>
    </row>
    <row r="286" spans="3:5" ht="12.75">
      <c r="C286" s="269"/>
      <c r="D286" s="269"/>
      <c r="E286" s="269"/>
    </row>
    <row r="287" spans="3:5" ht="12.75">
      <c r="C287" s="269"/>
      <c r="D287" s="269"/>
      <c r="E287" s="269"/>
    </row>
    <row r="288" spans="3:5" ht="12.75">
      <c r="C288" s="269"/>
      <c r="D288" s="269"/>
      <c r="E288" s="269"/>
    </row>
    <row r="289" spans="3:5" ht="12.75">
      <c r="C289" s="269"/>
      <c r="D289" s="269"/>
      <c r="E289" s="269"/>
    </row>
    <row r="290" spans="3:5" ht="12.75">
      <c r="C290" s="269"/>
      <c r="D290" s="269"/>
      <c r="E290" s="269"/>
    </row>
    <row r="291" spans="3:5" ht="12.75">
      <c r="C291" s="269"/>
      <c r="D291" s="269"/>
      <c r="E291" s="269"/>
    </row>
    <row r="292" spans="3:5" ht="12.75">
      <c r="C292" s="269"/>
      <c r="D292" s="269"/>
      <c r="E292" s="269"/>
    </row>
    <row r="293" spans="3:5" ht="12.75">
      <c r="C293" s="269"/>
      <c r="D293" s="269"/>
      <c r="E293" s="269"/>
    </row>
    <row r="294" spans="3:5" ht="12.75">
      <c r="C294" s="269"/>
      <c r="D294" s="269"/>
      <c r="E294" s="269"/>
    </row>
    <row r="295" spans="3:5" ht="12.75">
      <c r="C295" s="269"/>
      <c r="D295" s="269"/>
      <c r="E295" s="269"/>
    </row>
    <row r="296" spans="3:5" ht="12.75">
      <c r="C296" s="269"/>
      <c r="D296" s="269"/>
      <c r="E296" s="269"/>
    </row>
    <row r="297" spans="3:5" ht="12.75">
      <c r="C297" s="269"/>
      <c r="D297" s="269"/>
      <c r="E297" s="269"/>
    </row>
    <row r="298" spans="3:5" ht="12.75">
      <c r="C298" s="269"/>
      <c r="D298" s="269"/>
      <c r="E298" s="269"/>
    </row>
    <row r="299" spans="3:5" ht="12.75">
      <c r="C299" s="269"/>
      <c r="D299" s="269"/>
      <c r="E299" s="269"/>
    </row>
    <row r="300" spans="3:5" ht="12.75">
      <c r="C300" s="269"/>
      <c r="D300" s="269"/>
      <c r="E300" s="269"/>
    </row>
    <row r="301" spans="3:5" ht="12.75">
      <c r="C301" s="269"/>
      <c r="D301" s="269"/>
      <c r="E301" s="269"/>
    </row>
    <row r="302" spans="3:5" ht="12.75">
      <c r="C302" s="269"/>
      <c r="D302" s="269"/>
      <c r="E302" s="269"/>
    </row>
    <row r="303" spans="3:5" ht="12.75">
      <c r="C303" s="269"/>
      <c r="D303" s="269"/>
      <c r="E303" s="269"/>
    </row>
    <row r="304" spans="3:5" ht="12.75">
      <c r="C304" s="269"/>
      <c r="D304" s="269"/>
      <c r="E304" s="269"/>
    </row>
    <row r="305" spans="3:5" ht="12.75">
      <c r="C305" s="269"/>
      <c r="D305" s="269"/>
      <c r="E305" s="269"/>
    </row>
    <row r="306" spans="3:5" ht="12.75">
      <c r="C306" s="269"/>
      <c r="D306" s="269"/>
      <c r="E306" s="269"/>
    </row>
    <row r="307" spans="3:5" ht="12.75">
      <c r="C307" s="269"/>
      <c r="D307" s="269"/>
      <c r="E307" s="269"/>
    </row>
    <row r="308" spans="3:5" ht="12.75">
      <c r="C308" s="269"/>
      <c r="D308" s="269"/>
      <c r="E308" s="269"/>
    </row>
    <row r="309" spans="3:5" ht="12.75">
      <c r="C309" s="269"/>
      <c r="D309" s="269"/>
      <c r="E309" s="269"/>
    </row>
    <row r="310" spans="3:5" ht="12.75">
      <c r="C310" s="269"/>
      <c r="D310" s="269"/>
      <c r="E310" s="269"/>
    </row>
    <row r="311" spans="3:5" ht="12.75">
      <c r="C311" s="269"/>
      <c r="D311" s="269"/>
      <c r="E311" s="269"/>
    </row>
    <row r="312" spans="3:5" ht="12.75">
      <c r="C312" s="269"/>
      <c r="D312" s="269"/>
      <c r="E312" s="269"/>
    </row>
    <row r="313" spans="3:5" ht="12.75">
      <c r="C313" s="269"/>
      <c r="D313" s="269"/>
      <c r="E313" s="269"/>
    </row>
    <row r="314" spans="3:5" ht="12.75">
      <c r="C314" s="269"/>
      <c r="D314" s="269"/>
      <c r="E314" s="269"/>
    </row>
    <row r="315" spans="3:5" ht="12.75">
      <c r="C315" s="269"/>
      <c r="D315" s="269"/>
      <c r="E315" s="269"/>
    </row>
    <row r="316" spans="3:5" ht="12.75">
      <c r="C316" s="269"/>
      <c r="D316" s="269"/>
      <c r="E316" s="269"/>
    </row>
    <row r="317" spans="3:5" ht="12.75">
      <c r="C317" s="269"/>
      <c r="D317" s="269"/>
      <c r="E317" s="269"/>
    </row>
    <row r="318" spans="3:5" ht="12.75">
      <c r="C318" s="269"/>
      <c r="D318" s="269"/>
      <c r="E318" s="269"/>
    </row>
    <row r="319" spans="3:5" ht="12.75">
      <c r="C319" s="269"/>
      <c r="D319" s="269"/>
      <c r="E319" s="269"/>
    </row>
    <row r="320" spans="3:5" ht="12.75">
      <c r="C320" s="269"/>
      <c r="D320" s="269"/>
      <c r="E320" s="269"/>
    </row>
    <row r="321" spans="3:5" ht="12.75">
      <c r="C321" s="269"/>
      <c r="D321" s="269"/>
      <c r="E321" s="269"/>
    </row>
    <row r="322" spans="3:5" ht="12.75">
      <c r="C322" s="269"/>
      <c r="D322" s="269"/>
      <c r="E322" s="269"/>
    </row>
    <row r="323" spans="3:5" ht="12.75">
      <c r="C323" s="269"/>
      <c r="D323" s="269"/>
      <c r="E323" s="269"/>
    </row>
    <row r="324" spans="3:5" ht="12.75">
      <c r="C324" s="269"/>
      <c r="D324" s="269"/>
      <c r="E324" s="269"/>
    </row>
    <row r="325" spans="3:5" ht="12.75">
      <c r="C325" s="269"/>
      <c r="D325" s="269"/>
      <c r="E325" s="269"/>
    </row>
    <row r="326" spans="3:5" ht="12.75">
      <c r="C326" s="269"/>
      <c r="D326" s="269"/>
      <c r="E326" s="269"/>
    </row>
    <row r="327" spans="3:5" ht="12.75">
      <c r="C327" s="269"/>
      <c r="D327" s="269"/>
      <c r="E327" s="269"/>
    </row>
    <row r="328" spans="3:5" ht="12.75">
      <c r="C328" s="269"/>
      <c r="D328" s="269"/>
      <c r="E328" s="269"/>
    </row>
    <row r="329" spans="3:5" ht="12.75">
      <c r="C329" s="269"/>
      <c r="D329" s="269"/>
      <c r="E329" s="269"/>
    </row>
    <row r="330" spans="3:5" ht="12.75">
      <c r="C330" s="269"/>
      <c r="D330" s="269"/>
      <c r="E330" s="269"/>
    </row>
    <row r="331" spans="3:5" ht="12.75">
      <c r="C331" s="269"/>
      <c r="D331" s="269"/>
      <c r="E331" s="269"/>
    </row>
    <row r="332" spans="3:5" ht="12.75">
      <c r="C332" s="269"/>
      <c r="D332" s="269"/>
      <c r="E332" s="269"/>
    </row>
    <row r="333" spans="3:5" ht="12.75">
      <c r="C333" s="269"/>
      <c r="D333" s="269"/>
      <c r="E333" s="269"/>
    </row>
    <row r="334" spans="3:5" ht="12.75">
      <c r="C334" s="269"/>
      <c r="D334" s="269"/>
      <c r="E334" s="269"/>
    </row>
    <row r="335" spans="3:5" ht="12.75">
      <c r="C335" s="269"/>
      <c r="D335" s="269"/>
      <c r="E335" s="269"/>
    </row>
    <row r="336" spans="3:5" ht="12.75">
      <c r="C336" s="269"/>
      <c r="D336" s="269"/>
      <c r="E336" s="269"/>
    </row>
    <row r="337" spans="3:5" ht="12.75">
      <c r="C337" s="269"/>
      <c r="D337" s="269"/>
      <c r="E337" s="269"/>
    </row>
    <row r="338" spans="3:5" ht="12.75">
      <c r="C338" s="269"/>
      <c r="D338" s="269"/>
      <c r="E338" s="269"/>
    </row>
    <row r="339" spans="3:5" ht="12.75">
      <c r="C339" s="269"/>
      <c r="D339" s="269"/>
      <c r="E339" s="269"/>
    </row>
    <row r="340" spans="3:5" ht="12.75">
      <c r="C340" s="269"/>
      <c r="D340" s="269"/>
      <c r="E340" s="269"/>
    </row>
    <row r="341" spans="3:5" ht="12.75">
      <c r="C341" s="269"/>
      <c r="D341" s="269"/>
      <c r="E341" s="269"/>
    </row>
    <row r="342" spans="3:5" ht="12.75">
      <c r="C342" s="269"/>
      <c r="D342" s="269"/>
      <c r="E342" s="269"/>
    </row>
    <row r="343" spans="3:5" ht="12.75">
      <c r="C343" s="269"/>
      <c r="D343" s="269"/>
      <c r="E343" s="269"/>
    </row>
    <row r="344" spans="3:5" ht="12.75">
      <c r="C344" s="269"/>
      <c r="D344" s="269"/>
      <c r="E344" s="269"/>
    </row>
    <row r="345" spans="3:5" ht="12.75">
      <c r="C345" s="269"/>
      <c r="D345" s="269"/>
      <c r="E345" s="269"/>
    </row>
    <row r="346" spans="3:5" ht="12.75">
      <c r="C346" s="269"/>
      <c r="D346" s="269"/>
      <c r="E346" s="269"/>
    </row>
    <row r="347" spans="3:5" ht="12.75">
      <c r="C347" s="269"/>
      <c r="D347" s="269"/>
      <c r="E347" s="269"/>
    </row>
    <row r="348" spans="3:5" ht="12.75">
      <c r="C348" s="269"/>
      <c r="D348" s="269"/>
      <c r="E348" s="269"/>
    </row>
    <row r="349" spans="3:5" ht="12.75">
      <c r="C349" s="269"/>
      <c r="D349" s="269"/>
      <c r="E349" s="269"/>
    </row>
    <row r="350" spans="3:5" ht="12.75">
      <c r="C350" s="269"/>
      <c r="D350" s="269"/>
      <c r="E350" s="269"/>
    </row>
    <row r="351" spans="3:5" ht="12.75">
      <c r="C351" s="269"/>
      <c r="D351" s="269"/>
      <c r="E351" s="269"/>
    </row>
    <row r="352" spans="3:5" ht="12.75">
      <c r="C352" s="269"/>
      <c r="D352" s="269"/>
      <c r="E352" s="269"/>
    </row>
    <row r="353" spans="3:5" ht="12.75">
      <c r="C353" s="269"/>
      <c r="D353" s="269"/>
      <c r="E353" s="269"/>
    </row>
    <row r="354" spans="3:5" ht="12.75">
      <c r="C354" s="269"/>
      <c r="D354" s="269"/>
      <c r="E354" s="269"/>
    </row>
    <row r="355" spans="3:5" ht="12.75">
      <c r="C355" s="269"/>
      <c r="D355" s="269"/>
      <c r="E355" s="269"/>
    </row>
    <row r="356" spans="3:5" ht="12.75">
      <c r="C356" s="269"/>
      <c r="D356" s="269"/>
      <c r="E356" s="269"/>
    </row>
    <row r="357" spans="3:5" ht="12.75">
      <c r="C357" s="269"/>
      <c r="D357" s="269"/>
      <c r="E357" s="269"/>
    </row>
    <row r="358" spans="3:5" ht="12.75">
      <c r="C358" s="269"/>
      <c r="D358" s="269"/>
      <c r="E358" s="269"/>
    </row>
    <row r="359" spans="3:5" ht="12.75">
      <c r="C359" s="269"/>
      <c r="D359" s="269"/>
      <c r="E359" s="269"/>
    </row>
    <row r="360" spans="3:5" ht="12.75">
      <c r="C360" s="269"/>
      <c r="D360" s="269"/>
      <c r="E360" s="269"/>
    </row>
    <row r="361" spans="3:5" ht="12.75">
      <c r="C361" s="269"/>
      <c r="D361" s="269"/>
      <c r="E361" s="269"/>
    </row>
    <row r="362" spans="3:5" ht="12.75">
      <c r="C362" s="269"/>
      <c r="D362" s="269"/>
      <c r="E362" s="269"/>
    </row>
    <row r="363" spans="3:5" ht="12.75">
      <c r="C363" s="269"/>
      <c r="D363" s="269"/>
      <c r="E363" s="269"/>
    </row>
    <row r="364" spans="3:5" ht="12.75">
      <c r="C364" s="269"/>
      <c r="D364" s="269"/>
      <c r="E364" s="269"/>
    </row>
    <row r="365" spans="3:5" ht="12.75">
      <c r="C365" s="269"/>
      <c r="D365" s="269"/>
      <c r="E365" s="269"/>
    </row>
    <row r="366" spans="3:5" ht="12.75">
      <c r="C366" s="269"/>
      <c r="D366" s="269"/>
      <c r="E366" s="269"/>
    </row>
    <row r="367" spans="3:5" ht="12.75">
      <c r="C367" s="269"/>
      <c r="D367" s="269"/>
      <c r="E367" s="269"/>
    </row>
    <row r="368" spans="3:5" ht="12.75">
      <c r="C368" s="269"/>
      <c r="D368" s="269"/>
      <c r="E368" s="269"/>
    </row>
    <row r="369" spans="3:5" ht="12.75">
      <c r="C369" s="269"/>
      <c r="D369" s="269"/>
      <c r="E369" s="269"/>
    </row>
    <row r="370" spans="3:5" ht="12.75">
      <c r="C370" s="269"/>
      <c r="D370" s="269"/>
      <c r="E370" s="269"/>
    </row>
    <row r="371" spans="3:5" ht="12.75">
      <c r="C371" s="269"/>
      <c r="D371" s="269"/>
      <c r="E371" s="269"/>
    </row>
    <row r="372" spans="3:5" ht="12.75">
      <c r="C372" s="269"/>
      <c r="D372" s="269"/>
      <c r="E372" s="269"/>
    </row>
    <row r="373" spans="3:5" ht="12.75">
      <c r="C373" s="269"/>
      <c r="D373" s="269"/>
      <c r="E373" s="269"/>
    </row>
    <row r="374" spans="3:5" ht="12.75">
      <c r="C374" s="269"/>
      <c r="D374" s="269"/>
      <c r="E374" s="269"/>
    </row>
    <row r="375" spans="3:5" ht="12.75">
      <c r="C375" s="269"/>
      <c r="D375" s="269"/>
      <c r="E375" s="269"/>
    </row>
    <row r="376" spans="3:5" ht="12.75">
      <c r="C376" s="269"/>
      <c r="D376" s="269"/>
      <c r="E376" s="269"/>
    </row>
    <row r="377" spans="3:5" ht="12.75">
      <c r="C377" s="269"/>
      <c r="D377" s="269"/>
      <c r="E377" s="269"/>
    </row>
    <row r="378" spans="3:5" ht="12.75">
      <c r="C378" s="269"/>
      <c r="D378" s="269"/>
      <c r="E378" s="269"/>
    </row>
    <row r="379" spans="3:5" ht="12.75">
      <c r="C379" s="269"/>
      <c r="D379" s="269"/>
      <c r="E379" s="269"/>
    </row>
    <row r="380" spans="3:5" ht="12.75">
      <c r="C380" s="269"/>
      <c r="D380" s="269"/>
      <c r="E380" s="269"/>
    </row>
    <row r="381" spans="3:5" ht="12.75">
      <c r="C381" s="269"/>
      <c r="D381" s="269"/>
      <c r="E381" s="269"/>
    </row>
    <row r="382" spans="3:5" ht="12.75">
      <c r="C382" s="269"/>
      <c r="D382" s="269"/>
      <c r="E382" s="269"/>
    </row>
    <row r="383" spans="3:5" ht="12.75">
      <c r="C383" s="269"/>
      <c r="D383" s="269"/>
      <c r="E383" s="269"/>
    </row>
    <row r="384" spans="3:5" ht="12.75">
      <c r="C384" s="269"/>
      <c r="D384" s="269"/>
      <c r="E384" s="269"/>
    </row>
    <row r="385" spans="3:5" ht="12.75">
      <c r="C385" s="269"/>
      <c r="D385" s="269"/>
      <c r="E385" s="269"/>
    </row>
    <row r="386" spans="3:5" ht="12.75">
      <c r="C386" s="269"/>
      <c r="D386" s="269"/>
      <c r="E386" s="269"/>
    </row>
    <row r="387" spans="3:5" ht="12.75">
      <c r="C387" s="269"/>
      <c r="D387" s="269"/>
      <c r="E387" s="269"/>
    </row>
    <row r="388" spans="3:5" ht="12.75">
      <c r="C388" s="269"/>
      <c r="D388" s="269"/>
      <c r="E388" s="269"/>
    </row>
    <row r="389" spans="3:5" ht="12.75">
      <c r="C389" s="269"/>
      <c r="D389" s="269"/>
      <c r="E389" s="269"/>
    </row>
    <row r="390" spans="3:5" ht="12.75">
      <c r="C390" s="269"/>
      <c r="D390" s="269"/>
      <c r="E390" s="269"/>
    </row>
    <row r="391" spans="3:5" ht="12.75">
      <c r="C391" s="269"/>
      <c r="D391" s="269"/>
      <c r="E391" s="269"/>
    </row>
    <row r="392" spans="3:5" ht="12.75">
      <c r="C392" s="269"/>
      <c r="D392" s="269"/>
      <c r="E392" s="269"/>
    </row>
    <row r="393" spans="3:5" ht="12.75">
      <c r="C393" s="269"/>
      <c r="D393" s="269"/>
      <c r="E393" s="269"/>
    </row>
    <row r="394" spans="3:5" ht="12.75">
      <c r="C394" s="269"/>
      <c r="D394" s="269"/>
      <c r="E394" s="269"/>
    </row>
    <row r="395" spans="3:5" ht="12.75">
      <c r="C395" s="269"/>
      <c r="D395" s="269"/>
      <c r="E395" s="269"/>
    </row>
    <row r="396" spans="3:5" ht="12.75">
      <c r="C396" s="269"/>
      <c r="D396" s="269"/>
      <c r="E396" s="269"/>
    </row>
    <row r="397" spans="3:5" ht="12.75">
      <c r="C397" s="269"/>
      <c r="D397" s="269"/>
      <c r="E397" s="269"/>
    </row>
    <row r="398" spans="3:5" ht="12.75">
      <c r="C398" s="269"/>
      <c r="D398" s="269"/>
      <c r="E398" s="269"/>
    </row>
    <row r="399" spans="3:5" ht="12.75">
      <c r="C399" s="269"/>
      <c r="D399" s="269"/>
      <c r="E399" s="269"/>
    </row>
    <row r="400" spans="3:5" ht="12.75">
      <c r="C400" s="269"/>
      <c r="D400" s="269"/>
      <c r="E400" s="269"/>
    </row>
    <row r="401" spans="3:5" ht="12.75">
      <c r="C401" s="269"/>
      <c r="D401" s="269"/>
      <c r="E401" s="269"/>
    </row>
    <row r="402" spans="3:5" ht="12.75">
      <c r="C402" s="269"/>
      <c r="D402" s="269"/>
      <c r="E402" s="269"/>
    </row>
    <row r="403" spans="3:5" ht="12.75">
      <c r="C403" s="269"/>
      <c r="D403" s="269"/>
      <c r="E403" s="269"/>
    </row>
    <row r="404" spans="3:5" ht="12.75">
      <c r="C404" s="269"/>
      <c r="D404" s="269"/>
      <c r="E404" s="269"/>
    </row>
    <row r="405" spans="3:5" ht="12.75">
      <c r="C405" s="269"/>
      <c r="D405" s="269"/>
      <c r="E405" s="269"/>
    </row>
    <row r="406" spans="3:5" ht="12.75">
      <c r="C406" s="269"/>
      <c r="D406" s="269"/>
      <c r="E406" s="269"/>
    </row>
    <row r="407" spans="3:5" ht="12.75">
      <c r="C407" s="269"/>
      <c r="D407" s="269"/>
      <c r="E407" s="269"/>
    </row>
    <row r="408" spans="3:5" ht="12.75">
      <c r="C408" s="269"/>
      <c r="D408" s="269"/>
      <c r="E408" s="269"/>
    </row>
    <row r="409" spans="3:5" ht="12.75">
      <c r="C409" s="269"/>
      <c r="D409" s="269"/>
      <c r="E409" s="269"/>
    </row>
    <row r="410" spans="3:5" ht="12.75">
      <c r="C410" s="269"/>
      <c r="D410" s="269"/>
      <c r="E410" s="269"/>
    </row>
    <row r="411" spans="3:5" ht="12.75">
      <c r="C411" s="269"/>
      <c r="D411" s="269"/>
      <c r="E411" s="269"/>
    </row>
    <row r="412" spans="3:5" ht="12.75">
      <c r="C412" s="269"/>
      <c r="D412" s="269"/>
      <c r="E412" s="269"/>
    </row>
    <row r="413" spans="3:5" ht="12.75">
      <c r="C413" s="269"/>
      <c r="D413" s="269"/>
      <c r="E413" s="269"/>
    </row>
    <row r="414" spans="3:5" ht="12.75">
      <c r="C414" s="269"/>
      <c r="D414" s="269"/>
      <c r="E414" s="269"/>
    </row>
    <row r="415" spans="3:5" ht="12.75">
      <c r="C415" s="269"/>
      <c r="D415" s="269"/>
      <c r="E415" s="269"/>
    </row>
    <row r="416" spans="3:5" ht="12.75">
      <c r="C416" s="269"/>
      <c r="D416" s="269"/>
      <c r="E416" s="269"/>
    </row>
    <row r="417" spans="3:5" ht="12.75">
      <c r="C417" s="269"/>
      <c r="D417" s="269"/>
      <c r="E417" s="269"/>
    </row>
    <row r="418" spans="3:5" ht="12.75">
      <c r="C418" s="269"/>
      <c r="D418" s="269"/>
      <c r="E418" s="269"/>
    </row>
    <row r="419" spans="3:5" ht="12.75">
      <c r="C419" s="269"/>
      <c r="D419" s="269"/>
      <c r="E419" s="269"/>
    </row>
    <row r="420" spans="3:5" ht="12.75">
      <c r="C420" s="269"/>
      <c r="D420" s="269"/>
      <c r="E420" s="269"/>
    </row>
    <row r="421" spans="3:5" ht="12.75">
      <c r="C421" s="269"/>
      <c r="D421" s="269"/>
      <c r="E421" s="269"/>
    </row>
    <row r="422" spans="3:5" ht="12.75">
      <c r="C422" s="269"/>
      <c r="D422" s="269"/>
      <c r="E422" s="269"/>
    </row>
    <row r="423" spans="3:5" ht="12.75">
      <c r="C423" s="269"/>
      <c r="D423" s="269"/>
      <c r="E423" s="269"/>
    </row>
    <row r="424" spans="3:5" ht="12.75">
      <c r="C424" s="269"/>
      <c r="D424" s="269"/>
      <c r="E424" s="269"/>
    </row>
    <row r="425" spans="3:5" ht="12.75">
      <c r="C425" s="269"/>
      <c r="D425" s="269"/>
      <c r="E425" s="269"/>
    </row>
    <row r="426" spans="3:5" ht="12.75">
      <c r="C426" s="269"/>
      <c r="D426" s="269"/>
      <c r="E426" s="269"/>
    </row>
    <row r="427" spans="3:5" ht="12.75">
      <c r="C427" s="269"/>
      <c r="D427" s="269"/>
      <c r="E427" s="269"/>
    </row>
    <row r="428" spans="3:5" ht="12.75">
      <c r="C428" s="269"/>
      <c r="D428" s="269"/>
      <c r="E428" s="269"/>
    </row>
    <row r="429" spans="3:5" ht="12.75">
      <c r="C429" s="269"/>
      <c r="D429" s="269"/>
      <c r="E429" s="269"/>
    </row>
    <row r="430" spans="3:5" ht="12.75">
      <c r="C430" s="269"/>
      <c r="D430" s="269"/>
      <c r="E430" s="269"/>
    </row>
    <row r="431" spans="3:5" ht="12.75">
      <c r="C431" s="269"/>
      <c r="D431" s="269"/>
      <c r="E431" s="269"/>
    </row>
    <row r="432" spans="3:5" ht="12.75">
      <c r="C432" s="269"/>
      <c r="D432" s="269"/>
      <c r="E432" s="269"/>
    </row>
    <row r="433" spans="3:5" ht="12.75">
      <c r="C433" s="269"/>
      <c r="D433" s="269"/>
      <c r="E433" s="269"/>
    </row>
    <row r="434" spans="3:5" ht="12.75">
      <c r="C434" s="269"/>
      <c r="D434" s="269"/>
      <c r="E434" s="269"/>
    </row>
    <row r="435" spans="3:5" ht="12.75">
      <c r="C435" s="269"/>
      <c r="D435" s="269"/>
      <c r="E435" s="269"/>
    </row>
    <row r="436" spans="3:5" ht="12.75">
      <c r="C436" s="269"/>
      <c r="D436" s="269"/>
      <c r="E436" s="269"/>
    </row>
    <row r="437" spans="3:5" ht="12.75">
      <c r="C437" s="269"/>
      <c r="D437" s="269"/>
      <c r="E437" s="269"/>
    </row>
    <row r="438" spans="3:5" ht="12.75">
      <c r="C438" s="269"/>
      <c r="D438" s="269"/>
      <c r="E438" s="269"/>
    </row>
    <row r="439" spans="3:5" ht="12.75">
      <c r="C439" s="269"/>
      <c r="D439" s="269"/>
      <c r="E439" s="269"/>
    </row>
    <row r="440" spans="3:5" ht="12.75">
      <c r="C440" s="269"/>
      <c r="D440" s="269"/>
      <c r="E440" s="269"/>
    </row>
    <row r="441" spans="3:5" ht="12.75">
      <c r="C441" s="269"/>
      <c r="D441" s="269"/>
      <c r="E441" s="269"/>
    </row>
    <row r="442" spans="3:5" ht="12.75">
      <c r="C442" s="269"/>
      <c r="D442" s="269"/>
      <c r="E442" s="269"/>
    </row>
    <row r="443" spans="3:5" ht="12.75">
      <c r="C443" s="269"/>
      <c r="D443" s="269"/>
      <c r="E443" s="269"/>
    </row>
    <row r="444" spans="3:5" ht="12.75">
      <c r="C444" s="269"/>
      <c r="D444" s="269"/>
      <c r="E444" s="269"/>
    </row>
    <row r="445" spans="3:5" ht="12.75">
      <c r="C445" s="269"/>
      <c r="D445" s="269"/>
      <c r="E445" s="269"/>
    </row>
    <row r="446" spans="3:5" ht="12.75">
      <c r="C446" s="269"/>
      <c r="D446" s="269"/>
      <c r="E446" s="269"/>
    </row>
    <row r="447" spans="3:5" ht="12.75">
      <c r="C447" s="269"/>
      <c r="D447" s="269"/>
      <c r="E447" s="269"/>
    </row>
    <row r="448" spans="3:5" ht="12.75">
      <c r="C448" s="269"/>
      <c r="D448" s="269"/>
      <c r="E448" s="269"/>
    </row>
    <row r="449" spans="3:5" ht="12.75">
      <c r="C449" s="269"/>
      <c r="D449" s="269"/>
      <c r="E449" s="269"/>
    </row>
    <row r="450" spans="3:5" ht="12.75">
      <c r="C450" s="269"/>
      <c r="D450" s="269"/>
      <c r="E450" s="269"/>
    </row>
    <row r="451" spans="3:5" ht="12.75">
      <c r="C451" s="269"/>
      <c r="D451" s="269"/>
      <c r="E451" s="269"/>
    </row>
    <row r="452" spans="3:5" ht="12.75">
      <c r="C452" s="269"/>
      <c r="D452" s="269"/>
      <c r="E452" s="269"/>
    </row>
    <row r="453" spans="3:5" ht="12.75">
      <c r="C453" s="269"/>
      <c r="D453" s="269"/>
      <c r="E453" s="269"/>
    </row>
    <row r="454" spans="3:5" ht="12.75">
      <c r="C454" s="269"/>
      <c r="D454" s="269"/>
      <c r="E454" s="269"/>
    </row>
    <row r="455" spans="3:5" ht="12.75">
      <c r="C455" s="269"/>
      <c r="D455" s="269"/>
      <c r="E455" s="269"/>
    </row>
    <row r="456" spans="3:5" ht="12.75">
      <c r="C456" s="269"/>
      <c r="D456" s="269"/>
      <c r="E456" s="269"/>
    </row>
    <row r="457" spans="3:5" ht="12.75">
      <c r="C457" s="269"/>
      <c r="D457" s="269"/>
      <c r="E457" s="269"/>
    </row>
    <row r="458" spans="3:5" ht="12.75">
      <c r="C458" s="269"/>
      <c r="D458" s="269"/>
      <c r="E458" s="269"/>
    </row>
    <row r="459" spans="3:5" ht="12.75">
      <c r="C459" s="269"/>
      <c r="D459" s="269"/>
      <c r="E459" s="269"/>
    </row>
    <row r="460" spans="3:5" ht="12.75">
      <c r="C460" s="269"/>
      <c r="D460" s="269"/>
      <c r="E460" s="269"/>
    </row>
    <row r="461" spans="3:5" ht="12.75">
      <c r="C461" s="269"/>
      <c r="D461" s="269"/>
      <c r="E461" s="269"/>
    </row>
    <row r="462" spans="3:5" ht="12.75">
      <c r="C462" s="269"/>
      <c r="D462" s="269"/>
      <c r="E462" s="269"/>
    </row>
    <row r="463" spans="3:5" ht="12.75">
      <c r="C463" s="269"/>
      <c r="D463" s="269"/>
      <c r="E463" s="269"/>
    </row>
    <row r="464" spans="3:5" ht="12.75">
      <c r="C464" s="269"/>
      <c r="D464" s="269"/>
      <c r="E464" s="269"/>
    </row>
    <row r="465" spans="3:5" ht="12.75">
      <c r="C465" s="269"/>
      <c r="D465" s="269"/>
      <c r="E465" s="269"/>
    </row>
    <row r="466" spans="3:5" ht="12.75">
      <c r="C466" s="269"/>
      <c r="D466" s="269"/>
      <c r="E466" s="269"/>
    </row>
    <row r="467" spans="3:5" ht="12.75">
      <c r="C467" s="269"/>
      <c r="D467" s="269"/>
      <c r="E467" s="269"/>
    </row>
    <row r="468" spans="3:5" ht="12.75">
      <c r="C468" s="269"/>
      <c r="D468" s="269"/>
      <c r="E468" s="269"/>
    </row>
    <row r="469" spans="3:5" ht="12.75">
      <c r="C469" s="269"/>
      <c r="D469" s="269"/>
      <c r="E469" s="269"/>
    </row>
    <row r="470" spans="3:5" ht="12.75">
      <c r="C470" s="269"/>
      <c r="D470" s="269"/>
      <c r="E470" s="269"/>
    </row>
    <row r="471" spans="3:5" ht="12.75">
      <c r="C471" s="269"/>
      <c r="D471" s="269"/>
      <c r="E471" s="269"/>
    </row>
    <row r="472" spans="3:5" ht="12.75">
      <c r="C472" s="269"/>
      <c r="D472" s="269"/>
      <c r="E472" s="269"/>
    </row>
    <row r="473" spans="3:5" ht="12.75">
      <c r="C473" s="269"/>
      <c r="D473" s="269"/>
      <c r="E473" s="269"/>
    </row>
    <row r="474" spans="3:5" ht="12.75">
      <c r="C474" s="269"/>
      <c r="D474" s="269"/>
      <c r="E474" s="269"/>
    </row>
    <row r="475" spans="3:5" ht="12.75">
      <c r="C475" s="269"/>
      <c r="D475" s="269"/>
      <c r="E475" s="269"/>
    </row>
    <row r="476" spans="3:5" ht="12.75">
      <c r="C476" s="269"/>
      <c r="D476" s="269"/>
      <c r="E476" s="269"/>
    </row>
    <row r="477" spans="3:5" ht="12.75">
      <c r="C477" s="269"/>
      <c r="D477" s="269"/>
      <c r="E477" s="269"/>
    </row>
    <row r="478" spans="3:5" ht="12.75">
      <c r="C478" s="269"/>
      <c r="D478" s="269"/>
      <c r="E478" s="269"/>
    </row>
    <row r="479" spans="3:5" ht="12.75">
      <c r="C479" s="269"/>
      <c r="D479" s="269"/>
      <c r="E479" s="269"/>
    </row>
    <row r="480" spans="3:5" ht="12.75">
      <c r="C480" s="269"/>
      <c r="D480" s="269"/>
      <c r="E480" s="269"/>
    </row>
    <row r="481" spans="3:5" ht="12.75">
      <c r="C481" s="269"/>
      <c r="D481" s="269"/>
      <c r="E481" s="269"/>
    </row>
    <row r="482" spans="3:5" ht="12.75">
      <c r="C482" s="269"/>
      <c r="D482" s="269"/>
      <c r="E482" s="269"/>
    </row>
    <row r="483" spans="3:5" ht="12.75">
      <c r="C483" s="269"/>
      <c r="D483" s="269"/>
      <c r="E483" s="269"/>
    </row>
    <row r="484" spans="3:5" ht="12.75">
      <c r="C484" s="269"/>
      <c r="D484" s="269"/>
      <c r="E484" s="269"/>
    </row>
    <row r="485" spans="3:5" ht="12.75">
      <c r="C485" s="269"/>
      <c r="D485" s="269"/>
      <c r="E485" s="269"/>
    </row>
    <row r="486" spans="3:5" ht="12.75">
      <c r="C486" s="269"/>
      <c r="D486" s="269"/>
      <c r="E486" s="269"/>
    </row>
    <row r="487" spans="3:5" ht="12.75">
      <c r="C487" s="269"/>
      <c r="D487" s="269"/>
      <c r="E487" s="269"/>
    </row>
    <row r="488" spans="3:5" ht="12.75">
      <c r="C488" s="269"/>
      <c r="D488" s="269"/>
      <c r="E488" s="269"/>
    </row>
    <row r="489" spans="3:5" ht="12.75">
      <c r="C489" s="269"/>
      <c r="D489" s="269"/>
      <c r="E489" s="269"/>
    </row>
    <row r="490" spans="3:5" ht="12.75">
      <c r="C490" s="269"/>
      <c r="D490" s="269"/>
      <c r="E490" s="269"/>
    </row>
    <row r="491" spans="3:5" ht="12.75">
      <c r="C491" s="269"/>
      <c r="D491" s="269"/>
      <c r="E491" s="269"/>
    </row>
    <row r="492" spans="3:5" ht="12.75">
      <c r="C492" s="269"/>
      <c r="D492" s="269"/>
      <c r="E492" s="269"/>
    </row>
    <row r="493" spans="3:5" ht="12.75">
      <c r="C493" s="269"/>
      <c r="D493" s="269"/>
      <c r="E493" s="269"/>
    </row>
    <row r="494" spans="3:5" ht="12.75">
      <c r="C494" s="269"/>
      <c r="D494" s="269"/>
      <c r="E494" s="269"/>
    </row>
    <row r="495" spans="3:5" ht="12.75">
      <c r="C495" s="269"/>
      <c r="D495" s="269"/>
      <c r="E495" s="269"/>
    </row>
    <row r="496" spans="3:5" ht="12.75">
      <c r="C496" s="269"/>
      <c r="D496" s="269"/>
      <c r="E496" s="269"/>
    </row>
    <row r="497" spans="3:5" ht="12.75">
      <c r="C497" s="269"/>
      <c r="D497" s="269"/>
      <c r="E497" s="269"/>
    </row>
    <row r="498" spans="3:5" ht="12.75">
      <c r="C498" s="269"/>
      <c r="D498" s="269"/>
      <c r="E498" s="269"/>
    </row>
    <row r="499" spans="3:5" ht="12.75">
      <c r="C499" s="269"/>
      <c r="D499" s="269"/>
      <c r="E499" s="269"/>
    </row>
    <row r="500" spans="3:5" ht="12.75">
      <c r="C500" s="269"/>
      <c r="D500" s="269"/>
      <c r="E500" s="269"/>
    </row>
    <row r="501" spans="3:5" ht="12.75">
      <c r="C501" s="269"/>
      <c r="D501" s="269"/>
      <c r="E501" s="269"/>
    </row>
    <row r="502" spans="3:5" ht="12.75">
      <c r="C502" s="269"/>
      <c r="D502" s="269"/>
      <c r="E502" s="269"/>
    </row>
    <row r="503" spans="3:5" ht="12.75">
      <c r="C503" s="269"/>
      <c r="D503" s="269"/>
      <c r="E503" s="269"/>
    </row>
    <row r="504" spans="3:5" ht="12.75">
      <c r="C504" s="269"/>
      <c r="D504" s="269"/>
      <c r="E504" s="269"/>
    </row>
    <row r="505" spans="3:5" ht="12.75">
      <c r="C505" s="269"/>
      <c r="D505" s="269"/>
      <c r="E505" s="269"/>
    </row>
    <row r="506" spans="3:5" ht="12.75">
      <c r="C506" s="269"/>
      <c r="D506" s="269"/>
      <c r="E506" s="269"/>
    </row>
    <row r="507" spans="3:5" ht="12.75">
      <c r="C507" s="269"/>
      <c r="D507" s="269"/>
      <c r="E507" s="269"/>
    </row>
    <row r="508" spans="3:5" ht="12.75">
      <c r="C508" s="269"/>
      <c r="D508" s="269"/>
      <c r="E508" s="269"/>
    </row>
    <row r="509" spans="3:5" ht="12.75">
      <c r="C509" s="269"/>
      <c r="D509" s="269"/>
      <c r="E509" s="269"/>
    </row>
    <row r="510" spans="3:5" ht="12.75">
      <c r="C510" s="269"/>
      <c r="D510" s="269"/>
      <c r="E510" s="269"/>
    </row>
    <row r="511" spans="3:5" ht="12.75">
      <c r="C511" s="269"/>
      <c r="D511" s="269"/>
      <c r="E511" s="269"/>
    </row>
    <row r="512" spans="3:5" ht="12.75">
      <c r="C512" s="269"/>
      <c r="D512" s="269"/>
      <c r="E512" s="269"/>
    </row>
    <row r="513" spans="3:5" ht="12.75">
      <c r="C513" s="269"/>
      <c r="D513" s="269"/>
      <c r="E513" s="269"/>
    </row>
    <row r="514" spans="3:5" ht="12.75">
      <c r="C514" s="269"/>
      <c r="D514" s="269"/>
      <c r="E514" s="269"/>
    </row>
    <row r="515" spans="3:5" ht="12.75">
      <c r="C515" s="269"/>
      <c r="D515" s="269"/>
      <c r="E515" s="269"/>
    </row>
    <row r="516" spans="3:5" ht="12.75">
      <c r="C516" s="269"/>
      <c r="D516" s="269"/>
      <c r="E516" s="269"/>
    </row>
    <row r="517" spans="3:5" ht="12.75">
      <c r="C517" s="269"/>
      <c r="D517" s="269"/>
      <c r="E517" s="269"/>
    </row>
    <row r="518" spans="3:5" ht="12.75">
      <c r="C518" s="269"/>
      <c r="D518" s="269"/>
      <c r="E518" s="269"/>
    </row>
    <row r="519" spans="3:5" ht="12.75">
      <c r="C519" s="269"/>
      <c r="D519" s="269"/>
      <c r="E519" s="269"/>
    </row>
    <row r="520" spans="3:5" ht="12.75">
      <c r="C520" s="269"/>
      <c r="D520" s="269"/>
      <c r="E520" s="269"/>
    </row>
    <row r="521" spans="3:5" ht="12.75">
      <c r="C521" s="269"/>
      <c r="D521" s="269"/>
      <c r="E521" s="269"/>
    </row>
    <row r="522" spans="3:5" ht="12.75">
      <c r="C522" s="269"/>
      <c r="D522" s="269"/>
      <c r="E522" s="269"/>
    </row>
    <row r="523" spans="3:5" ht="12.75">
      <c r="C523" s="269"/>
      <c r="D523" s="269"/>
      <c r="E523" s="269"/>
    </row>
    <row r="524" spans="3:5" ht="12.75">
      <c r="C524" s="269"/>
      <c r="D524" s="269"/>
      <c r="E524" s="269"/>
    </row>
    <row r="525" spans="3:5" ht="12.75">
      <c r="C525" s="269"/>
      <c r="D525" s="269"/>
      <c r="E525" s="269"/>
    </row>
    <row r="526" spans="3:5" ht="12.75">
      <c r="C526" s="269"/>
      <c r="D526" s="269"/>
      <c r="E526" s="269"/>
    </row>
    <row r="527" spans="3:5" ht="12.75">
      <c r="C527" s="269"/>
      <c r="D527" s="269"/>
      <c r="E527" s="269"/>
    </row>
    <row r="528" spans="3:5" ht="12.75">
      <c r="C528" s="269"/>
      <c r="D528" s="269"/>
      <c r="E528" s="269"/>
    </row>
    <row r="529" spans="3:5" ht="12.75">
      <c r="C529" s="269"/>
      <c r="D529" s="269"/>
      <c r="E529" s="269"/>
    </row>
    <row r="530" spans="3:5" ht="12.75">
      <c r="C530" s="269"/>
      <c r="D530" s="269"/>
      <c r="E530" s="269"/>
    </row>
    <row r="531" spans="3:5" ht="12.75">
      <c r="C531" s="269"/>
      <c r="D531" s="269"/>
      <c r="E531" s="269"/>
    </row>
    <row r="532" spans="3:5" ht="12.75">
      <c r="C532" s="269"/>
      <c r="D532" s="269"/>
      <c r="E532" s="269"/>
    </row>
    <row r="533" spans="3:5" ht="12.75">
      <c r="C533" s="269"/>
      <c r="D533" s="269"/>
      <c r="E533" s="269"/>
    </row>
    <row r="534" spans="3:5" ht="12.75">
      <c r="C534" s="269"/>
      <c r="D534" s="269"/>
      <c r="E534" s="269"/>
    </row>
    <row r="535" spans="3:5" ht="12.75">
      <c r="C535" s="269"/>
      <c r="D535" s="269"/>
      <c r="E535" s="269"/>
    </row>
    <row r="536" spans="3:5" ht="12.75">
      <c r="C536" s="269"/>
      <c r="D536" s="269"/>
      <c r="E536" s="269"/>
    </row>
    <row r="537" spans="3:5" ht="12.75">
      <c r="C537" s="269"/>
      <c r="D537" s="269"/>
      <c r="E537" s="269"/>
    </row>
    <row r="538" spans="3:5" ht="12.75">
      <c r="C538" s="269"/>
      <c r="D538" s="269"/>
      <c r="E538" s="269"/>
    </row>
    <row r="539" spans="3:5" ht="12.75">
      <c r="C539" s="269"/>
      <c r="D539" s="269"/>
      <c r="E539" s="269"/>
    </row>
    <row r="540" spans="3:5" ht="12.75">
      <c r="C540" s="269"/>
      <c r="D540" s="269"/>
      <c r="E540" s="269"/>
    </row>
    <row r="541" spans="3:5" ht="12.75">
      <c r="C541" s="269"/>
      <c r="D541" s="269"/>
      <c r="E541" s="269"/>
    </row>
    <row r="542" spans="3:5" ht="12.75">
      <c r="C542" s="269"/>
      <c r="D542" s="269"/>
      <c r="E542" s="269"/>
    </row>
    <row r="543" spans="3:5" ht="12.75">
      <c r="C543" s="269"/>
      <c r="D543" s="269"/>
      <c r="E543" s="269"/>
    </row>
    <row r="544" spans="3:5" ht="12.75">
      <c r="C544" s="269"/>
      <c r="D544" s="269"/>
      <c r="E544" s="269"/>
    </row>
    <row r="545" spans="3:5" ht="12.75">
      <c r="C545" s="269"/>
      <c r="D545" s="269"/>
      <c r="E545" s="269"/>
    </row>
    <row r="546" spans="3:5" ht="12.75">
      <c r="C546" s="269"/>
      <c r="D546" s="269"/>
      <c r="E546" s="269"/>
    </row>
    <row r="547" spans="3:5" ht="12.75">
      <c r="C547" s="269"/>
      <c r="D547" s="269"/>
      <c r="E547" s="269"/>
    </row>
    <row r="548" spans="3:5" ht="12.75">
      <c r="C548" s="269"/>
      <c r="D548" s="269"/>
      <c r="E548" s="269"/>
    </row>
    <row r="549" spans="3:5" ht="12.75">
      <c r="C549" s="269"/>
      <c r="D549" s="269"/>
      <c r="E549" s="269"/>
    </row>
    <row r="550" spans="3:5" ht="12.75">
      <c r="C550" s="269"/>
      <c r="D550" s="269"/>
      <c r="E550" s="269"/>
    </row>
    <row r="551" spans="3:5" ht="12.75">
      <c r="C551" s="269"/>
      <c r="D551" s="269"/>
      <c r="E551" s="269"/>
    </row>
    <row r="552" spans="3:5" ht="12.75">
      <c r="C552" s="269"/>
      <c r="D552" s="269"/>
      <c r="E552" s="269"/>
    </row>
    <row r="553" spans="3:5" ht="12.75">
      <c r="C553" s="269"/>
      <c r="D553" s="269"/>
      <c r="E553" s="269"/>
    </row>
    <row r="554" spans="3:5" ht="12.75">
      <c r="C554" s="269"/>
      <c r="D554" s="269"/>
      <c r="E554" s="269"/>
    </row>
    <row r="555" spans="3:5" ht="12.75">
      <c r="C555" s="269"/>
      <c r="D555" s="269"/>
      <c r="E555" s="269"/>
    </row>
    <row r="556" spans="3:5" ht="12.75">
      <c r="C556" s="269"/>
      <c r="D556" s="269"/>
      <c r="E556" s="269"/>
    </row>
    <row r="557" spans="3:5" ht="12.75">
      <c r="C557" s="269"/>
      <c r="D557" s="269"/>
      <c r="E557" s="269"/>
    </row>
    <row r="558" spans="3:5" ht="12.75">
      <c r="C558" s="269"/>
      <c r="D558" s="269"/>
      <c r="E558" s="269"/>
    </row>
    <row r="559" spans="3:5" ht="12.75">
      <c r="C559" s="269"/>
      <c r="D559" s="269"/>
      <c r="E559" s="269"/>
    </row>
    <row r="560" spans="3:5" ht="12.75">
      <c r="C560" s="269"/>
      <c r="D560" s="269"/>
      <c r="E560" s="269"/>
    </row>
    <row r="561" spans="3:5" ht="12.75">
      <c r="C561" s="269"/>
      <c r="D561" s="269"/>
      <c r="E561" s="269"/>
    </row>
    <row r="562" spans="3:5" ht="12.75">
      <c r="C562" s="269"/>
      <c r="D562" s="269"/>
      <c r="E562" s="269"/>
    </row>
    <row r="563" spans="3:5" ht="12.75">
      <c r="C563" s="269"/>
      <c r="D563" s="269"/>
      <c r="E563" s="269"/>
    </row>
    <row r="564" spans="3:5" ht="12.75">
      <c r="C564" s="269"/>
      <c r="D564" s="269"/>
      <c r="E564" s="269"/>
    </row>
    <row r="565" spans="3:5" ht="12.75">
      <c r="C565" s="269"/>
      <c r="D565" s="269"/>
      <c r="E565" s="269"/>
    </row>
    <row r="566" spans="3:5" ht="12.75">
      <c r="C566" s="269"/>
      <c r="D566" s="269"/>
      <c r="E566" s="269"/>
    </row>
    <row r="567" spans="3:5" ht="12.75">
      <c r="C567" s="269"/>
      <c r="D567" s="269"/>
      <c r="E567" s="269"/>
    </row>
    <row r="568" spans="3:5" ht="12.75">
      <c r="C568" s="269"/>
      <c r="D568" s="269"/>
      <c r="E568" s="269"/>
    </row>
    <row r="569" spans="3:5" ht="12.75">
      <c r="C569" s="269"/>
      <c r="D569" s="269"/>
      <c r="E569" s="269"/>
    </row>
    <row r="570" spans="3:5" ht="12.75">
      <c r="C570" s="269"/>
      <c r="D570" s="269"/>
      <c r="E570" s="269"/>
    </row>
    <row r="571" spans="3:5" ht="12.75">
      <c r="C571" s="269"/>
      <c r="D571" s="269"/>
      <c r="E571" s="269"/>
    </row>
    <row r="572" spans="3:5" ht="12.75">
      <c r="C572" s="269"/>
      <c r="D572" s="269"/>
      <c r="E572" s="269"/>
    </row>
    <row r="573" spans="3:5" ht="12.75">
      <c r="C573" s="269"/>
      <c r="D573" s="269"/>
      <c r="E573" s="269"/>
    </row>
    <row r="574" spans="3:5" ht="12.75">
      <c r="C574" s="269"/>
      <c r="D574" s="269"/>
      <c r="E574" s="269"/>
    </row>
    <row r="575" spans="3:5" ht="12.75">
      <c r="C575" s="269"/>
      <c r="D575" s="269"/>
      <c r="E575" s="269"/>
    </row>
    <row r="576" spans="3:5" ht="12.75">
      <c r="C576" s="269"/>
      <c r="D576" s="269"/>
      <c r="E576" s="269"/>
    </row>
    <row r="577" spans="3:5" ht="12.75">
      <c r="C577" s="269"/>
      <c r="D577" s="269"/>
      <c r="E577" s="269"/>
    </row>
    <row r="578" spans="3:5" ht="12.75">
      <c r="C578" s="269"/>
      <c r="D578" s="269"/>
      <c r="E578" s="269"/>
    </row>
    <row r="579" spans="3:5" ht="12.75">
      <c r="C579" s="269"/>
      <c r="D579" s="269"/>
      <c r="E579" s="269"/>
    </row>
    <row r="580" spans="3:5" ht="12.75">
      <c r="C580" s="269"/>
      <c r="D580" s="269"/>
      <c r="E580" s="269"/>
    </row>
    <row r="581" spans="3:5" ht="12.75">
      <c r="C581" s="269"/>
      <c r="D581" s="269"/>
      <c r="E581" s="269"/>
    </row>
    <row r="582" spans="3:5" ht="12.75">
      <c r="C582" s="269"/>
      <c r="D582" s="269"/>
      <c r="E582" s="269"/>
    </row>
    <row r="583" spans="3:5" ht="12.75">
      <c r="C583" s="269"/>
      <c r="D583" s="269"/>
      <c r="E583" s="269"/>
    </row>
    <row r="584" spans="3:5" ht="12.75">
      <c r="C584" s="269"/>
      <c r="D584" s="269"/>
      <c r="E584" s="269"/>
    </row>
    <row r="585" spans="3:5" ht="12.75">
      <c r="C585" s="269"/>
      <c r="D585" s="269"/>
      <c r="E585" s="269"/>
    </row>
    <row r="586" spans="3:5" ht="12.75">
      <c r="C586" s="269"/>
      <c r="D586" s="269"/>
      <c r="E586" s="269"/>
    </row>
    <row r="587" spans="3:5" ht="12.75">
      <c r="C587" s="269"/>
      <c r="D587" s="269"/>
      <c r="E587" s="269"/>
    </row>
    <row r="588" spans="3:5" ht="12.75">
      <c r="C588" s="269"/>
      <c r="D588" s="269"/>
      <c r="E588" s="269"/>
    </row>
    <row r="589" spans="3:5" ht="12.75">
      <c r="C589" s="269"/>
      <c r="D589" s="269"/>
      <c r="E589" s="269"/>
    </row>
    <row r="590" spans="3:5" ht="12.75">
      <c r="C590" s="269"/>
      <c r="D590" s="269"/>
      <c r="E590" s="269"/>
    </row>
    <row r="591" spans="3:5" ht="12.75">
      <c r="C591" s="269"/>
      <c r="D591" s="269"/>
      <c r="E591" s="269"/>
    </row>
    <row r="592" spans="3:5" ht="12.75">
      <c r="C592" s="269"/>
      <c r="D592" s="269"/>
      <c r="E592" s="269"/>
    </row>
    <row r="593" spans="3:5" ht="12.75">
      <c r="C593" s="269"/>
      <c r="D593" s="269"/>
      <c r="E593" s="269"/>
    </row>
    <row r="594" spans="3:5" ht="12.75">
      <c r="C594" s="269"/>
      <c r="D594" s="269"/>
      <c r="E594" s="269"/>
    </row>
    <row r="595" spans="3:5" ht="12.75">
      <c r="C595" s="269"/>
      <c r="D595" s="269"/>
      <c r="E595" s="269"/>
    </row>
    <row r="596" spans="3:5" ht="12.75">
      <c r="C596" s="269"/>
      <c r="D596" s="269"/>
      <c r="E596" s="269"/>
    </row>
    <row r="597" spans="3:5" ht="12.75">
      <c r="C597" s="269"/>
      <c r="D597" s="269"/>
      <c r="E597" s="269"/>
    </row>
    <row r="598" spans="3:5" ht="12.75">
      <c r="C598" s="269"/>
      <c r="D598" s="269"/>
      <c r="E598" s="269"/>
    </row>
    <row r="599" spans="3:5" ht="12.75">
      <c r="C599" s="269"/>
      <c r="D599" s="269"/>
      <c r="E599" s="269"/>
    </row>
    <row r="600" spans="3:5" ht="12.75">
      <c r="C600" s="269"/>
      <c r="D600" s="269"/>
      <c r="E600" s="269"/>
    </row>
    <row r="601" spans="3:5" ht="12.75">
      <c r="C601" s="269"/>
      <c r="D601" s="269"/>
      <c r="E601" s="269"/>
    </row>
    <row r="602" spans="3:5" ht="12.75">
      <c r="C602" s="269"/>
      <c r="D602" s="269"/>
      <c r="E602" s="269"/>
    </row>
    <row r="603" spans="3:5" ht="12.75">
      <c r="C603" s="269"/>
      <c r="D603" s="269"/>
      <c r="E603" s="269"/>
    </row>
    <row r="604" spans="3:5" ht="12.75">
      <c r="C604" s="269"/>
      <c r="D604" s="269"/>
      <c r="E604" s="269"/>
    </row>
    <row r="605" spans="3:5" ht="12.75">
      <c r="C605" s="269"/>
      <c r="D605" s="269"/>
      <c r="E605" s="269"/>
    </row>
    <row r="606" spans="3:5" ht="12.75">
      <c r="C606" s="269"/>
      <c r="D606" s="269"/>
      <c r="E606" s="269"/>
    </row>
    <row r="607" spans="3:5" ht="12.75">
      <c r="C607" s="269"/>
      <c r="D607" s="269"/>
      <c r="E607" s="269"/>
    </row>
    <row r="608" spans="3:5" ht="12.75">
      <c r="C608" s="269"/>
      <c r="D608" s="269"/>
      <c r="E608" s="269"/>
    </row>
    <row r="609" spans="3:5" ht="12.75">
      <c r="C609" s="269"/>
      <c r="D609" s="269"/>
      <c r="E609" s="269"/>
    </row>
    <row r="610" spans="3:5" ht="12.75">
      <c r="C610" s="269"/>
      <c r="D610" s="269"/>
      <c r="E610" s="269"/>
    </row>
    <row r="611" spans="3:5" ht="12.75">
      <c r="C611" s="269"/>
      <c r="D611" s="269"/>
      <c r="E611" s="269"/>
    </row>
    <row r="612" spans="3:5" ht="12.75">
      <c r="C612" s="269"/>
      <c r="D612" s="269"/>
      <c r="E612" s="269"/>
    </row>
    <row r="613" spans="3:5" ht="12.75">
      <c r="C613" s="269"/>
      <c r="D613" s="269"/>
      <c r="E613" s="269"/>
    </row>
    <row r="614" spans="3:5" ht="12.75">
      <c r="C614" s="269"/>
      <c r="D614" s="269"/>
      <c r="E614" s="269"/>
    </row>
    <row r="615" spans="3:5" ht="12.75">
      <c r="C615" s="269"/>
      <c r="D615" s="269"/>
      <c r="E615" s="269"/>
    </row>
    <row r="616" spans="3:5" ht="12.75">
      <c r="C616" s="269"/>
      <c r="D616" s="269"/>
      <c r="E616" s="269"/>
    </row>
    <row r="617" spans="3:5" ht="12.75">
      <c r="C617" s="269"/>
      <c r="D617" s="269"/>
      <c r="E617" s="269"/>
    </row>
    <row r="618" spans="3:5" ht="12.75">
      <c r="C618" s="269"/>
      <c r="D618" s="269"/>
      <c r="E618" s="269"/>
    </row>
    <row r="619" spans="3:5" ht="12.75">
      <c r="C619" s="269"/>
      <c r="D619" s="269"/>
      <c r="E619" s="269"/>
    </row>
    <row r="620" spans="3:5" ht="12.75">
      <c r="C620" s="269"/>
      <c r="D620" s="269"/>
      <c r="E620" s="269"/>
    </row>
    <row r="621" spans="3:5" ht="12.75">
      <c r="C621" s="269"/>
      <c r="D621" s="269"/>
      <c r="E621" s="269"/>
    </row>
    <row r="622" spans="3:5" ht="12.75">
      <c r="C622" s="269"/>
      <c r="D622" s="269"/>
      <c r="E622" s="269"/>
    </row>
    <row r="623" spans="3:5" ht="12.75">
      <c r="C623" s="269"/>
      <c r="D623" s="269"/>
      <c r="E623" s="269"/>
    </row>
    <row r="624" spans="3:5" ht="12.75">
      <c r="C624" s="269"/>
      <c r="D624" s="269"/>
      <c r="E624" s="269"/>
    </row>
    <row r="625" spans="3:5" ht="12.75">
      <c r="C625" s="269"/>
      <c r="D625" s="269"/>
      <c r="E625" s="269"/>
    </row>
    <row r="626" spans="3:5" ht="12.75">
      <c r="C626" s="269"/>
      <c r="D626" s="269"/>
      <c r="E626" s="269"/>
    </row>
    <row r="627" spans="3:5" ht="12.75">
      <c r="C627" s="269"/>
      <c r="D627" s="269"/>
      <c r="E627" s="269"/>
    </row>
    <row r="628" spans="3:5" ht="12.75">
      <c r="C628" s="269"/>
      <c r="D628" s="269"/>
      <c r="E628" s="269"/>
    </row>
    <row r="629" spans="3:5" ht="12.75">
      <c r="C629" s="269"/>
      <c r="D629" s="269"/>
      <c r="E629" s="269"/>
    </row>
    <row r="630" spans="3:5" ht="12.75">
      <c r="C630" s="269"/>
      <c r="D630" s="269"/>
      <c r="E630" s="269"/>
    </row>
    <row r="631" spans="3:5" ht="12.75">
      <c r="C631" s="269"/>
      <c r="D631" s="269"/>
      <c r="E631" s="269"/>
    </row>
    <row r="632" spans="3:5" ht="12.75">
      <c r="C632" s="269"/>
      <c r="D632" s="269"/>
      <c r="E632" s="269"/>
    </row>
    <row r="633" spans="3:5" ht="12.75">
      <c r="C633" s="269"/>
      <c r="D633" s="269"/>
      <c r="E633" s="269"/>
    </row>
    <row r="634" spans="3:5" ht="12.75">
      <c r="C634" s="269"/>
      <c r="D634" s="269"/>
      <c r="E634" s="269"/>
    </row>
    <row r="635" spans="3:5" ht="12.75">
      <c r="C635" s="269"/>
      <c r="D635" s="269"/>
      <c r="E635" s="269"/>
    </row>
    <row r="636" spans="3:5" ht="12.75">
      <c r="C636" s="269"/>
      <c r="D636" s="269"/>
      <c r="E636" s="269"/>
    </row>
    <row r="637" spans="3:5" ht="12.75">
      <c r="C637" s="269"/>
      <c r="D637" s="269"/>
      <c r="E637" s="269"/>
    </row>
    <row r="638" spans="3:5" ht="12.75">
      <c r="C638" s="269"/>
      <c r="D638" s="269"/>
      <c r="E638" s="269"/>
    </row>
    <row r="639" spans="3:5" ht="12.75">
      <c r="C639" s="269"/>
      <c r="D639" s="269"/>
      <c r="E639" s="269"/>
    </row>
    <row r="640" spans="3:5" ht="12.75">
      <c r="C640" s="269"/>
      <c r="D640" s="269"/>
      <c r="E640" s="269"/>
    </row>
    <row r="641" spans="3:5" ht="12.75">
      <c r="C641" s="269"/>
      <c r="D641" s="269"/>
      <c r="E641" s="269"/>
    </row>
    <row r="642" spans="3:5" ht="12.75">
      <c r="C642" s="269"/>
      <c r="D642" s="269"/>
      <c r="E642" s="269"/>
    </row>
    <row r="643" spans="3:5" ht="12.75">
      <c r="C643" s="269"/>
      <c r="D643" s="269"/>
      <c r="E643" s="269"/>
    </row>
    <row r="644" spans="3:5" ht="12.75">
      <c r="C644" s="269"/>
      <c r="D644" s="269"/>
      <c r="E644" s="269"/>
    </row>
    <row r="645" spans="3:5" ht="12.75">
      <c r="C645" s="269"/>
      <c r="D645" s="269"/>
      <c r="E645" s="269"/>
    </row>
    <row r="646" spans="3:5" ht="12.75">
      <c r="C646" s="269"/>
      <c r="D646" s="269"/>
      <c r="E646" s="269"/>
    </row>
    <row r="647" spans="3:5" ht="12.75">
      <c r="C647" s="269"/>
      <c r="D647" s="269"/>
      <c r="E647" s="269"/>
    </row>
    <row r="648" spans="3:5" ht="12.75">
      <c r="C648" s="269"/>
      <c r="D648" s="269"/>
      <c r="E648" s="269"/>
    </row>
    <row r="649" spans="3:5" ht="12.75">
      <c r="C649" s="269"/>
      <c r="D649" s="269"/>
      <c r="E649" s="269"/>
    </row>
    <row r="650" spans="3:5" ht="12.75">
      <c r="C650" s="269"/>
      <c r="D650" s="269"/>
      <c r="E650" s="269"/>
    </row>
    <row r="651" spans="3:5" ht="12.75">
      <c r="C651" s="269"/>
      <c r="D651" s="269"/>
      <c r="E651" s="269"/>
    </row>
    <row r="652" spans="3:5" ht="12.75">
      <c r="C652" s="269"/>
      <c r="D652" s="269"/>
      <c r="E652" s="269"/>
    </row>
    <row r="653" spans="3:5" ht="12.75">
      <c r="C653" s="269"/>
      <c r="D653" s="269"/>
      <c r="E653" s="269"/>
    </row>
    <row r="654" spans="3:5" ht="12.75">
      <c r="C654" s="269"/>
      <c r="D654" s="269"/>
      <c r="E654" s="269"/>
    </row>
    <row r="655" spans="3:5" ht="12.75">
      <c r="C655" s="269"/>
      <c r="D655" s="269"/>
      <c r="E655" s="269"/>
    </row>
    <row r="656" spans="3:5" ht="12.75">
      <c r="C656" s="269"/>
      <c r="D656" s="269"/>
      <c r="E656" s="269"/>
    </row>
    <row r="657" spans="3:5" ht="12.75">
      <c r="C657" s="269"/>
      <c r="D657" s="269"/>
      <c r="E657" s="269"/>
    </row>
    <row r="658" spans="3:5" ht="12.75">
      <c r="C658" s="269"/>
      <c r="D658" s="269"/>
      <c r="E658" s="269"/>
    </row>
    <row r="659" spans="3:5" ht="12.75">
      <c r="C659" s="269"/>
      <c r="D659" s="269"/>
      <c r="E659" s="269"/>
    </row>
    <row r="660" spans="3:5" ht="12.75">
      <c r="C660" s="269"/>
      <c r="D660" s="269"/>
      <c r="E660" s="269"/>
    </row>
    <row r="661" spans="3:5" ht="12.75">
      <c r="C661" s="269"/>
      <c r="D661" s="269"/>
      <c r="E661" s="269"/>
    </row>
    <row r="662" spans="3:5" ht="12.75">
      <c r="C662" s="269"/>
      <c r="D662" s="269"/>
      <c r="E662" s="269"/>
    </row>
    <row r="663" spans="3:5" ht="12.75">
      <c r="C663" s="269"/>
      <c r="D663" s="269"/>
      <c r="E663" s="269"/>
    </row>
    <row r="664" spans="3:5" ht="12.75">
      <c r="C664" s="269"/>
      <c r="D664" s="269"/>
      <c r="E664" s="269"/>
    </row>
    <row r="665" spans="3:5" ht="12.75">
      <c r="C665" s="269"/>
      <c r="D665" s="269"/>
      <c r="E665" s="269"/>
    </row>
    <row r="666" spans="3:5" ht="12.75">
      <c r="C666" s="269"/>
      <c r="D666" s="269"/>
      <c r="E666" s="269"/>
    </row>
    <row r="667" spans="3:5" ht="12.75">
      <c r="C667" s="269"/>
      <c r="D667" s="269"/>
      <c r="E667" s="269"/>
    </row>
    <row r="668" spans="3:5" ht="12.75">
      <c r="C668" s="269"/>
      <c r="D668" s="269"/>
      <c r="E668" s="269"/>
    </row>
    <row r="669" spans="3:5" ht="12.75">
      <c r="C669" s="269"/>
      <c r="D669" s="269"/>
      <c r="E669" s="269"/>
    </row>
    <row r="670" spans="3:5" ht="12.75">
      <c r="C670" s="269"/>
      <c r="D670" s="269"/>
      <c r="E670" s="269"/>
    </row>
    <row r="671" spans="3:5" ht="12.75">
      <c r="C671" s="269"/>
      <c r="D671" s="269"/>
      <c r="E671" s="269"/>
    </row>
    <row r="672" spans="3:5" ht="12.75">
      <c r="C672" s="269"/>
      <c r="D672" s="269"/>
      <c r="E672" s="269"/>
    </row>
    <row r="673" spans="3:5" ht="12.75">
      <c r="C673" s="269"/>
      <c r="D673" s="269"/>
      <c r="E673" s="269"/>
    </row>
    <row r="674" spans="3:5" ht="12.75">
      <c r="C674" s="269"/>
      <c r="D674" s="269"/>
      <c r="E674" s="269"/>
    </row>
    <row r="675" spans="3:5" ht="12.75">
      <c r="C675" s="269"/>
      <c r="D675" s="269"/>
      <c r="E675" s="269"/>
    </row>
    <row r="676" spans="3:5" ht="12.75">
      <c r="C676" s="269"/>
      <c r="D676" s="269"/>
      <c r="E676" s="269"/>
    </row>
    <row r="677" spans="3:5" ht="12.75">
      <c r="C677" s="269"/>
      <c r="D677" s="269"/>
      <c r="E677" s="269"/>
    </row>
    <row r="678" spans="3:5" ht="12.75">
      <c r="C678" s="269"/>
      <c r="D678" s="269"/>
      <c r="E678" s="269"/>
    </row>
    <row r="679" spans="3:5" ht="12.75">
      <c r="C679" s="269"/>
      <c r="D679" s="269"/>
      <c r="E679" s="269"/>
    </row>
    <row r="680" spans="3:5" ht="12.75">
      <c r="C680" s="269"/>
      <c r="D680" s="269"/>
      <c r="E680" s="269"/>
    </row>
    <row r="681" spans="3:5" ht="12.75">
      <c r="C681" s="269"/>
      <c r="D681" s="269"/>
      <c r="E681" s="269"/>
    </row>
    <row r="682" spans="3:5" ht="12.75">
      <c r="C682" s="269"/>
      <c r="D682" s="269"/>
      <c r="E682" s="269"/>
    </row>
    <row r="683" spans="3:5" ht="12.75">
      <c r="C683" s="269"/>
      <c r="D683" s="269"/>
      <c r="E683" s="269"/>
    </row>
    <row r="684" spans="3:5" ht="12.75">
      <c r="C684" s="269"/>
      <c r="D684" s="269"/>
      <c r="E684" s="269"/>
    </row>
    <row r="685" spans="3:5" ht="12.75">
      <c r="C685" s="269"/>
      <c r="D685" s="269"/>
      <c r="E685" s="269"/>
    </row>
    <row r="686" spans="3:5" ht="12.75">
      <c r="C686" s="269"/>
      <c r="D686" s="269"/>
      <c r="E686" s="269"/>
    </row>
    <row r="687" spans="3:5" ht="12.75">
      <c r="C687" s="269"/>
      <c r="D687" s="269"/>
      <c r="E687" s="269"/>
    </row>
    <row r="688" spans="3:5" ht="12.75">
      <c r="C688" s="269"/>
      <c r="D688" s="269"/>
      <c r="E688" s="269"/>
    </row>
    <row r="689" spans="3:5" ht="12.75">
      <c r="C689" s="269"/>
      <c r="D689" s="269"/>
      <c r="E689" s="269"/>
    </row>
    <row r="690" spans="3:5" ht="12.75">
      <c r="C690" s="269"/>
      <c r="D690" s="269"/>
      <c r="E690" s="269"/>
    </row>
    <row r="691" spans="3:5" ht="12.75">
      <c r="C691" s="269"/>
      <c r="D691" s="269"/>
      <c r="E691" s="269"/>
    </row>
    <row r="692" spans="3:5" ht="12.75">
      <c r="C692" s="269"/>
      <c r="D692" s="269"/>
      <c r="E692" s="269"/>
    </row>
    <row r="693" spans="3:5" ht="12.75">
      <c r="C693" s="269"/>
      <c r="D693" s="269"/>
      <c r="E693" s="269"/>
    </row>
    <row r="694" spans="3:5" ht="12.75">
      <c r="C694" s="269"/>
      <c r="D694" s="269"/>
      <c r="E694" s="269"/>
    </row>
    <row r="695" spans="3:5" ht="12.75">
      <c r="C695" s="269"/>
      <c r="D695" s="269"/>
      <c r="E695" s="269"/>
    </row>
    <row r="696" spans="3:5" ht="12.75">
      <c r="C696" s="269"/>
      <c r="D696" s="269"/>
      <c r="E696" s="269"/>
    </row>
    <row r="697" spans="3:5" ht="12.75">
      <c r="C697" s="269"/>
      <c r="D697" s="269"/>
      <c r="E697" s="269"/>
    </row>
    <row r="698" spans="3:5" ht="12.75">
      <c r="C698" s="269"/>
      <c r="D698" s="269"/>
      <c r="E698" s="269"/>
    </row>
    <row r="699" spans="3:5" ht="12.75">
      <c r="C699" s="269"/>
      <c r="D699" s="269"/>
      <c r="E699" s="269"/>
    </row>
    <row r="700" spans="3:5" ht="12.75">
      <c r="C700" s="269"/>
      <c r="D700" s="269"/>
      <c r="E700" s="269"/>
    </row>
    <row r="701" spans="3:5" ht="12.75">
      <c r="C701" s="269"/>
      <c r="D701" s="269"/>
      <c r="E701" s="269"/>
    </row>
    <row r="702" spans="3:5" ht="12.75">
      <c r="C702" s="269"/>
      <c r="D702" s="269"/>
      <c r="E702" s="269"/>
    </row>
    <row r="703" spans="3:5" ht="12.75">
      <c r="C703" s="269"/>
      <c r="D703" s="269"/>
      <c r="E703" s="269"/>
    </row>
    <row r="704" spans="3:5" ht="12.75">
      <c r="C704" s="269"/>
      <c r="D704" s="269"/>
      <c r="E704" s="269"/>
    </row>
    <row r="705" spans="3:5" ht="12.75">
      <c r="C705" s="269"/>
      <c r="D705" s="269"/>
      <c r="E705" s="269"/>
    </row>
    <row r="706" spans="3:5" ht="12.75">
      <c r="C706" s="269"/>
      <c r="D706" s="269"/>
      <c r="E706" s="269"/>
    </row>
    <row r="707" spans="3:5" ht="12.75">
      <c r="C707" s="269"/>
      <c r="D707" s="269"/>
      <c r="E707" s="269"/>
    </row>
    <row r="708" spans="3:5" ht="12.75">
      <c r="C708" s="269"/>
      <c r="D708" s="269"/>
      <c r="E708" s="269"/>
    </row>
    <row r="709" spans="3:5" ht="12.75">
      <c r="C709" s="269"/>
      <c r="D709" s="269"/>
      <c r="E709" s="269"/>
    </row>
    <row r="710" spans="3:5" ht="12.75">
      <c r="C710" s="269"/>
      <c r="D710" s="269"/>
      <c r="E710" s="269"/>
    </row>
    <row r="711" spans="3:5" ht="12.75">
      <c r="C711" s="269"/>
      <c r="D711" s="269"/>
      <c r="E711" s="269"/>
    </row>
    <row r="712" spans="3:5" ht="12.75">
      <c r="C712" s="269"/>
      <c r="D712" s="269"/>
      <c r="E712" s="269"/>
    </row>
    <row r="713" spans="3:5" ht="12.75">
      <c r="C713" s="269"/>
      <c r="D713" s="269"/>
      <c r="E713" s="269"/>
    </row>
    <row r="714" spans="3:5" ht="12.75">
      <c r="C714" s="269"/>
      <c r="D714" s="269"/>
      <c r="E714" s="269"/>
    </row>
    <row r="715" spans="3:5" ht="12.75">
      <c r="C715" s="269"/>
      <c r="D715" s="269"/>
      <c r="E715" s="269"/>
    </row>
    <row r="716" spans="3:5" ht="12.75">
      <c r="C716" s="269"/>
      <c r="D716" s="269"/>
      <c r="E716" s="269"/>
    </row>
    <row r="717" spans="3:5" ht="12.75">
      <c r="C717" s="269"/>
      <c r="D717" s="269"/>
      <c r="E717" s="269"/>
    </row>
    <row r="718" spans="3:5" ht="12.75">
      <c r="C718" s="269"/>
      <c r="D718" s="269"/>
      <c r="E718" s="269"/>
    </row>
    <row r="719" spans="3:5" ht="12.75">
      <c r="C719" s="269"/>
      <c r="D719" s="269"/>
      <c r="E719" s="269"/>
    </row>
    <row r="720" spans="3:5" ht="12.75">
      <c r="C720" s="269"/>
      <c r="D720" s="269"/>
      <c r="E720" s="269"/>
    </row>
    <row r="721" spans="3:5" ht="12.75">
      <c r="C721" s="269"/>
      <c r="D721" s="269"/>
      <c r="E721" s="269"/>
    </row>
    <row r="722" spans="3:5" ht="12.75">
      <c r="C722" s="269"/>
      <c r="D722" s="269"/>
      <c r="E722" s="269"/>
    </row>
    <row r="723" spans="3:5" ht="12.75">
      <c r="C723" s="269"/>
      <c r="D723" s="269"/>
      <c r="E723" s="269"/>
    </row>
    <row r="724" spans="3:5" ht="12.75">
      <c r="C724" s="269"/>
      <c r="D724" s="269"/>
      <c r="E724" s="269"/>
    </row>
    <row r="725" spans="3:5" ht="12.75">
      <c r="C725" s="269"/>
      <c r="D725" s="269"/>
      <c r="E725" s="269"/>
    </row>
    <row r="726" spans="3:5" ht="12.75">
      <c r="C726" s="269"/>
      <c r="D726" s="269"/>
      <c r="E726" s="269"/>
    </row>
    <row r="727" spans="3:5" ht="12.75">
      <c r="C727" s="269"/>
      <c r="D727" s="269"/>
      <c r="E727" s="269"/>
    </row>
    <row r="728" spans="3:5" ht="12.75">
      <c r="C728" s="269"/>
      <c r="D728" s="269"/>
      <c r="E728" s="269"/>
    </row>
    <row r="729" spans="3:5" ht="12.75">
      <c r="C729" s="269"/>
      <c r="D729" s="269"/>
      <c r="E729" s="269"/>
    </row>
    <row r="730" spans="3:5" ht="12.75">
      <c r="C730" s="269"/>
      <c r="D730" s="269"/>
      <c r="E730" s="269"/>
    </row>
    <row r="731" spans="3:5" ht="12.75">
      <c r="C731" s="269"/>
      <c r="D731" s="269"/>
      <c r="E731" s="269"/>
    </row>
    <row r="732" spans="3:5" ht="12.75">
      <c r="C732" s="269"/>
      <c r="D732" s="269"/>
      <c r="E732" s="269"/>
    </row>
    <row r="733" spans="3:5" ht="12.75">
      <c r="C733" s="269"/>
      <c r="D733" s="269"/>
      <c r="E733" s="269"/>
    </row>
    <row r="734" spans="3:5" ht="12.75">
      <c r="C734" s="269"/>
      <c r="D734" s="269"/>
      <c r="E734" s="269"/>
    </row>
    <row r="735" spans="3:5" ht="12.75">
      <c r="C735" s="269"/>
      <c r="D735" s="269"/>
      <c r="E735" s="269"/>
    </row>
    <row r="736" spans="3:5" ht="12.75">
      <c r="C736" s="269"/>
      <c r="D736" s="269"/>
      <c r="E736" s="269"/>
    </row>
    <row r="737" spans="3:5" ht="12.75">
      <c r="C737" s="269"/>
      <c r="D737" s="269"/>
      <c r="E737" s="269"/>
    </row>
    <row r="738" spans="3:5" ht="12.75">
      <c r="C738" s="269"/>
      <c r="D738" s="269"/>
      <c r="E738" s="269"/>
    </row>
    <row r="739" spans="3:5" ht="12.75">
      <c r="C739" s="269"/>
      <c r="D739" s="269"/>
      <c r="E739" s="269"/>
    </row>
    <row r="740" spans="3:5" ht="12.75">
      <c r="C740" s="269"/>
      <c r="D740" s="269"/>
      <c r="E740" s="269"/>
    </row>
    <row r="741" spans="3:5" ht="12.75">
      <c r="C741" s="269"/>
      <c r="D741" s="269"/>
      <c r="E741" s="269"/>
    </row>
    <row r="742" spans="3:5" ht="12.75">
      <c r="C742" s="269"/>
      <c r="D742" s="269"/>
      <c r="E742" s="269"/>
    </row>
    <row r="743" spans="3:5" ht="12.75">
      <c r="C743" s="269"/>
      <c r="D743" s="269"/>
      <c r="E743" s="269"/>
    </row>
    <row r="744" spans="3:5" ht="12.75">
      <c r="C744" s="269"/>
      <c r="D744" s="269"/>
      <c r="E744" s="269"/>
    </row>
    <row r="745" spans="3:5" ht="12.75">
      <c r="C745" s="269"/>
      <c r="D745" s="269"/>
      <c r="E745" s="269"/>
    </row>
    <row r="746" spans="3:5" ht="12.75">
      <c r="C746" s="269"/>
      <c r="D746" s="269"/>
      <c r="E746" s="269"/>
    </row>
    <row r="747" spans="3:5" ht="12.75">
      <c r="C747" s="269"/>
      <c r="D747" s="269"/>
      <c r="E747" s="269"/>
    </row>
    <row r="748" spans="3:5" ht="12.75">
      <c r="C748" s="269"/>
      <c r="D748" s="269"/>
      <c r="E748" s="269"/>
    </row>
    <row r="749" spans="3:5" ht="12.75">
      <c r="C749" s="269"/>
      <c r="D749" s="269"/>
      <c r="E749" s="269"/>
    </row>
    <row r="750" spans="3:5" ht="12.75">
      <c r="C750" s="269"/>
      <c r="D750" s="269"/>
      <c r="E750" s="269"/>
    </row>
    <row r="751" spans="3:5" ht="12.75">
      <c r="C751" s="269"/>
      <c r="D751" s="269"/>
      <c r="E751" s="269"/>
    </row>
    <row r="752" spans="3:5" ht="12.75">
      <c r="C752" s="269"/>
      <c r="D752" s="269"/>
      <c r="E752" s="269"/>
    </row>
    <row r="753" spans="3:5" ht="12.75">
      <c r="C753" s="269"/>
      <c r="D753" s="269"/>
      <c r="E753" s="269"/>
    </row>
    <row r="754" spans="3:5" ht="12.75">
      <c r="C754" s="269"/>
      <c r="D754" s="269"/>
      <c r="E754" s="269"/>
    </row>
    <row r="755" spans="3:5" ht="12.75">
      <c r="C755" s="269"/>
      <c r="D755" s="269"/>
      <c r="E755" s="269"/>
    </row>
    <row r="756" spans="3:5" ht="12.75">
      <c r="C756" s="269"/>
      <c r="D756" s="269"/>
      <c r="E756" s="269"/>
    </row>
    <row r="757" spans="3:5" ht="12.75">
      <c r="C757" s="269"/>
      <c r="D757" s="269"/>
      <c r="E757" s="269"/>
    </row>
    <row r="758" spans="3:5" ht="12.75">
      <c r="C758" s="269"/>
      <c r="D758" s="269"/>
      <c r="E758" s="269"/>
    </row>
    <row r="759" spans="3:5" ht="12.75">
      <c r="C759" s="269"/>
      <c r="D759" s="269"/>
      <c r="E759" s="269"/>
    </row>
    <row r="760" spans="3:5" ht="12.75">
      <c r="C760" s="269"/>
      <c r="D760" s="269"/>
      <c r="E760" s="269"/>
    </row>
    <row r="761" spans="3:5" ht="12.75">
      <c r="C761" s="269"/>
      <c r="D761" s="269"/>
      <c r="E761" s="269"/>
    </row>
    <row r="762" spans="3:5" ht="12.75">
      <c r="C762" s="269"/>
      <c r="D762" s="269"/>
      <c r="E762" s="269"/>
    </row>
    <row r="763" spans="3:5" ht="12.75">
      <c r="C763" s="269"/>
      <c r="D763" s="269"/>
      <c r="E763" s="269"/>
    </row>
    <row r="764" spans="3:5" ht="12.75">
      <c r="C764" s="269"/>
      <c r="D764" s="269"/>
      <c r="E764" s="269"/>
    </row>
    <row r="765" spans="3:5" ht="12.75">
      <c r="C765" s="269"/>
      <c r="D765" s="269"/>
      <c r="E765" s="269"/>
    </row>
    <row r="766" spans="3:5" ht="12.75">
      <c r="C766" s="269"/>
      <c r="D766" s="269"/>
      <c r="E766" s="269"/>
    </row>
    <row r="767" spans="3:5" ht="12.75">
      <c r="C767" s="269"/>
      <c r="D767" s="269"/>
      <c r="E767" s="269"/>
    </row>
    <row r="768" spans="3:5" ht="12.75">
      <c r="C768" s="269"/>
      <c r="D768" s="269"/>
      <c r="E768" s="269"/>
    </row>
    <row r="769" spans="3:5" ht="12.75">
      <c r="C769" s="269"/>
      <c r="D769" s="269"/>
      <c r="E769" s="269"/>
    </row>
    <row r="770" spans="3:5" ht="12.75">
      <c r="C770" s="269"/>
      <c r="D770" s="269"/>
      <c r="E770" s="269"/>
    </row>
    <row r="771" spans="3:5" ht="12.75">
      <c r="C771" s="269"/>
      <c r="D771" s="269"/>
      <c r="E771" s="269"/>
    </row>
    <row r="772" spans="3:5" ht="12.75">
      <c r="C772" s="269"/>
      <c r="D772" s="269"/>
      <c r="E772" s="269"/>
    </row>
    <row r="773" spans="3:5" ht="12.75">
      <c r="C773" s="269"/>
      <c r="D773" s="269"/>
      <c r="E773" s="269"/>
    </row>
    <row r="774" spans="3:5" ht="12.75">
      <c r="C774" s="269"/>
      <c r="D774" s="269"/>
      <c r="E774" s="269"/>
    </row>
    <row r="775" spans="3:5" ht="12.75">
      <c r="C775" s="269"/>
      <c r="D775" s="269"/>
      <c r="E775" s="269"/>
    </row>
    <row r="776" spans="3:5" ht="12.75">
      <c r="C776" s="269"/>
      <c r="D776" s="269"/>
      <c r="E776" s="269"/>
    </row>
    <row r="777" spans="3:5" ht="12.75">
      <c r="C777" s="269"/>
      <c r="D777" s="269"/>
      <c r="E777" s="269"/>
    </row>
    <row r="778" spans="3:5" ht="12.75">
      <c r="C778" s="269"/>
      <c r="D778" s="269"/>
      <c r="E778" s="269"/>
    </row>
    <row r="779" spans="3:5" ht="12.75">
      <c r="C779" s="269"/>
      <c r="D779" s="269"/>
      <c r="E779" s="269"/>
    </row>
    <row r="780" spans="3:5" ht="12.75">
      <c r="C780" s="269"/>
      <c r="D780" s="269"/>
      <c r="E780" s="269"/>
    </row>
    <row r="781" spans="3:5" ht="12.75">
      <c r="C781" s="269"/>
      <c r="D781" s="269"/>
      <c r="E781" s="269"/>
    </row>
    <row r="782" spans="3:5" ht="12.75">
      <c r="C782" s="269"/>
      <c r="D782" s="269"/>
      <c r="E782" s="269"/>
    </row>
    <row r="783" spans="3:5" ht="12.75">
      <c r="C783" s="269"/>
      <c r="D783" s="269"/>
      <c r="E783" s="269"/>
    </row>
    <row r="784" spans="3:5" ht="12.75">
      <c r="C784" s="269"/>
      <c r="D784" s="269"/>
      <c r="E784" s="269"/>
    </row>
    <row r="785" spans="3:5" ht="12.75">
      <c r="C785" s="269"/>
      <c r="D785" s="269"/>
      <c r="E785" s="269"/>
    </row>
    <row r="786" spans="3:5" ht="12.75">
      <c r="C786" s="269"/>
      <c r="D786" s="269"/>
      <c r="E786" s="269"/>
    </row>
    <row r="787" spans="3:5" ht="12.75">
      <c r="C787" s="269"/>
      <c r="D787" s="269"/>
      <c r="E787" s="269"/>
    </row>
    <row r="788" spans="3:5" ht="12.75">
      <c r="C788" s="269"/>
      <c r="D788" s="269"/>
      <c r="E788" s="269"/>
    </row>
    <row r="789" spans="3:5" ht="12.75">
      <c r="C789" s="269"/>
      <c r="D789" s="269"/>
      <c r="E789" s="269"/>
    </row>
    <row r="790" spans="3:5" ht="12.75">
      <c r="C790" s="269"/>
      <c r="D790" s="269"/>
      <c r="E790" s="269"/>
    </row>
    <row r="791" spans="3:5" ht="12.75">
      <c r="C791" s="269"/>
      <c r="D791" s="269"/>
      <c r="E791" s="269"/>
    </row>
    <row r="792" spans="3:5" ht="12.75">
      <c r="C792" s="269"/>
      <c r="D792" s="269"/>
      <c r="E792" s="269"/>
    </row>
    <row r="793" spans="3:5" ht="12.75">
      <c r="C793" s="269"/>
      <c r="D793" s="269"/>
      <c r="E793" s="269"/>
    </row>
    <row r="794" spans="3:5" ht="12.75">
      <c r="C794" s="269"/>
      <c r="D794" s="269"/>
      <c r="E794" s="269"/>
    </row>
    <row r="795" spans="3:5" ht="12.75">
      <c r="C795" s="269"/>
      <c r="D795" s="269"/>
      <c r="E795" s="269"/>
    </row>
    <row r="796" spans="3:5" ht="12.75">
      <c r="C796" s="269"/>
      <c r="D796" s="269"/>
      <c r="E796" s="269"/>
    </row>
    <row r="797" spans="3:5" ht="12.75">
      <c r="C797" s="269"/>
      <c r="D797" s="269"/>
      <c r="E797" s="269"/>
    </row>
    <row r="798" spans="3:5" ht="12.75">
      <c r="C798" s="269"/>
      <c r="D798" s="269"/>
      <c r="E798" s="269"/>
    </row>
    <row r="799" spans="3:5" ht="12.75">
      <c r="C799" s="269"/>
      <c r="D799" s="269"/>
      <c r="E799" s="269"/>
    </row>
    <row r="800" spans="3:5" ht="12.75">
      <c r="C800" s="269"/>
      <c r="D800" s="269"/>
      <c r="E800" s="269"/>
    </row>
    <row r="801" spans="3:5" ht="12.75">
      <c r="C801" s="269"/>
      <c r="D801" s="269"/>
      <c r="E801" s="269"/>
    </row>
    <row r="802" spans="3:5" ht="12.75">
      <c r="C802" s="269"/>
      <c r="D802" s="269"/>
      <c r="E802" s="269"/>
    </row>
    <row r="803" spans="3:5" ht="12.75">
      <c r="C803" s="269"/>
      <c r="D803" s="269"/>
      <c r="E803" s="269"/>
    </row>
    <row r="804" spans="3:5" ht="12.75">
      <c r="C804" s="269"/>
      <c r="D804" s="269"/>
      <c r="E804" s="269"/>
    </row>
    <row r="805" spans="3:5" ht="12.75">
      <c r="C805" s="269"/>
      <c r="D805" s="269"/>
      <c r="E805" s="269"/>
    </row>
    <row r="806" spans="3:5" ht="12.75">
      <c r="C806" s="269"/>
      <c r="D806" s="269"/>
      <c r="E806" s="269"/>
    </row>
    <row r="807" spans="3:5" ht="12.75">
      <c r="C807" s="269"/>
      <c r="D807" s="269"/>
      <c r="E807" s="269"/>
    </row>
    <row r="808" spans="3:5" ht="12.75">
      <c r="C808" s="269"/>
      <c r="D808" s="269"/>
      <c r="E808" s="269"/>
    </row>
    <row r="809" spans="3:5" ht="12.75">
      <c r="C809" s="269"/>
      <c r="D809" s="269"/>
      <c r="E809" s="269"/>
    </row>
    <row r="810" spans="3:5" ht="12.75">
      <c r="C810" s="269"/>
      <c r="D810" s="269"/>
      <c r="E810" s="269"/>
    </row>
    <row r="811" spans="3:5" ht="12.75">
      <c r="C811" s="269"/>
      <c r="D811" s="269"/>
      <c r="E811" s="269"/>
    </row>
    <row r="812" spans="3:5" ht="12.75">
      <c r="C812" s="269"/>
      <c r="D812" s="269"/>
      <c r="E812" s="269"/>
    </row>
    <row r="813" spans="3:5" ht="12.75">
      <c r="C813" s="269"/>
      <c r="D813" s="269"/>
      <c r="E813" s="269"/>
    </row>
    <row r="814" spans="3:5" ht="12.75">
      <c r="C814" s="269"/>
      <c r="D814" s="269"/>
      <c r="E814" s="269"/>
    </row>
    <row r="815" spans="3:5" ht="12.75">
      <c r="C815" s="269"/>
      <c r="D815" s="269"/>
      <c r="E815" s="269"/>
    </row>
    <row r="816" spans="3:5" ht="12.75">
      <c r="C816" s="269"/>
      <c r="D816" s="269"/>
      <c r="E816" s="269"/>
    </row>
    <row r="817" spans="3:5" ht="12.75">
      <c r="C817" s="269"/>
      <c r="D817" s="269"/>
      <c r="E817" s="269"/>
    </row>
    <row r="818" spans="3:5" ht="12.75">
      <c r="C818" s="269"/>
      <c r="D818" s="269"/>
      <c r="E818" s="269"/>
    </row>
    <row r="819" spans="3:5" ht="12.75">
      <c r="C819" s="269"/>
      <c r="D819" s="269"/>
      <c r="E819" s="269"/>
    </row>
    <row r="820" spans="3:5" ht="12.75">
      <c r="C820" s="269"/>
      <c r="D820" s="269"/>
      <c r="E820" s="269"/>
    </row>
    <row r="821" spans="3:5" ht="12.75">
      <c r="C821" s="269"/>
      <c r="D821" s="269"/>
      <c r="E821" s="269"/>
    </row>
    <row r="822" spans="3:5" ht="12.75">
      <c r="C822" s="269"/>
      <c r="D822" s="269"/>
      <c r="E822" s="269"/>
    </row>
    <row r="823" spans="3:5" ht="12.75">
      <c r="C823" s="269"/>
      <c r="D823" s="269"/>
      <c r="E823" s="269"/>
    </row>
    <row r="824" spans="3:5" ht="12.75">
      <c r="C824" s="269"/>
      <c r="D824" s="269"/>
      <c r="E824" s="269"/>
    </row>
    <row r="825" spans="3:5" ht="12.75">
      <c r="C825" s="269"/>
      <c r="D825" s="269"/>
      <c r="E825" s="269"/>
    </row>
    <row r="826" spans="3:5" ht="12.75">
      <c r="C826" s="269"/>
      <c r="D826" s="269"/>
      <c r="E826" s="269"/>
    </row>
    <row r="827" spans="3:5" ht="12.75">
      <c r="C827" s="269"/>
      <c r="D827" s="269"/>
      <c r="E827" s="269"/>
    </row>
    <row r="828" spans="3:5" ht="12.75">
      <c r="C828" s="269"/>
      <c r="D828" s="269"/>
      <c r="E828" s="269"/>
    </row>
    <row r="829" spans="3:5" ht="12.75">
      <c r="C829" s="269"/>
      <c r="D829" s="269"/>
      <c r="E829" s="269"/>
    </row>
    <row r="830" spans="3:5" ht="12.75">
      <c r="C830" s="269"/>
      <c r="D830" s="269"/>
      <c r="E830" s="269"/>
    </row>
    <row r="831" spans="3:5" ht="12.75">
      <c r="C831" s="269"/>
      <c r="D831" s="269"/>
      <c r="E831" s="269"/>
    </row>
    <row r="832" spans="3:5" ht="12.75">
      <c r="C832" s="269"/>
      <c r="D832" s="269"/>
      <c r="E832" s="269"/>
    </row>
    <row r="833" spans="3:5" ht="12.75">
      <c r="C833" s="269"/>
      <c r="D833" s="269"/>
      <c r="E833" s="269"/>
    </row>
    <row r="834" spans="3:5" ht="12.75">
      <c r="C834" s="269"/>
      <c r="D834" s="269"/>
      <c r="E834" s="269"/>
    </row>
    <row r="835" spans="3:5" ht="12.75">
      <c r="C835" s="269"/>
      <c r="D835" s="269"/>
      <c r="E835" s="269"/>
    </row>
    <row r="836" spans="3:5" ht="12.75">
      <c r="C836" s="269"/>
      <c r="D836" s="269"/>
      <c r="E836" s="269"/>
    </row>
    <row r="837" spans="3:5" ht="12.75">
      <c r="C837" s="269"/>
      <c r="D837" s="269"/>
      <c r="E837" s="269"/>
    </row>
    <row r="838" spans="3:5" ht="12.75">
      <c r="C838" s="269"/>
      <c r="D838" s="269"/>
      <c r="E838" s="269"/>
    </row>
    <row r="839" spans="3:5" ht="12.75">
      <c r="C839" s="269"/>
      <c r="D839" s="269"/>
      <c r="E839" s="269"/>
    </row>
    <row r="840" spans="3:5" ht="12.75">
      <c r="C840" s="269"/>
      <c r="D840" s="269"/>
      <c r="E840" s="269"/>
    </row>
    <row r="841" spans="3:5" ht="12.75">
      <c r="C841" s="269"/>
      <c r="D841" s="269"/>
      <c r="E841" s="269"/>
    </row>
    <row r="842" spans="3:5" ht="12.75">
      <c r="C842" s="269"/>
      <c r="D842" s="269"/>
      <c r="E842" s="269"/>
    </row>
    <row r="843" spans="3:5" ht="12.75">
      <c r="C843" s="269"/>
      <c r="D843" s="269"/>
      <c r="E843" s="269"/>
    </row>
    <row r="844" spans="3:5" ht="12.75">
      <c r="C844" s="269"/>
      <c r="D844" s="269"/>
      <c r="E844" s="269"/>
    </row>
    <row r="845" spans="3:5" ht="12.75">
      <c r="C845" s="269"/>
      <c r="D845" s="269"/>
      <c r="E845" s="269"/>
    </row>
    <row r="846" spans="3:5" ht="12.75">
      <c r="C846" s="269"/>
      <c r="D846" s="269"/>
      <c r="E846" s="269"/>
    </row>
    <row r="847" spans="3:5" ht="12.75">
      <c r="C847" s="269"/>
      <c r="D847" s="269"/>
      <c r="E847" s="269"/>
    </row>
    <row r="848" spans="3:5" ht="12.75">
      <c r="C848" s="269"/>
      <c r="D848" s="269"/>
      <c r="E848" s="269"/>
    </row>
    <row r="849" spans="3:5" ht="12.75">
      <c r="C849" s="269"/>
      <c r="D849" s="269"/>
      <c r="E849" s="269"/>
    </row>
    <row r="850" spans="3:5" ht="12.75">
      <c r="C850" s="269"/>
      <c r="D850" s="269"/>
      <c r="E850" s="269"/>
    </row>
    <row r="851" spans="3:5" ht="12.75">
      <c r="C851" s="269"/>
      <c r="D851" s="269"/>
      <c r="E851" s="269"/>
    </row>
    <row r="852" spans="3:5" ht="12.75">
      <c r="C852" s="269"/>
      <c r="D852" s="269"/>
      <c r="E852" s="269"/>
    </row>
    <row r="853" spans="3:5" ht="12.75">
      <c r="C853" s="269"/>
      <c r="D853" s="269"/>
      <c r="E853" s="269"/>
    </row>
    <row r="854" spans="3:5" ht="12.75">
      <c r="C854" s="269"/>
      <c r="D854" s="269"/>
      <c r="E854" s="269"/>
    </row>
    <row r="855" spans="3:5" ht="12.75">
      <c r="C855" s="269"/>
      <c r="D855" s="269"/>
      <c r="E855" s="269"/>
    </row>
    <row r="856" spans="3:5" ht="12.75">
      <c r="C856" s="269"/>
      <c r="D856" s="269"/>
      <c r="E856" s="269"/>
    </row>
    <row r="857" spans="3:5" ht="12.75">
      <c r="C857" s="269"/>
      <c r="D857" s="269"/>
      <c r="E857" s="269"/>
    </row>
    <row r="858" spans="3:5" ht="12.75">
      <c r="C858" s="269"/>
      <c r="D858" s="269"/>
      <c r="E858" s="269"/>
    </row>
    <row r="859" spans="3:5" ht="12.75">
      <c r="C859" s="269"/>
      <c r="D859" s="269"/>
      <c r="E859" s="269"/>
    </row>
    <row r="860" spans="3:5" ht="12.75">
      <c r="C860" s="269"/>
      <c r="D860" s="269"/>
      <c r="E860" s="269"/>
    </row>
    <row r="861" spans="3:5" ht="12.75">
      <c r="C861" s="269"/>
      <c r="D861" s="269"/>
      <c r="E861" s="269"/>
    </row>
    <row r="862" spans="3:5" ht="12.75">
      <c r="C862" s="269"/>
      <c r="D862" s="269"/>
      <c r="E862" s="269"/>
    </row>
    <row r="863" spans="3:5" ht="12.75">
      <c r="C863" s="269"/>
      <c r="D863" s="269"/>
      <c r="E863" s="269"/>
    </row>
    <row r="864" spans="3:5" ht="12.75">
      <c r="C864" s="269"/>
      <c r="D864" s="269"/>
      <c r="E864" s="269"/>
    </row>
    <row r="865" spans="3:5" ht="12.75">
      <c r="C865" s="269"/>
      <c r="D865" s="269"/>
      <c r="E865" s="269"/>
    </row>
    <row r="866" spans="3:5" ht="12.75">
      <c r="C866" s="269"/>
      <c r="D866" s="269"/>
      <c r="E866" s="269"/>
    </row>
    <row r="867" spans="3:5" ht="12.75">
      <c r="C867" s="269"/>
      <c r="D867" s="269"/>
      <c r="E867" s="269"/>
    </row>
    <row r="868" spans="3:5" ht="12.75">
      <c r="C868" s="269"/>
      <c r="D868" s="269"/>
      <c r="E868" s="269"/>
    </row>
    <row r="869" spans="3:5" ht="12.75">
      <c r="C869" s="269"/>
      <c r="D869" s="269"/>
      <c r="E869" s="269"/>
    </row>
    <row r="870" spans="3:5" ht="12.75">
      <c r="C870" s="269"/>
      <c r="D870" s="269"/>
      <c r="E870" s="269"/>
    </row>
    <row r="871" spans="3:5" ht="12.75">
      <c r="C871" s="269"/>
      <c r="D871" s="269"/>
      <c r="E871" s="269"/>
    </row>
    <row r="872" spans="3:5" ht="12.75">
      <c r="C872" s="269"/>
      <c r="D872" s="269"/>
      <c r="E872" s="269"/>
    </row>
    <row r="873" spans="3:5" ht="12.75">
      <c r="C873" s="269"/>
      <c r="D873" s="269"/>
      <c r="E873" s="269"/>
    </row>
    <row r="874" spans="3:5" ht="12.75">
      <c r="C874" s="269"/>
      <c r="D874" s="269"/>
      <c r="E874" s="269"/>
    </row>
    <row r="875" spans="3:5" ht="12.75">
      <c r="C875" s="269"/>
      <c r="D875" s="269"/>
      <c r="E875" s="269"/>
    </row>
    <row r="876" spans="3:5" ht="12.75">
      <c r="C876" s="269"/>
      <c r="D876" s="269"/>
      <c r="E876" s="269"/>
    </row>
    <row r="877" spans="3:5" ht="12.75">
      <c r="C877" s="269"/>
      <c r="D877" s="269"/>
      <c r="E877" s="269"/>
    </row>
    <row r="878" spans="3:5" ht="12.75">
      <c r="C878" s="269"/>
      <c r="D878" s="269"/>
      <c r="E878" s="269"/>
    </row>
    <row r="879" spans="3:5" ht="12.75">
      <c r="C879" s="269"/>
      <c r="D879" s="269"/>
      <c r="E879" s="269"/>
    </row>
    <row r="880" spans="3:5" ht="12.75">
      <c r="C880" s="269"/>
      <c r="D880" s="269"/>
      <c r="E880" s="269"/>
    </row>
    <row r="881" spans="3:5" ht="12.75">
      <c r="C881" s="269"/>
      <c r="D881" s="269"/>
      <c r="E881" s="269"/>
    </row>
    <row r="882" spans="3:5" ht="12.75">
      <c r="C882" s="269"/>
      <c r="D882" s="269"/>
      <c r="E882" s="269"/>
    </row>
    <row r="883" spans="3:5" ht="12.75">
      <c r="C883" s="269"/>
      <c r="D883" s="269"/>
      <c r="E883" s="269"/>
    </row>
    <row r="884" spans="3:5" ht="12.75">
      <c r="C884" s="269"/>
      <c r="D884" s="269"/>
      <c r="E884" s="269"/>
    </row>
    <row r="885" spans="3:5" ht="12.75">
      <c r="C885" s="269"/>
      <c r="D885" s="269"/>
      <c r="E885" s="269"/>
    </row>
    <row r="886" spans="3:5" ht="12.75">
      <c r="C886" s="269"/>
      <c r="D886" s="269"/>
      <c r="E886" s="269"/>
    </row>
    <row r="887" spans="3:5" ht="12.75">
      <c r="C887" s="269"/>
      <c r="D887" s="269"/>
      <c r="E887" s="269"/>
    </row>
    <row r="888" spans="3:5" ht="12.75">
      <c r="C888" s="269"/>
      <c r="D888" s="269"/>
      <c r="E888" s="269"/>
    </row>
    <row r="889" spans="3:5" ht="12.75">
      <c r="C889" s="269"/>
      <c r="D889" s="269"/>
      <c r="E889" s="269"/>
    </row>
    <row r="890" spans="3:5" ht="12.75">
      <c r="C890" s="269"/>
      <c r="D890" s="269"/>
      <c r="E890" s="269"/>
    </row>
    <row r="891" spans="3:5" ht="12.75">
      <c r="C891" s="269"/>
      <c r="D891" s="269"/>
      <c r="E891" s="269"/>
    </row>
    <row r="892" spans="3:5" ht="12.75">
      <c r="C892" s="269"/>
      <c r="D892" s="269"/>
      <c r="E892" s="269"/>
    </row>
    <row r="893" spans="3:5" ht="12.75">
      <c r="C893" s="269"/>
      <c r="D893" s="269"/>
      <c r="E893" s="269"/>
    </row>
    <row r="894" spans="3:5" ht="12.75">
      <c r="C894" s="269"/>
      <c r="D894" s="269"/>
      <c r="E894" s="269"/>
    </row>
    <row r="895" spans="3:5" ht="12.75">
      <c r="C895" s="269"/>
      <c r="D895" s="269"/>
      <c r="E895" s="269"/>
    </row>
    <row r="896" spans="3:5" ht="12.75">
      <c r="C896" s="269"/>
      <c r="D896" s="269"/>
      <c r="E896" s="269"/>
    </row>
    <row r="897" spans="3:5" ht="12.75">
      <c r="C897" s="269"/>
      <c r="D897" s="269"/>
      <c r="E897" s="269"/>
    </row>
    <row r="898" spans="3:5" ht="12.75">
      <c r="C898" s="269"/>
      <c r="D898" s="269"/>
      <c r="E898" s="269"/>
    </row>
    <row r="899" spans="3:5" ht="12.75">
      <c r="C899" s="269"/>
      <c r="D899" s="269"/>
      <c r="E899" s="269"/>
    </row>
    <row r="900" spans="3:5" ht="12.75">
      <c r="C900" s="269"/>
      <c r="D900" s="269"/>
      <c r="E900" s="269"/>
    </row>
    <row r="901" spans="3:5" ht="12.75">
      <c r="C901" s="269"/>
      <c r="D901" s="269"/>
      <c r="E901" s="269"/>
    </row>
    <row r="902" spans="3:5" ht="12.75">
      <c r="C902" s="269"/>
      <c r="D902" s="269"/>
      <c r="E902" s="269"/>
    </row>
    <row r="903" spans="3:5" ht="12.75">
      <c r="C903" s="269"/>
      <c r="D903" s="269"/>
      <c r="E903" s="269"/>
    </row>
    <row r="904" spans="3:5" ht="12.75">
      <c r="C904" s="269"/>
      <c r="D904" s="269"/>
      <c r="E904" s="269"/>
    </row>
    <row r="905" spans="3:5" ht="12.75">
      <c r="C905" s="269"/>
      <c r="D905" s="269"/>
      <c r="E905" s="269"/>
    </row>
    <row r="906" spans="3:5" ht="12.75">
      <c r="C906" s="269"/>
      <c r="D906" s="269"/>
      <c r="E906" s="269"/>
    </row>
    <row r="907" spans="3:5" ht="12.75">
      <c r="C907" s="269"/>
      <c r="D907" s="269"/>
      <c r="E907" s="269"/>
    </row>
    <row r="908" spans="3:5" ht="12.75">
      <c r="C908" s="269"/>
      <c r="D908" s="269"/>
      <c r="E908" s="269"/>
    </row>
    <row r="909" spans="3:5" ht="12.75">
      <c r="C909" s="269"/>
      <c r="D909" s="269"/>
      <c r="E909" s="269"/>
    </row>
    <row r="910" spans="3:5" ht="12.75">
      <c r="C910" s="269"/>
      <c r="D910" s="269"/>
      <c r="E910" s="269"/>
    </row>
    <row r="911" spans="3:5" ht="12.75">
      <c r="C911" s="269"/>
      <c r="D911" s="269"/>
      <c r="E911" s="269"/>
    </row>
    <row r="912" spans="3:5" ht="12.75">
      <c r="C912" s="269"/>
      <c r="D912" s="269"/>
      <c r="E912" s="269"/>
    </row>
    <row r="913" spans="3:5" ht="12.75">
      <c r="C913" s="269"/>
      <c r="D913" s="269"/>
      <c r="E913" s="269"/>
    </row>
    <row r="914" spans="3:5" ht="12.75">
      <c r="C914" s="269"/>
      <c r="D914" s="269"/>
      <c r="E914" s="269"/>
    </row>
    <row r="915" spans="3:5" ht="12.75">
      <c r="C915" s="269"/>
      <c r="D915" s="269"/>
      <c r="E915" s="269"/>
    </row>
    <row r="916" spans="3:5" ht="12.75">
      <c r="C916" s="269"/>
      <c r="D916" s="269"/>
      <c r="E916" s="269"/>
    </row>
    <row r="917" spans="3:5" ht="12.75">
      <c r="C917" s="269"/>
      <c r="D917" s="269"/>
      <c r="E917" s="269"/>
    </row>
    <row r="918" spans="3:5" ht="12.75">
      <c r="C918" s="269"/>
      <c r="D918" s="269"/>
      <c r="E918" s="269"/>
    </row>
    <row r="919" spans="3:5" ht="12.75">
      <c r="C919" s="269"/>
      <c r="D919" s="269"/>
      <c r="E919" s="269"/>
    </row>
    <row r="920" spans="3:5" ht="12.75">
      <c r="C920" s="269"/>
      <c r="D920" s="269"/>
      <c r="E920" s="269"/>
    </row>
    <row r="921" spans="3:5" ht="12.75">
      <c r="C921" s="269"/>
      <c r="D921" s="269"/>
      <c r="E921" s="269"/>
    </row>
    <row r="922" spans="3:5" ht="12.75">
      <c r="C922" s="269"/>
      <c r="D922" s="269"/>
      <c r="E922" s="269"/>
    </row>
    <row r="923" spans="3:5" ht="12.75">
      <c r="C923" s="269"/>
      <c r="D923" s="269"/>
      <c r="E923" s="269"/>
    </row>
    <row r="924" spans="3:5" ht="12.75">
      <c r="C924" s="269"/>
      <c r="D924" s="269"/>
      <c r="E924" s="269"/>
    </row>
    <row r="925" spans="3:5" ht="12.75">
      <c r="C925" s="269"/>
      <c r="D925" s="269"/>
      <c r="E925" s="269"/>
    </row>
    <row r="926" spans="3:5" ht="12.75">
      <c r="C926" s="269"/>
      <c r="D926" s="269"/>
      <c r="E926" s="269"/>
    </row>
    <row r="927" spans="3:5" ht="12.75">
      <c r="C927" s="269"/>
      <c r="D927" s="269"/>
      <c r="E927" s="269"/>
    </row>
    <row r="928" spans="3:5" ht="12.75">
      <c r="C928" s="269"/>
      <c r="D928" s="269"/>
      <c r="E928" s="269"/>
    </row>
    <row r="929" spans="3:5" ht="12.75">
      <c r="C929" s="269"/>
      <c r="D929" s="269"/>
      <c r="E929" s="269"/>
    </row>
    <row r="930" spans="3:5" ht="12.75">
      <c r="C930" s="269"/>
      <c r="D930" s="269"/>
      <c r="E930" s="269"/>
    </row>
    <row r="931" spans="3:5" ht="12.75">
      <c r="C931" s="269"/>
      <c r="D931" s="269"/>
      <c r="E931" s="269"/>
    </row>
    <row r="932" spans="3:5" ht="12.75">
      <c r="C932" s="269"/>
      <c r="D932" s="269"/>
      <c r="E932" s="269"/>
    </row>
    <row r="933" spans="3:5" ht="12.75">
      <c r="C933" s="269"/>
      <c r="D933" s="269"/>
      <c r="E933" s="269"/>
    </row>
    <row r="934" spans="3:5" ht="12.75">
      <c r="C934" s="269"/>
      <c r="D934" s="269"/>
      <c r="E934" s="269"/>
    </row>
    <row r="935" spans="3:5" ht="12.75">
      <c r="C935" s="269"/>
      <c r="D935" s="269"/>
      <c r="E935" s="269"/>
    </row>
    <row r="936" spans="3:5" ht="12.75">
      <c r="C936" s="269"/>
      <c r="D936" s="269"/>
      <c r="E936" s="269"/>
    </row>
    <row r="937" spans="3:5" ht="12.75">
      <c r="C937" s="269"/>
      <c r="D937" s="269"/>
      <c r="E937" s="269"/>
    </row>
    <row r="938" spans="3:5" ht="12.75">
      <c r="C938" s="269"/>
      <c r="D938" s="269"/>
      <c r="E938" s="269"/>
    </row>
    <row r="939" spans="3:5" ht="12.75">
      <c r="C939" s="269"/>
      <c r="D939" s="269"/>
      <c r="E939" s="269"/>
    </row>
    <row r="940" spans="3:5" ht="12.75">
      <c r="C940" s="269"/>
      <c r="D940" s="269"/>
      <c r="E940" s="269"/>
    </row>
    <row r="941" spans="3:5" ht="12.75">
      <c r="C941" s="269"/>
      <c r="D941" s="269"/>
      <c r="E941" s="269"/>
    </row>
    <row r="942" spans="3:5" ht="12.75">
      <c r="C942" s="269"/>
      <c r="D942" s="269"/>
      <c r="E942" s="269"/>
    </row>
    <row r="943" spans="3:5" ht="12.75">
      <c r="C943" s="269"/>
      <c r="D943" s="269"/>
      <c r="E943" s="269"/>
    </row>
    <row r="944" spans="3:5" ht="12.75">
      <c r="C944" s="269"/>
      <c r="D944" s="269"/>
      <c r="E944" s="269"/>
    </row>
    <row r="945" spans="3:5" ht="12.75">
      <c r="C945" s="269"/>
      <c r="D945" s="269"/>
      <c r="E945" s="269"/>
    </row>
    <row r="946" spans="3:5" ht="12.75">
      <c r="C946" s="269"/>
      <c r="D946" s="269"/>
      <c r="E946" s="269"/>
    </row>
    <row r="947" spans="3:5" ht="12.75">
      <c r="C947" s="269"/>
      <c r="D947" s="269"/>
      <c r="E947" s="269"/>
    </row>
    <row r="948" spans="3:5" ht="12.75">
      <c r="C948" s="269"/>
      <c r="D948" s="269"/>
      <c r="E948" s="269"/>
    </row>
    <row r="949" spans="3:5" ht="12.75">
      <c r="C949" s="269"/>
      <c r="D949" s="269"/>
      <c r="E949" s="269"/>
    </row>
    <row r="950" spans="3:5" ht="12.75">
      <c r="C950" s="269"/>
      <c r="D950" s="269"/>
      <c r="E950" s="269"/>
    </row>
    <row r="951" spans="3:5" ht="12.75">
      <c r="C951" s="269"/>
      <c r="D951" s="269"/>
      <c r="E951" s="269"/>
    </row>
    <row r="952" spans="3:5" ht="12.75">
      <c r="C952" s="269"/>
      <c r="D952" s="269"/>
      <c r="E952" s="269"/>
    </row>
    <row r="953" spans="3:5" ht="12.75">
      <c r="C953" s="269"/>
      <c r="D953" s="269"/>
      <c r="E953" s="269"/>
    </row>
    <row r="954" spans="3:5" ht="12.75">
      <c r="C954" s="269"/>
      <c r="D954" s="269"/>
      <c r="E954" s="269"/>
    </row>
    <row r="955" spans="3:5" ht="12.75">
      <c r="C955" s="269"/>
      <c r="D955" s="269"/>
      <c r="E955" s="269"/>
    </row>
    <row r="956" spans="3:5" ht="12.75">
      <c r="C956" s="269"/>
      <c r="D956" s="269"/>
      <c r="E956" s="269"/>
    </row>
    <row r="957" spans="3:5" ht="12.75">
      <c r="C957" s="269"/>
      <c r="D957" s="269"/>
      <c r="E957" s="269"/>
    </row>
    <row r="958" spans="3:5" ht="12.75">
      <c r="C958" s="269"/>
      <c r="D958" s="269"/>
      <c r="E958" s="269"/>
    </row>
    <row r="959" spans="3:5" ht="12.75">
      <c r="C959" s="269"/>
      <c r="D959" s="269"/>
      <c r="E959" s="269"/>
    </row>
    <row r="960" spans="3:5" ht="12.75">
      <c r="C960" s="269"/>
      <c r="D960" s="269"/>
      <c r="E960" s="269"/>
    </row>
    <row r="961" spans="3:5" ht="12.75">
      <c r="C961" s="269"/>
      <c r="D961" s="269"/>
      <c r="E961" s="269"/>
    </row>
    <row r="962" spans="3:5" ht="12.75">
      <c r="C962" s="269"/>
      <c r="D962" s="269"/>
      <c r="E962" s="269"/>
    </row>
    <row r="963" spans="3:5" ht="12.75">
      <c r="C963" s="269"/>
      <c r="D963" s="269"/>
      <c r="E963" s="269"/>
    </row>
    <row r="964" spans="3:5" ht="12.75">
      <c r="C964" s="269"/>
      <c r="D964" s="269"/>
      <c r="E964" s="269"/>
    </row>
    <row r="965" spans="3:5" ht="12.75">
      <c r="C965" s="269"/>
      <c r="D965" s="269"/>
      <c r="E965" s="269"/>
    </row>
    <row r="966" spans="3:5" ht="12.75">
      <c r="C966" s="269"/>
      <c r="D966" s="269"/>
      <c r="E966" s="269"/>
    </row>
    <row r="967" spans="3:5" ht="12.75">
      <c r="C967" s="269"/>
      <c r="D967" s="269"/>
      <c r="E967" s="269"/>
    </row>
    <row r="968" spans="3:5" ht="12.75">
      <c r="C968" s="269"/>
      <c r="D968" s="269"/>
      <c r="E968" s="269"/>
    </row>
    <row r="969" spans="3:5" ht="12.75">
      <c r="C969" s="269"/>
      <c r="D969" s="269"/>
      <c r="E969" s="269"/>
    </row>
    <row r="970" spans="3:5" ht="12.75">
      <c r="C970" s="269"/>
      <c r="D970" s="269"/>
      <c r="E970" s="269"/>
    </row>
    <row r="971" spans="3:5" ht="12.75">
      <c r="C971" s="269"/>
      <c r="D971" s="269"/>
      <c r="E971" s="269"/>
    </row>
    <row r="972" spans="3:5" ht="12.75">
      <c r="C972" s="269"/>
      <c r="D972" s="269"/>
      <c r="E972" s="269"/>
    </row>
    <row r="973" spans="3:5" ht="12.75">
      <c r="C973" s="269"/>
      <c r="D973" s="269"/>
      <c r="E973" s="269"/>
    </row>
    <row r="974" spans="3:5" ht="12.75">
      <c r="C974" s="269"/>
      <c r="D974" s="269"/>
      <c r="E974" s="269"/>
    </row>
    <row r="975" spans="3:5" ht="12.75">
      <c r="C975" s="269"/>
      <c r="D975" s="269"/>
      <c r="E975" s="269"/>
    </row>
    <row r="976" spans="3:5" ht="12.75">
      <c r="C976" s="269"/>
      <c r="D976" s="269"/>
      <c r="E976" s="269"/>
    </row>
    <row r="977" spans="3:5" ht="12.75">
      <c r="C977" s="269"/>
      <c r="D977" s="269"/>
      <c r="E977" s="269"/>
    </row>
    <row r="978" spans="3:5" ht="12.75">
      <c r="C978" s="269"/>
      <c r="D978" s="269"/>
      <c r="E978" s="269"/>
    </row>
    <row r="979" spans="3:5" ht="12.75">
      <c r="C979" s="269"/>
      <c r="D979" s="269"/>
      <c r="E979" s="269"/>
    </row>
    <row r="980" spans="3:5" ht="12.75">
      <c r="C980" s="269"/>
      <c r="D980" s="269"/>
      <c r="E980" s="269"/>
    </row>
    <row r="981" spans="3:5" ht="12.75">
      <c r="C981" s="269"/>
      <c r="D981" s="269"/>
      <c r="E981" s="269"/>
    </row>
    <row r="982" spans="3:5" ht="12.75">
      <c r="C982" s="269"/>
      <c r="D982" s="269"/>
      <c r="E982" s="269"/>
    </row>
    <row r="983" spans="3:5" ht="12.75">
      <c r="C983" s="269"/>
      <c r="D983" s="269"/>
      <c r="E983" s="269"/>
    </row>
    <row r="984" spans="3:5" ht="12.75">
      <c r="C984" s="269"/>
      <c r="D984" s="269"/>
      <c r="E984" s="269"/>
    </row>
    <row r="985" spans="3:5" ht="12.75">
      <c r="C985" s="269"/>
      <c r="D985" s="269"/>
      <c r="E985" s="269"/>
    </row>
    <row r="986" spans="3:5" ht="12.75">
      <c r="C986" s="269"/>
      <c r="D986" s="269"/>
      <c r="E986" s="269"/>
    </row>
    <row r="987" spans="3:5" ht="12.75">
      <c r="C987" s="269"/>
      <c r="D987" s="269"/>
      <c r="E987" s="269"/>
    </row>
    <row r="988" spans="3:5" ht="12.75">
      <c r="C988" s="269"/>
      <c r="D988" s="269"/>
      <c r="E988" s="269"/>
    </row>
    <row r="989" spans="3:5" ht="12.75">
      <c r="C989" s="269"/>
      <c r="D989" s="269"/>
      <c r="E989" s="269"/>
    </row>
    <row r="990" spans="3:5" ht="12.75">
      <c r="C990" s="269"/>
      <c r="D990" s="269"/>
      <c r="E990" s="269"/>
    </row>
    <row r="991" spans="3:5" ht="12.75">
      <c r="C991" s="269"/>
      <c r="D991" s="269"/>
      <c r="E991" s="269"/>
    </row>
    <row r="992" spans="3:5" ht="12.75">
      <c r="C992" s="269"/>
      <c r="D992" s="269"/>
      <c r="E992" s="269"/>
    </row>
    <row r="993" spans="3:5" ht="12.75">
      <c r="C993" s="269"/>
      <c r="D993" s="269"/>
      <c r="E993" s="269"/>
    </row>
    <row r="994" spans="3:5" ht="12.75">
      <c r="C994" s="269"/>
      <c r="D994" s="269"/>
      <c r="E994" s="269"/>
    </row>
    <row r="995" spans="3:5" ht="12.75">
      <c r="C995" s="269"/>
      <c r="D995" s="269"/>
      <c r="E995" s="269"/>
    </row>
    <row r="996" spans="3:5" ht="12.75">
      <c r="C996" s="269"/>
      <c r="D996" s="269"/>
      <c r="E996" s="269"/>
    </row>
    <row r="997" spans="3:5" ht="12.75">
      <c r="C997" s="269"/>
      <c r="D997" s="269"/>
      <c r="E997" s="269"/>
    </row>
    <row r="998" spans="3:5" ht="12.75">
      <c r="C998" s="269"/>
      <c r="D998" s="269"/>
      <c r="E998" s="269"/>
    </row>
    <row r="999" spans="3:5" ht="12.75">
      <c r="C999" s="269"/>
      <c r="D999" s="269"/>
      <c r="E999" s="269"/>
    </row>
    <row r="1000" spans="3:5" ht="12.75">
      <c r="C1000" s="269"/>
      <c r="D1000" s="269"/>
      <c r="E1000" s="269"/>
    </row>
    <row r="1001" spans="3:5" ht="12.75">
      <c r="C1001" s="269"/>
      <c r="D1001" s="269"/>
      <c r="E1001" s="269"/>
    </row>
    <row r="1002" spans="3:5" ht="12.75">
      <c r="C1002" s="269"/>
      <c r="D1002" s="269"/>
      <c r="E1002" s="269"/>
    </row>
    <row r="1003" spans="3:5" ht="12.75">
      <c r="C1003" s="269"/>
      <c r="D1003" s="269"/>
      <c r="E1003" s="269"/>
    </row>
    <row r="1004" spans="3:5" ht="12.75">
      <c r="C1004" s="269"/>
      <c r="D1004" s="269"/>
      <c r="E1004" s="269"/>
    </row>
    <row r="1005" spans="3:5" ht="12.75">
      <c r="C1005" s="269"/>
      <c r="D1005" s="269"/>
      <c r="E1005" s="269"/>
    </row>
    <row r="1006" spans="3:5" ht="12.75">
      <c r="C1006" s="269"/>
      <c r="D1006" s="269"/>
      <c r="E1006" s="269"/>
    </row>
    <row r="1007" spans="3:5" ht="12.75">
      <c r="C1007" s="269"/>
      <c r="D1007" s="269"/>
      <c r="E1007" s="269"/>
    </row>
    <row r="1008" spans="3:5" ht="12.75">
      <c r="C1008" s="269"/>
      <c r="D1008" s="269"/>
      <c r="E1008" s="269"/>
    </row>
    <row r="1009" spans="3:5" ht="12.75">
      <c r="C1009" s="269"/>
      <c r="D1009" s="269"/>
      <c r="E1009" s="269"/>
    </row>
    <row r="1010" spans="3:5" ht="12.75">
      <c r="C1010" s="269"/>
      <c r="D1010" s="269"/>
      <c r="E1010" s="269"/>
    </row>
    <row r="1011" spans="3:5" ht="12.75">
      <c r="C1011" s="269"/>
      <c r="D1011" s="269"/>
      <c r="E1011" s="269"/>
    </row>
    <row r="1012" spans="3:5" ht="12.75">
      <c r="C1012" s="269"/>
      <c r="D1012" s="269"/>
      <c r="E1012" s="269"/>
    </row>
    <row r="1013" spans="3:5" ht="12.75">
      <c r="C1013" s="269"/>
      <c r="D1013" s="269"/>
      <c r="E1013" s="269"/>
    </row>
    <row r="1014" spans="3:5" ht="12.75">
      <c r="C1014" s="269"/>
      <c r="D1014" s="269"/>
      <c r="E1014" s="269"/>
    </row>
    <row r="1015" spans="3:5" ht="12.75">
      <c r="C1015" s="269"/>
      <c r="D1015" s="269"/>
      <c r="E1015" s="269"/>
    </row>
    <row r="1016" spans="3:5" ht="12.75">
      <c r="C1016" s="269"/>
      <c r="D1016" s="269"/>
      <c r="E1016" s="269"/>
    </row>
    <row r="1017" spans="3:5" ht="12.75">
      <c r="C1017" s="269"/>
      <c r="D1017" s="269"/>
      <c r="E1017" s="269"/>
    </row>
    <row r="1018" spans="3:5" ht="12.75">
      <c r="C1018" s="269"/>
      <c r="D1018" s="269"/>
      <c r="E1018" s="269"/>
    </row>
    <row r="1019" spans="3:5" ht="12.75">
      <c r="C1019" s="269"/>
      <c r="D1019" s="269"/>
      <c r="E1019" s="269"/>
    </row>
    <row r="1020" spans="3:5" ht="12.75">
      <c r="C1020" s="269"/>
      <c r="D1020" s="269"/>
      <c r="E1020" s="269"/>
    </row>
    <row r="1021" spans="3:5" ht="12.75">
      <c r="C1021" s="269"/>
      <c r="D1021" s="269"/>
      <c r="E1021" s="269"/>
    </row>
    <row r="1022" spans="3:5" ht="12.75">
      <c r="C1022" s="269"/>
      <c r="D1022" s="269"/>
      <c r="E1022" s="269"/>
    </row>
    <row r="1023" spans="3:5" ht="12.75">
      <c r="C1023" s="269"/>
      <c r="D1023" s="269"/>
      <c r="E1023" s="269"/>
    </row>
    <row r="1024" spans="3:5" ht="12.75">
      <c r="C1024" s="269"/>
      <c r="D1024" s="269"/>
      <c r="E1024" s="269"/>
    </row>
    <row r="1025" spans="3:5" ht="12.75">
      <c r="C1025" s="269"/>
      <c r="D1025" s="269"/>
      <c r="E1025" s="269"/>
    </row>
    <row r="1026" spans="3:5" ht="12.75">
      <c r="C1026" s="269"/>
      <c r="D1026" s="269"/>
      <c r="E1026" s="269"/>
    </row>
    <row r="1027" spans="3:5" ht="12.75">
      <c r="C1027" s="269"/>
      <c r="D1027" s="269"/>
      <c r="E1027" s="269"/>
    </row>
    <row r="1028" spans="3:5" ht="12.75">
      <c r="C1028" s="269"/>
      <c r="D1028" s="269"/>
      <c r="E1028" s="269"/>
    </row>
    <row r="1029" spans="3:5" ht="12.75">
      <c r="C1029" s="269"/>
      <c r="D1029" s="269"/>
      <c r="E1029" s="269"/>
    </row>
    <row r="1030" spans="3:5" ht="12.75">
      <c r="C1030" s="269"/>
      <c r="D1030" s="269"/>
      <c r="E1030" s="269"/>
    </row>
    <row r="1031" spans="3:5" ht="12.75">
      <c r="C1031" s="269"/>
      <c r="D1031" s="269"/>
      <c r="E1031" s="269"/>
    </row>
    <row r="1032" spans="3:5" ht="12.75">
      <c r="C1032" s="269"/>
      <c r="D1032" s="269"/>
      <c r="E1032" s="269"/>
    </row>
    <row r="1033" spans="3:5" ht="12.75">
      <c r="C1033" s="269"/>
      <c r="D1033" s="269"/>
      <c r="E1033" s="269"/>
    </row>
    <row r="1034" spans="3:5" ht="12.75">
      <c r="C1034" s="269"/>
      <c r="D1034" s="269"/>
      <c r="E1034" s="269"/>
    </row>
    <row r="1035" spans="3:5" ht="12.75">
      <c r="C1035" s="269"/>
      <c r="D1035" s="269"/>
      <c r="E1035" s="269"/>
    </row>
    <row r="1036" spans="3:5" ht="12.75">
      <c r="C1036" s="269"/>
      <c r="D1036" s="269"/>
      <c r="E1036" s="269"/>
    </row>
    <row r="1037" spans="3:5" ht="12.75">
      <c r="C1037" s="269"/>
      <c r="D1037" s="269"/>
      <c r="E1037" s="269"/>
    </row>
    <row r="1038" spans="3:5" ht="12.75">
      <c r="C1038" s="269"/>
      <c r="D1038" s="269"/>
      <c r="E1038" s="269"/>
    </row>
    <row r="1039" spans="3:5" ht="12.75">
      <c r="C1039" s="269"/>
      <c r="D1039" s="269"/>
      <c r="E1039" s="269"/>
    </row>
    <row r="1040" spans="3:5" ht="12.75">
      <c r="C1040" s="269"/>
      <c r="D1040" s="269"/>
      <c r="E1040" s="269"/>
    </row>
    <row r="1041" spans="3:5" ht="12.75">
      <c r="C1041" s="269"/>
      <c r="D1041" s="269"/>
      <c r="E1041" s="269"/>
    </row>
    <row r="1042" spans="3:5" ht="12.75">
      <c r="C1042" s="269"/>
      <c r="D1042" s="269"/>
      <c r="E1042" s="269"/>
    </row>
    <row r="1043" spans="3:5" ht="12.75">
      <c r="C1043" s="269"/>
      <c r="D1043" s="269"/>
      <c r="E1043" s="269"/>
    </row>
    <row r="1044" spans="3:5" ht="12.75">
      <c r="C1044" s="269"/>
      <c r="D1044" s="269"/>
      <c r="E1044" s="269"/>
    </row>
    <row r="1045" spans="3:5" ht="12.75">
      <c r="C1045" s="269"/>
      <c r="D1045" s="269"/>
      <c r="E1045" s="269"/>
    </row>
    <row r="1046" spans="3:5" ht="12.75">
      <c r="C1046" s="269"/>
      <c r="D1046" s="269"/>
      <c r="E1046" s="269"/>
    </row>
    <row r="1047" spans="3:5" ht="12.75">
      <c r="C1047" s="269"/>
      <c r="D1047" s="269"/>
      <c r="E1047" s="269"/>
    </row>
    <row r="1048" spans="3:5" ht="12.75">
      <c r="C1048" s="269"/>
      <c r="D1048" s="269"/>
      <c r="E1048" s="269"/>
    </row>
    <row r="1049" spans="3:5" ht="12.75">
      <c r="C1049" s="269"/>
      <c r="D1049" s="269"/>
      <c r="E1049" s="269"/>
    </row>
    <row r="1050" spans="3:5" ht="12.75">
      <c r="C1050" s="269"/>
      <c r="D1050" s="269"/>
      <c r="E1050" s="269"/>
    </row>
    <row r="1051" spans="3:5" ht="12.75">
      <c r="C1051" s="269"/>
      <c r="D1051" s="269"/>
      <c r="E1051" s="269"/>
    </row>
    <row r="1052" spans="3:5" ht="12.75">
      <c r="C1052" s="269"/>
      <c r="D1052" s="269"/>
      <c r="E1052" s="269"/>
    </row>
    <row r="1053" spans="3:5" ht="12.75">
      <c r="C1053" s="269"/>
      <c r="D1053" s="269"/>
      <c r="E1053" s="269"/>
    </row>
    <row r="1054" spans="3:5" ht="12.75">
      <c r="C1054" s="269"/>
      <c r="D1054" s="269"/>
      <c r="E1054" s="269"/>
    </row>
    <row r="1055" spans="3:5" ht="12.75">
      <c r="C1055" s="269"/>
      <c r="D1055" s="269"/>
      <c r="E1055" s="269"/>
    </row>
    <row r="1056" spans="3:5" ht="12.75">
      <c r="C1056" s="269"/>
      <c r="D1056" s="269"/>
      <c r="E1056" s="269"/>
    </row>
    <row r="1057" spans="3:5" ht="12.75">
      <c r="C1057" s="269"/>
      <c r="D1057" s="269"/>
      <c r="E1057" s="269"/>
    </row>
    <row r="1058" spans="3:5" ht="12.75">
      <c r="C1058" s="269"/>
      <c r="D1058" s="269"/>
      <c r="E1058" s="269"/>
    </row>
    <row r="1059" spans="3:5" ht="12.75">
      <c r="C1059" s="269"/>
      <c r="D1059" s="269"/>
      <c r="E1059" s="269"/>
    </row>
    <row r="1060" spans="3:5" ht="12.75">
      <c r="C1060" s="269"/>
      <c r="D1060" s="269"/>
      <c r="E1060" s="269"/>
    </row>
    <row r="1061" spans="3:5" ht="12.75">
      <c r="C1061" s="269"/>
      <c r="D1061" s="269"/>
      <c r="E1061" s="269"/>
    </row>
    <row r="1062" spans="3:5" ht="12.75">
      <c r="C1062" s="269"/>
      <c r="D1062" s="269"/>
      <c r="E1062" s="269"/>
    </row>
    <row r="1063" spans="3:5" ht="12.75">
      <c r="C1063" s="269"/>
      <c r="D1063" s="269"/>
      <c r="E1063" s="269"/>
    </row>
    <row r="1064" spans="3:5" ht="12.75">
      <c r="C1064" s="269"/>
      <c r="D1064" s="269"/>
      <c r="E1064" s="269"/>
    </row>
    <row r="1065" spans="3:5" ht="12.75">
      <c r="C1065" s="269"/>
      <c r="D1065" s="269"/>
      <c r="E1065" s="269"/>
    </row>
    <row r="1066" spans="3:5" ht="12.75">
      <c r="C1066" s="269"/>
      <c r="D1066" s="269"/>
      <c r="E1066" s="269"/>
    </row>
    <row r="1067" spans="3:5" ht="12.75">
      <c r="C1067" s="269"/>
      <c r="D1067" s="269"/>
      <c r="E1067" s="269"/>
    </row>
    <row r="1068" spans="3:5" ht="12.75">
      <c r="C1068" s="269"/>
      <c r="D1068" s="269"/>
      <c r="E1068" s="269"/>
    </row>
    <row r="1069" spans="3:5" ht="12.75">
      <c r="C1069" s="269"/>
      <c r="D1069" s="269"/>
      <c r="E1069" s="269"/>
    </row>
    <row r="1070" spans="3:5" ht="12.75">
      <c r="C1070" s="269"/>
      <c r="D1070" s="269"/>
      <c r="E1070" s="269"/>
    </row>
    <row r="1071" spans="3:5" ht="12.75">
      <c r="C1071" s="269"/>
      <c r="D1071" s="269"/>
      <c r="E1071" s="269"/>
    </row>
    <row r="1072" spans="3:5" ht="12.75">
      <c r="C1072" s="269"/>
      <c r="D1072" s="269"/>
      <c r="E1072" s="269"/>
    </row>
    <row r="1073" spans="3:5" ht="12.75">
      <c r="C1073" s="269"/>
      <c r="D1073" s="269"/>
      <c r="E1073" s="269"/>
    </row>
    <row r="1074" spans="3:5" ht="12.75">
      <c r="C1074" s="269"/>
      <c r="D1074" s="269"/>
      <c r="E1074" s="269"/>
    </row>
    <row r="1075" spans="3:5" ht="12.75">
      <c r="C1075" s="269"/>
      <c r="D1075" s="269"/>
      <c r="E1075" s="269"/>
    </row>
    <row r="1076" spans="3:5" ht="12.75">
      <c r="C1076" s="269"/>
      <c r="D1076" s="269"/>
      <c r="E1076" s="269"/>
    </row>
    <row r="1077" spans="3:5" ht="12.75">
      <c r="C1077" s="269"/>
      <c r="D1077" s="269"/>
      <c r="E1077" s="269"/>
    </row>
    <row r="1078" spans="3:5" ht="12.75">
      <c r="C1078" s="269"/>
      <c r="D1078" s="269"/>
      <c r="E1078" s="269"/>
    </row>
    <row r="1079" spans="3:5" ht="12.75">
      <c r="C1079" s="269"/>
      <c r="D1079" s="269"/>
      <c r="E1079" s="269"/>
    </row>
    <row r="1080" spans="3:5" ht="12.75">
      <c r="C1080" s="269"/>
      <c r="D1080" s="269"/>
      <c r="E1080" s="269"/>
    </row>
    <row r="1081" spans="3:5" ht="12.75">
      <c r="C1081" s="269"/>
      <c r="D1081" s="269"/>
      <c r="E1081" s="269"/>
    </row>
    <row r="1082" spans="3:5" ht="12.75">
      <c r="C1082" s="269"/>
      <c r="D1082" s="269"/>
      <c r="E1082" s="269"/>
    </row>
    <row r="1083" spans="3:5" ht="12.75">
      <c r="C1083" s="269"/>
      <c r="D1083" s="269"/>
      <c r="E1083" s="269"/>
    </row>
    <row r="1084" spans="3:5" ht="12.75">
      <c r="C1084" s="269"/>
      <c r="D1084" s="269"/>
      <c r="E1084" s="269"/>
    </row>
    <row r="1085" spans="3:5" ht="12.75">
      <c r="C1085" s="269"/>
      <c r="D1085" s="269"/>
      <c r="E1085" s="269"/>
    </row>
    <row r="1086" spans="3:5" ht="12.75">
      <c r="C1086" s="269"/>
      <c r="D1086" s="269"/>
      <c r="E1086" s="269"/>
    </row>
    <row r="1087" spans="3:5" ht="12.75">
      <c r="C1087" s="269"/>
      <c r="D1087" s="269"/>
      <c r="E1087" s="269"/>
    </row>
    <row r="1088" spans="3:5" ht="12.75">
      <c r="C1088" s="269"/>
      <c r="D1088" s="269"/>
      <c r="E1088" s="269"/>
    </row>
    <row r="1089" spans="3:5" ht="12.75">
      <c r="C1089" s="269"/>
      <c r="D1089" s="269"/>
      <c r="E1089" s="269"/>
    </row>
    <row r="1090" spans="3:5" ht="12.75">
      <c r="C1090" s="269"/>
      <c r="D1090" s="269"/>
      <c r="E1090" s="269"/>
    </row>
    <row r="1091" spans="3:5" ht="12.75">
      <c r="C1091" s="269"/>
      <c r="D1091" s="269"/>
      <c r="E1091" s="269"/>
    </row>
    <row r="1092" spans="3:5" ht="12.75">
      <c r="C1092" s="269"/>
      <c r="D1092" s="269"/>
      <c r="E1092" s="269"/>
    </row>
    <row r="1093" spans="3:5" ht="12.75">
      <c r="C1093" s="269"/>
      <c r="D1093" s="269"/>
      <c r="E1093" s="269"/>
    </row>
    <row r="1094" spans="3:5" ht="12.75">
      <c r="C1094" s="269"/>
      <c r="D1094" s="269"/>
      <c r="E1094" s="269"/>
    </row>
    <row r="1095" spans="3:5" ht="12.75">
      <c r="C1095" s="269"/>
      <c r="D1095" s="269"/>
      <c r="E1095" s="269"/>
    </row>
    <row r="1096" spans="3:5" ht="12.75">
      <c r="C1096" s="269"/>
      <c r="D1096" s="269"/>
      <c r="E1096" s="269"/>
    </row>
    <row r="1097" spans="3:5" ht="12.75">
      <c r="C1097" s="269"/>
      <c r="D1097" s="269"/>
      <c r="E1097" s="269"/>
    </row>
    <row r="1098" spans="3:5" ht="12.75">
      <c r="C1098" s="269"/>
      <c r="D1098" s="269"/>
      <c r="E1098" s="269"/>
    </row>
    <row r="1099" spans="3:5" ht="12.75">
      <c r="C1099" s="269"/>
      <c r="D1099" s="269"/>
      <c r="E1099" s="269"/>
    </row>
    <row r="1100" spans="3:5" ht="12.75">
      <c r="C1100" s="269"/>
      <c r="D1100" s="269"/>
      <c r="E1100" s="269"/>
    </row>
    <row r="1101" spans="3:5" ht="12.75">
      <c r="C1101" s="269"/>
      <c r="D1101" s="269"/>
      <c r="E1101" s="269"/>
    </row>
    <row r="1102" spans="3:5" ht="12.75">
      <c r="C1102" s="269"/>
      <c r="D1102" s="269"/>
      <c r="E1102" s="269"/>
    </row>
    <row r="1103" spans="3:5" ht="12.75">
      <c r="C1103" s="269"/>
      <c r="D1103" s="269"/>
      <c r="E1103" s="269"/>
    </row>
    <row r="1104" spans="3:5" ht="12.75">
      <c r="C1104" s="269"/>
      <c r="D1104" s="269"/>
      <c r="E1104" s="269"/>
    </row>
    <row r="1105" spans="3:5" ht="12.75">
      <c r="C1105" s="269"/>
      <c r="D1105" s="269"/>
      <c r="E1105" s="269"/>
    </row>
    <row r="1106" spans="3:5" ht="12.75">
      <c r="C1106" s="269"/>
      <c r="D1106" s="269"/>
      <c r="E1106" s="269"/>
    </row>
    <row r="1107" spans="3:5" ht="12.75">
      <c r="C1107" s="269"/>
      <c r="D1107" s="269"/>
      <c r="E1107" s="269"/>
    </row>
    <row r="1108" spans="3:5" ht="12.75">
      <c r="C1108" s="269"/>
      <c r="D1108" s="269"/>
      <c r="E1108" s="269"/>
    </row>
    <row r="1109" spans="3:5" ht="12.75">
      <c r="C1109" s="269"/>
      <c r="D1109" s="269"/>
      <c r="E1109" s="269"/>
    </row>
    <row r="1110" spans="3:5" ht="12.75">
      <c r="C1110" s="269"/>
      <c r="D1110" s="269"/>
      <c r="E1110" s="269"/>
    </row>
    <row r="1111" spans="3:5" ht="12.75">
      <c r="C1111" s="269"/>
      <c r="D1111" s="269"/>
      <c r="E1111" s="269"/>
    </row>
    <row r="1112" spans="3:5" ht="12.75">
      <c r="C1112" s="269"/>
      <c r="D1112" s="269"/>
      <c r="E1112" s="269"/>
    </row>
    <row r="1113" spans="3:5" ht="12.75">
      <c r="C1113" s="269"/>
      <c r="D1113" s="269"/>
      <c r="E1113" s="269"/>
    </row>
    <row r="1114" spans="3:5" ht="12.75">
      <c r="C1114" s="269"/>
      <c r="D1114" s="269"/>
      <c r="E1114" s="269"/>
    </row>
    <row r="1115" spans="3:5" ht="12.75">
      <c r="C1115" s="269"/>
      <c r="D1115" s="269"/>
      <c r="E1115" s="269"/>
    </row>
    <row r="1116" spans="3:5" ht="12.75">
      <c r="C1116" s="269"/>
      <c r="D1116" s="269"/>
      <c r="E1116" s="269"/>
    </row>
    <row r="1117" spans="3:5" ht="12.75">
      <c r="C1117" s="269"/>
      <c r="D1117" s="269"/>
      <c r="E1117" s="269"/>
    </row>
    <row r="1118" spans="3:5" ht="12.75">
      <c r="C1118" s="269"/>
      <c r="D1118" s="269"/>
      <c r="E1118" s="269"/>
    </row>
    <row r="1119" spans="3:5" ht="12.75">
      <c r="C1119" s="269"/>
      <c r="D1119" s="269"/>
      <c r="E1119" s="269"/>
    </row>
    <row r="1120" spans="3:5" ht="12.75">
      <c r="C1120" s="269"/>
      <c r="D1120" s="269"/>
      <c r="E1120" s="269"/>
    </row>
    <row r="1121" spans="3:5" ht="12.75">
      <c r="C1121" s="269"/>
      <c r="D1121" s="269"/>
      <c r="E1121" s="269"/>
    </row>
    <row r="1122" spans="3:5" ht="12.75">
      <c r="C1122" s="269"/>
      <c r="D1122" s="269"/>
      <c r="E1122" s="269"/>
    </row>
    <row r="1123" spans="3:5" ht="12.75">
      <c r="C1123" s="269"/>
      <c r="D1123" s="269"/>
      <c r="E1123" s="269"/>
    </row>
    <row r="1124" spans="3:5" ht="12.75">
      <c r="C1124" s="269"/>
      <c r="D1124" s="269"/>
      <c r="E1124" s="269"/>
    </row>
    <row r="1125" spans="3:5" ht="12.75">
      <c r="C1125" s="269"/>
      <c r="D1125" s="269"/>
      <c r="E1125" s="269"/>
    </row>
    <row r="1126" spans="3:5" ht="12.75">
      <c r="C1126" s="269"/>
      <c r="D1126" s="269"/>
      <c r="E1126" s="269"/>
    </row>
    <row r="1127" spans="3:5" ht="12.75">
      <c r="C1127" s="269"/>
      <c r="D1127" s="269"/>
      <c r="E1127" s="269"/>
    </row>
    <row r="1128" spans="3:5" ht="12.75">
      <c r="C1128" s="269"/>
      <c r="D1128" s="269"/>
      <c r="E1128" s="269"/>
    </row>
    <row r="1129" spans="3:5" ht="12.75">
      <c r="C1129" s="269"/>
      <c r="D1129" s="269"/>
      <c r="E1129" s="269"/>
    </row>
    <row r="1130" spans="3:5" ht="12.75">
      <c r="C1130" s="269"/>
      <c r="D1130" s="269"/>
      <c r="E1130" s="269"/>
    </row>
    <row r="1131" spans="3:5" ht="12.75">
      <c r="C1131" s="269"/>
      <c r="D1131" s="269"/>
      <c r="E1131" s="269"/>
    </row>
    <row r="1132" spans="3:5" ht="12.75">
      <c r="C1132" s="269"/>
      <c r="D1132" s="269"/>
      <c r="E1132" s="269"/>
    </row>
    <row r="1133" spans="3:5" ht="12.75">
      <c r="C1133" s="269"/>
      <c r="D1133" s="269"/>
      <c r="E1133" s="269"/>
    </row>
    <row r="1134" spans="3:5" ht="12.75">
      <c r="C1134" s="269"/>
      <c r="D1134" s="269"/>
      <c r="E1134" s="269"/>
    </row>
    <row r="1135" spans="3:5" ht="12.75">
      <c r="C1135" s="269"/>
      <c r="D1135" s="269"/>
      <c r="E1135" s="269"/>
    </row>
    <row r="1136" spans="3:5" ht="12.75">
      <c r="C1136" s="269"/>
      <c r="D1136" s="269"/>
      <c r="E1136" s="269"/>
    </row>
    <row r="1137" spans="3:5" ht="12.75">
      <c r="C1137" s="269"/>
      <c r="D1137" s="269"/>
      <c r="E1137" s="269"/>
    </row>
    <row r="1138" spans="3:5" ht="12.75">
      <c r="C1138" s="269"/>
      <c r="D1138" s="269"/>
      <c r="E1138" s="269"/>
    </row>
    <row r="1139" spans="3:5" ht="12.75">
      <c r="C1139" s="269"/>
      <c r="D1139" s="269"/>
      <c r="E1139" s="269"/>
    </row>
    <row r="1140" spans="3:5" ht="12.75">
      <c r="C1140" s="269"/>
      <c r="D1140" s="269"/>
      <c r="E1140" s="269"/>
    </row>
    <row r="1141" spans="3:5" ht="12.75">
      <c r="C1141" s="269"/>
      <c r="D1141" s="269"/>
      <c r="E1141" s="269"/>
    </row>
    <row r="1142" spans="3:5" ht="12.75">
      <c r="C1142" s="269"/>
      <c r="D1142" s="269"/>
      <c r="E1142" s="269"/>
    </row>
    <row r="1143" spans="3:5" ht="12.75">
      <c r="C1143" s="269"/>
      <c r="D1143" s="269"/>
      <c r="E1143" s="269"/>
    </row>
    <row r="1144" spans="3:5" ht="12.75">
      <c r="C1144" s="269"/>
      <c r="D1144" s="269"/>
      <c r="E1144" s="269"/>
    </row>
    <row r="1145" spans="3:5" ht="12.75">
      <c r="C1145" s="269"/>
      <c r="D1145" s="269"/>
      <c r="E1145" s="269"/>
    </row>
    <row r="1146" spans="3:5" ht="12.75">
      <c r="C1146" s="269"/>
      <c r="D1146" s="269"/>
      <c r="E1146" s="269"/>
    </row>
    <row r="1147" spans="3:5" ht="12.75">
      <c r="C1147" s="269"/>
      <c r="D1147" s="269"/>
      <c r="E1147" s="269"/>
    </row>
    <row r="1148" spans="3:5" ht="12.75">
      <c r="C1148" s="269"/>
      <c r="D1148" s="269"/>
      <c r="E1148" s="269"/>
    </row>
    <row r="1149" spans="3:5" ht="12.75">
      <c r="C1149" s="269"/>
      <c r="D1149" s="269"/>
      <c r="E1149" s="269"/>
    </row>
    <row r="1150" spans="3:5" ht="12.75">
      <c r="C1150" s="269"/>
      <c r="D1150" s="269"/>
      <c r="E1150" s="269"/>
    </row>
    <row r="1151" spans="3:5" ht="12.75">
      <c r="C1151" s="269"/>
      <c r="D1151" s="269"/>
      <c r="E1151" s="269"/>
    </row>
    <row r="1152" spans="3:5" ht="12.75">
      <c r="C1152" s="269"/>
      <c r="D1152" s="269"/>
      <c r="E1152" s="269"/>
    </row>
    <row r="1153" spans="3:5" ht="12.75">
      <c r="C1153" s="269"/>
      <c r="D1153" s="269"/>
      <c r="E1153" s="269"/>
    </row>
    <row r="1154" spans="3:5" ht="12.75">
      <c r="C1154" s="269"/>
      <c r="D1154" s="269"/>
      <c r="E1154" s="269"/>
    </row>
    <row r="1155" spans="3:5" ht="12.75">
      <c r="C1155" s="269"/>
      <c r="D1155" s="269"/>
      <c r="E1155" s="269"/>
    </row>
    <row r="1156" spans="3:5" ht="12.75">
      <c r="C1156" s="269"/>
      <c r="D1156" s="269"/>
      <c r="E1156" s="269"/>
    </row>
    <row r="1157" spans="3:5" ht="12.75">
      <c r="C1157" s="269"/>
      <c r="D1157" s="269"/>
      <c r="E1157" s="269"/>
    </row>
    <row r="1158" spans="3:5" ht="12.75">
      <c r="C1158" s="269"/>
      <c r="D1158" s="269"/>
      <c r="E1158" s="269"/>
    </row>
    <row r="1159" spans="3:5" ht="12.75">
      <c r="C1159" s="269"/>
      <c r="D1159" s="269"/>
      <c r="E1159" s="269"/>
    </row>
    <row r="1160" spans="3:5" ht="12.75">
      <c r="C1160" s="269"/>
      <c r="D1160" s="269"/>
      <c r="E1160" s="269"/>
    </row>
    <row r="1161" spans="3:5" ht="12.75">
      <c r="C1161" s="269"/>
      <c r="D1161" s="269"/>
      <c r="E1161" s="269"/>
    </row>
    <row r="1162" spans="3:5" ht="12.75">
      <c r="C1162" s="269"/>
      <c r="D1162" s="269"/>
      <c r="E1162" s="269"/>
    </row>
    <row r="1163" spans="3:5" ht="12.75">
      <c r="C1163" s="269"/>
      <c r="D1163" s="269"/>
      <c r="E1163" s="269"/>
    </row>
    <row r="1164" spans="3:5" ht="12.75">
      <c r="C1164" s="269"/>
      <c r="D1164" s="269"/>
      <c r="E1164" s="269"/>
    </row>
    <row r="1165" spans="3:5" ht="12.75">
      <c r="C1165" s="269"/>
      <c r="D1165" s="269"/>
      <c r="E1165" s="269"/>
    </row>
    <row r="1166" spans="3:5" ht="12.75">
      <c r="C1166" s="269"/>
      <c r="D1166" s="269"/>
      <c r="E1166" s="269"/>
    </row>
    <row r="1167" spans="3:5" ht="12.75">
      <c r="C1167" s="269"/>
      <c r="D1167" s="269"/>
      <c r="E1167" s="269"/>
    </row>
    <row r="1168" spans="3:5" ht="12.75">
      <c r="C1168" s="269"/>
      <c r="D1168" s="269"/>
      <c r="E1168" s="269"/>
    </row>
    <row r="1169" spans="3:5" ht="12.75">
      <c r="C1169" s="269"/>
      <c r="D1169" s="269"/>
      <c r="E1169" s="269"/>
    </row>
    <row r="1170" spans="3:5" ht="12.75">
      <c r="C1170" s="269"/>
      <c r="D1170" s="269"/>
      <c r="E1170" s="269"/>
    </row>
    <row r="1171" spans="3:5" ht="12.75">
      <c r="C1171" s="269"/>
      <c r="D1171" s="269"/>
      <c r="E1171" s="269"/>
    </row>
    <row r="1172" spans="3:5" ht="12.75">
      <c r="C1172" s="269"/>
      <c r="D1172" s="269"/>
      <c r="E1172" s="269"/>
    </row>
    <row r="1173" spans="3:5" ht="12.75">
      <c r="C1173" s="269"/>
      <c r="D1173" s="269"/>
      <c r="E1173" s="269"/>
    </row>
    <row r="1174" spans="3:5" ht="12.75">
      <c r="C1174" s="269"/>
      <c r="D1174" s="269"/>
      <c r="E1174" s="269"/>
    </row>
    <row r="1175" spans="3:5" ht="12.75">
      <c r="C1175" s="269"/>
      <c r="D1175" s="269"/>
      <c r="E1175" s="269"/>
    </row>
    <row r="1176" spans="3:5" ht="12.75">
      <c r="C1176" s="269"/>
      <c r="D1176" s="269"/>
      <c r="E1176" s="269"/>
    </row>
    <row r="1177" spans="3:5" ht="12.75">
      <c r="C1177" s="269"/>
      <c r="D1177" s="269"/>
      <c r="E1177" s="269"/>
    </row>
    <row r="1178" spans="3:5" ht="12.75">
      <c r="C1178" s="269"/>
      <c r="D1178" s="269"/>
      <c r="E1178" s="269"/>
    </row>
    <row r="1179" spans="3:5" ht="12.75">
      <c r="C1179" s="269"/>
      <c r="D1179" s="269"/>
      <c r="E1179" s="269"/>
    </row>
    <row r="1180" spans="3:5" ht="12.75">
      <c r="C1180" s="269"/>
      <c r="D1180" s="269"/>
      <c r="E1180" s="269"/>
    </row>
    <row r="1181" spans="3:5" ht="12.75">
      <c r="C1181" s="269"/>
      <c r="D1181" s="269"/>
      <c r="E1181" s="269"/>
    </row>
    <row r="1182" spans="3:5" ht="12.75">
      <c r="C1182" s="269"/>
      <c r="D1182" s="269"/>
      <c r="E1182" s="269"/>
    </row>
    <row r="1183" spans="3:5" ht="12.75">
      <c r="C1183" s="269"/>
      <c r="D1183" s="269"/>
      <c r="E1183" s="269"/>
    </row>
    <row r="1184" spans="3:5" ht="12.75">
      <c r="C1184" s="269"/>
      <c r="D1184" s="269"/>
      <c r="E1184" s="269"/>
    </row>
    <row r="1185" spans="3:5" ht="12.75">
      <c r="C1185" s="269"/>
      <c r="D1185" s="269"/>
      <c r="E1185" s="269"/>
    </row>
    <row r="1186" spans="3:5" ht="12.75">
      <c r="C1186" s="269"/>
      <c r="D1186" s="269"/>
      <c r="E1186" s="269"/>
    </row>
    <row r="1187" spans="3:5" ht="12.75">
      <c r="C1187" s="269"/>
      <c r="D1187" s="269"/>
      <c r="E1187" s="269"/>
    </row>
    <row r="1188" spans="3:5" ht="12.75">
      <c r="C1188" s="269"/>
      <c r="D1188" s="269"/>
      <c r="E1188" s="269"/>
    </row>
    <row r="1189" spans="3:5" ht="12.75">
      <c r="C1189" s="269"/>
      <c r="D1189" s="269"/>
      <c r="E1189" s="269"/>
    </row>
    <row r="1190" spans="3:5" ht="12.75">
      <c r="C1190" s="269"/>
      <c r="D1190" s="269"/>
      <c r="E1190" s="269"/>
    </row>
    <row r="1191" spans="3:5" ht="12.75">
      <c r="C1191" s="269"/>
      <c r="D1191" s="269"/>
      <c r="E1191" s="269"/>
    </row>
    <row r="1192" spans="3:5" ht="12.75">
      <c r="C1192" s="269"/>
      <c r="D1192" s="269"/>
      <c r="E1192" s="269"/>
    </row>
    <row r="1193" spans="3:5" ht="12.75">
      <c r="C1193" s="269"/>
      <c r="D1193" s="269"/>
      <c r="E1193" s="269"/>
    </row>
    <row r="1194" spans="3:5" ht="12.75">
      <c r="C1194" s="269"/>
      <c r="D1194" s="269"/>
      <c r="E1194" s="269"/>
    </row>
    <row r="1195" spans="3:5" ht="12.75">
      <c r="C1195" s="269"/>
      <c r="D1195" s="269"/>
      <c r="E1195" s="269"/>
    </row>
    <row r="1196" spans="3:5" ht="12.75">
      <c r="C1196" s="269"/>
      <c r="D1196" s="269"/>
      <c r="E1196" s="269"/>
    </row>
    <row r="1197" spans="3:5" ht="12.75">
      <c r="C1197" s="269"/>
      <c r="D1197" s="269"/>
      <c r="E1197" s="269"/>
    </row>
    <row r="1198" spans="3:5" ht="12.75">
      <c r="C1198" s="269"/>
      <c r="D1198" s="269"/>
      <c r="E1198" s="269"/>
    </row>
    <row r="1199" spans="3:5" ht="12.75">
      <c r="C1199" s="269"/>
      <c r="D1199" s="269"/>
      <c r="E1199" s="269"/>
    </row>
    <row r="1200" spans="3:5" ht="12.75">
      <c r="C1200" s="269"/>
      <c r="D1200" s="269"/>
      <c r="E1200" s="269"/>
    </row>
    <row r="1201" spans="3:5" ht="12.75">
      <c r="C1201" s="269"/>
      <c r="D1201" s="269"/>
      <c r="E1201" s="269"/>
    </row>
    <row r="1202" spans="3:5" ht="12.75">
      <c r="C1202" s="269"/>
      <c r="D1202" s="269"/>
      <c r="E1202" s="269"/>
    </row>
    <row r="1203" spans="3:5" ht="12.75">
      <c r="C1203" s="269"/>
      <c r="D1203" s="269"/>
      <c r="E1203" s="269"/>
    </row>
    <row r="1204" spans="3:5" ht="12.75">
      <c r="C1204" s="269"/>
      <c r="D1204" s="269"/>
      <c r="E1204" s="269"/>
    </row>
    <row r="1205" spans="3:5" ht="12.75">
      <c r="C1205" s="269"/>
      <c r="D1205" s="269"/>
      <c r="E1205" s="269"/>
    </row>
    <row r="1206" spans="3:5" ht="12.75">
      <c r="C1206" s="269"/>
      <c r="D1206" s="269"/>
      <c r="E1206" s="269"/>
    </row>
    <row r="1207" spans="3:5" ht="12.75">
      <c r="C1207" s="269"/>
      <c r="D1207" s="269"/>
      <c r="E1207" s="269"/>
    </row>
    <row r="1208" spans="3:5" ht="12.75">
      <c r="C1208" s="269"/>
      <c r="D1208" s="269"/>
      <c r="E1208" s="269"/>
    </row>
    <row r="1209" spans="3:5" ht="12.75">
      <c r="C1209" s="269"/>
      <c r="D1209" s="269"/>
      <c r="E1209" s="269"/>
    </row>
    <row r="1210" spans="3:5" ht="12.75">
      <c r="C1210" s="269"/>
      <c r="D1210" s="269"/>
      <c r="E1210" s="269"/>
    </row>
    <row r="1211" spans="3:5" ht="12.75">
      <c r="C1211" s="269"/>
      <c r="D1211" s="269"/>
      <c r="E1211" s="269"/>
    </row>
    <row r="1212" spans="3:5" ht="12.75">
      <c r="C1212" s="269"/>
      <c r="D1212" s="269"/>
      <c r="E1212" s="269"/>
    </row>
    <row r="1213" spans="3:5" ht="12.75">
      <c r="C1213" s="269"/>
      <c r="D1213" s="269"/>
      <c r="E1213" s="269"/>
    </row>
    <row r="1214" spans="3:5" ht="12.75">
      <c r="C1214" s="269"/>
      <c r="D1214" s="269"/>
      <c r="E1214" s="269"/>
    </row>
    <row r="1215" spans="3:5" ht="12.75">
      <c r="C1215" s="269"/>
      <c r="D1215" s="269"/>
      <c r="E1215" s="269"/>
    </row>
    <row r="1216" spans="3:5" ht="12.75">
      <c r="C1216" s="269"/>
      <c r="D1216" s="269"/>
      <c r="E1216" s="269"/>
    </row>
    <row r="1217" spans="3:5" ht="12.75">
      <c r="C1217" s="269"/>
      <c r="D1217" s="269"/>
      <c r="E1217" s="269"/>
    </row>
    <row r="1218" spans="3:5" ht="12.75">
      <c r="C1218" s="269"/>
      <c r="D1218" s="269"/>
      <c r="E1218" s="269"/>
    </row>
    <row r="1219" spans="3:5" ht="12.75">
      <c r="C1219" s="269"/>
      <c r="D1219" s="269"/>
      <c r="E1219" s="269"/>
    </row>
    <row r="1220" spans="3:5" ht="12.75">
      <c r="C1220" s="269"/>
      <c r="D1220" s="269"/>
      <c r="E1220" s="269"/>
    </row>
    <row r="1221" spans="3:5" ht="12.75">
      <c r="C1221" s="269"/>
      <c r="D1221" s="269"/>
      <c r="E1221" s="269"/>
    </row>
    <row r="1222" spans="3:5" ht="12.75">
      <c r="C1222" s="269"/>
      <c r="D1222" s="269"/>
      <c r="E1222" s="269"/>
    </row>
    <row r="1223" spans="3:5" ht="12.75">
      <c r="C1223" s="269"/>
      <c r="D1223" s="269"/>
      <c r="E1223" s="269"/>
    </row>
    <row r="1224" spans="3:5" ht="12.75">
      <c r="C1224" s="269"/>
      <c r="D1224" s="269"/>
      <c r="E1224" s="269"/>
    </row>
    <row r="1225" spans="3:5" ht="12.75">
      <c r="C1225" s="269"/>
      <c r="D1225" s="269"/>
      <c r="E1225" s="269"/>
    </row>
    <row r="1226" spans="3:5" ht="12.75">
      <c r="C1226" s="269"/>
      <c r="D1226" s="269"/>
      <c r="E1226" s="269"/>
    </row>
    <row r="1227" spans="3:5" ht="12.75">
      <c r="C1227" s="269"/>
      <c r="D1227" s="269"/>
      <c r="E1227" s="269"/>
    </row>
    <row r="1228" spans="3:5" ht="12.75">
      <c r="C1228" s="269"/>
      <c r="D1228" s="269"/>
      <c r="E1228" s="269"/>
    </row>
    <row r="1229" spans="3:5" ht="12.75">
      <c r="C1229" s="269"/>
      <c r="D1229" s="269"/>
      <c r="E1229" s="269"/>
    </row>
    <row r="1230" spans="3:5" ht="12.75">
      <c r="C1230" s="269"/>
      <c r="D1230" s="269"/>
      <c r="E1230" s="269"/>
    </row>
    <row r="1231" spans="3:5" ht="12.75">
      <c r="C1231" s="269"/>
      <c r="D1231" s="269"/>
      <c r="E1231" s="269"/>
    </row>
    <row r="1232" spans="3:5" ht="12.75">
      <c r="C1232" s="269"/>
      <c r="D1232" s="269"/>
      <c r="E1232" s="269"/>
    </row>
    <row r="1233" spans="3:5" ht="12.75">
      <c r="C1233" s="269"/>
      <c r="D1233" s="269"/>
      <c r="E1233" s="269"/>
    </row>
    <row r="1234" spans="3:5" ht="12.75">
      <c r="C1234" s="269"/>
      <c r="D1234" s="269"/>
      <c r="E1234" s="269"/>
    </row>
    <row r="1235" spans="3:5" ht="12.75">
      <c r="C1235" s="269"/>
      <c r="D1235" s="269"/>
      <c r="E1235" s="269"/>
    </row>
    <row r="1236" spans="3:5" ht="12.75">
      <c r="C1236" s="269"/>
      <c r="D1236" s="269"/>
      <c r="E1236" s="269"/>
    </row>
    <row r="1237" spans="3:5" ht="12.75">
      <c r="C1237" s="269"/>
      <c r="D1237" s="269"/>
      <c r="E1237" s="269"/>
    </row>
    <row r="1238" spans="3:5" ht="12.75">
      <c r="C1238" s="269"/>
      <c r="D1238" s="269"/>
      <c r="E1238" s="269"/>
    </row>
    <row r="1239" spans="3:5" ht="12.75">
      <c r="C1239" s="269"/>
      <c r="D1239" s="269"/>
      <c r="E1239" s="269"/>
    </row>
    <row r="1240" spans="3:5" ht="12.75">
      <c r="C1240" s="269"/>
      <c r="D1240" s="269"/>
      <c r="E1240" s="269"/>
    </row>
    <row r="1241" spans="3:5" ht="12.75">
      <c r="C1241" s="269"/>
      <c r="D1241" s="269"/>
      <c r="E1241" s="269"/>
    </row>
    <row r="1242" spans="3:5" ht="12.75">
      <c r="C1242" s="269"/>
      <c r="D1242" s="269"/>
      <c r="E1242" s="269"/>
    </row>
    <row r="1243" spans="3:5" ht="12.75">
      <c r="C1243" s="269"/>
      <c r="D1243" s="269"/>
      <c r="E1243" s="269"/>
    </row>
    <row r="1244" spans="3:5" ht="12.75">
      <c r="C1244" s="269"/>
      <c r="D1244" s="269"/>
      <c r="E1244" s="269"/>
    </row>
    <row r="1245" spans="3:5" ht="12.75">
      <c r="C1245" s="269"/>
      <c r="D1245" s="269"/>
      <c r="E1245" s="269"/>
    </row>
    <row r="1246" spans="3:5" ht="12.75">
      <c r="C1246" s="269"/>
      <c r="D1246" s="269"/>
      <c r="E1246" s="269"/>
    </row>
    <row r="1247" spans="3:5" ht="12.75">
      <c r="C1247" s="269"/>
      <c r="D1247" s="269"/>
      <c r="E1247" s="269"/>
    </row>
    <row r="1248" spans="3:5" ht="12.75">
      <c r="C1248" s="269"/>
      <c r="D1248" s="269"/>
      <c r="E1248" s="269"/>
    </row>
    <row r="1249" spans="3:5" ht="12.75">
      <c r="C1249" s="269"/>
      <c r="D1249" s="269"/>
      <c r="E1249" s="269"/>
    </row>
    <row r="1250" spans="3:5" ht="12.75">
      <c r="C1250" s="269"/>
      <c r="D1250" s="269"/>
      <c r="E1250" s="269"/>
    </row>
    <row r="1251" spans="3:5" ht="12.75">
      <c r="C1251" s="269"/>
      <c r="D1251" s="269"/>
      <c r="E1251" s="269"/>
    </row>
    <row r="1252" spans="3:5" ht="12.75">
      <c r="C1252" s="269"/>
      <c r="D1252" s="269"/>
      <c r="E1252" s="269"/>
    </row>
    <row r="1253" spans="3:5" ht="12.75">
      <c r="C1253" s="269"/>
      <c r="D1253" s="269"/>
      <c r="E1253" s="269"/>
    </row>
    <row r="1254" spans="3:5" ht="12.75">
      <c r="C1254" s="269"/>
      <c r="D1254" s="269"/>
      <c r="E1254" s="269"/>
    </row>
    <row r="1255" spans="3:5" ht="12.75">
      <c r="C1255" s="269"/>
      <c r="D1255" s="269"/>
      <c r="E1255" s="269"/>
    </row>
    <row r="1256" spans="3:5" ht="12.75">
      <c r="C1256" s="269"/>
      <c r="D1256" s="269"/>
      <c r="E1256" s="269"/>
    </row>
    <row r="1257" spans="3:5" ht="12.75">
      <c r="C1257" s="269"/>
      <c r="D1257" s="269"/>
      <c r="E1257" s="269"/>
    </row>
    <row r="1258" spans="3:5" ht="12.75">
      <c r="C1258" s="269"/>
      <c r="D1258" s="269"/>
      <c r="E1258" s="269"/>
    </row>
    <row r="1259" spans="3:5" ht="12.75">
      <c r="C1259" s="269"/>
      <c r="D1259" s="269"/>
      <c r="E1259" s="269"/>
    </row>
    <row r="1260" spans="3:5" ht="12.75">
      <c r="C1260" s="269"/>
      <c r="D1260" s="269"/>
      <c r="E1260" s="269"/>
    </row>
    <row r="1261" spans="3:5" ht="12.75">
      <c r="C1261" s="269"/>
      <c r="D1261" s="269"/>
      <c r="E1261" s="269"/>
    </row>
    <row r="1262" spans="3:5" ht="12.75">
      <c r="C1262" s="269"/>
      <c r="D1262" s="269"/>
      <c r="E1262" s="269"/>
    </row>
    <row r="1263" spans="3:5" ht="12.75">
      <c r="C1263" s="269"/>
      <c r="D1263" s="269"/>
      <c r="E1263" s="269"/>
    </row>
    <row r="1264" spans="3:5" ht="12.75">
      <c r="C1264" s="269"/>
      <c r="D1264" s="269"/>
      <c r="E1264" s="269"/>
    </row>
    <row r="1265" spans="3:5" ht="12.75">
      <c r="C1265" s="269"/>
      <c r="D1265" s="269"/>
      <c r="E1265" s="269"/>
    </row>
    <row r="1266" spans="3:5" ht="12.75">
      <c r="C1266" s="269"/>
      <c r="D1266" s="269"/>
      <c r="E1266" s="269"/>
    </row>
    <row r="1267" spans="3:5" ht="12.75">
      <c r="C1267" s="269"/>
      <c r="D1267" s="269"/>
      <c r="E1267" s="269"/>
    </row>
    <row r="1268" spans="3:5" ht="12.75">
      <c r="C1268" s="269"/>
      <c r="D1268" s="269"/>
      <c r="E1268" s="269"/>
    </row>
    <row r="1269" spans="3:5" ht="12.75">
      <c r="C1269" s="269"/>
      <c r="D1269" s="269"/>
      <c r="E1269" s="269"/>
    </row>
    <row r="1270" spans="3:5" ht="12.75">
      <c r="C1270" s="269"/>
      <c r="D1270" s="269"/>
      <c r="E1270" s="269"/>
    </row>
    <row r="1271" spans="3:5" ht="12.75">
      <c r="C1271" s="269"/>
      <c r="D1271" s="269"/>
      <c r="E1271" s="269"/>
    </row>
    <row r="1272" spans="3:5" ht="12.75">
      <c r="C1272" s="269"/>
      <c r="D1272" s="269"/>
      <c r="E1272" s="269"/>
    </row>
    <row r="1273" spans="3:5" ht="12.75">
      <c r="C1273" s="269"/>
      <c r="D1273" s="269"/>
      <c r="E1273" s="269"/>
    </row>
    <row r="1274" spans="3:5" ht="12.75">
      <c r="C1274" s="269"/>
      <c r="D1274" s="269"/>
      <c r="E1274" s="269"/>
    </row>
    <row r="1275" spans="3:5" ht="12.75">
      <c r="C1275" s="269"/>
      <c r="D1275" s="269"/>
      <c r="E1275" s="269"/>
    </row>
    <row r="1276" spans="3:5" ht="12.75">
      <c r="C1276" s="269"/>
      <c r="D1276" s="269"/>
      <c r="E1276" s="269"/>
    </row>
    <row r="1277" spans="3:5" ht="12.75">
      <c r="C1277" s="269"/>
      <c r="D1277" s="269"/>
      <c r="E1277" s="269"/>
    </row>
    <row r="1278" spans="3:5" ht="12.75">
      <c r="C1278" s="269"/>
      <c r="D1278" s="269"/>
      <c r="E1278" s="269"/>
    </row>
    <row r="1279" spans="3:5" ht="12.75">
      <c r="C1279" s="269"/>
      <c r="D1279" s="269"/>
      <c r="E1279" s="269"/>
    </row>
    <row r="1280" spans="3:5" ht="12.75">
      <c r="C1280" s="269"/>
      <c r="D1280" s="269"/>
      <c r="E1280" s="269"/>
    </row>
    <row r="1281" spans="3:5" ht="12.75">
      <c r="C1281" s="269"/>
      <c r="D1281" s="269"/>
      <c r="E1281" s="269"/>
    </row>
    <row r="1282" spans="3:5" ht="12.75">
      <c r="C1282" s="269"/>
      <c r="D1282" s="269"/>
      <c r="E1282" s="269"/>
    </row>
    <row r="1283" spans="3:5" ht="12.75">
      <c r="C1283" s="269"/>
      <c r="D1283" s="269"/>
      <c r="E1283" s="269"/>
    </row>
    <row r="1284" spans="3:5" ht="12.75">
      <c r="C1284" s="269"/>
      <c r="D1284" s="269"/>
      <c r="E1284" s="269"/>
    </row>
    <row r="1285" spans="3:5" ht="12.75">
      <c r="C1285" s="269"/>
      <c r="D1285" s="269"/>
      <c r="E1285" s="269"/>
    </row>
    <row r="1286" spans="3:5" ht="12.75">
      <c r="C1286" s="269"/>
      <c r="D1286" s="269"/>
      <c r="E1286" s="269"/>
    </row>
    <row r="1287" spans="3:5" ht="12.75">
      <c r="C1287" s="269"/>
      <c r="D1287" s="269"/>
      <c r="E1287" s="269"/>
    </row>
    <row r="1288" spans="3:5" ht="12.75">
      <c r="C1288" s="269"/>
      <c r="D1288" s="269"/>
      <c r="E1288" s="269"/>
    </row>
    <row r="1289" spans="3:5" ht="12.75">
      <c r="C1289" s="269"/>
      <c r="D1289" s="269"/>
      <c r="E1289" s="269"/>
    </row>
    <row r="1290" spans="3:5" ht="12.75">
      <c r="C1290" s="269"/>
      <c r="D1290" s="269"/>
      <c r="E1290" s="269"/>
    </row>
    <row r="1291" spans="3:5" ht="12.75">
      <c r="C1291" s="269"/>
      <c r="D1291" s="269"/>
      <c r="E1291" s="269"/>
    </row>
    <row r="1292" spans="3:5" ht="12.75">
      <c r="C1292" s="269"/>
      <c r="D1292" s="269"/>
      <c r="E1292" s="269"/>
    </row>
    <row r="1293" spans="3:5" ht="12.75">
      <c r="C1293" s="269"/>
      <c r="D1293" s="269"/>
      <c r="E1293" s="269"/>
    </row>
    <row r="1294" spans="3:5" ht="12.75">
      <c r="C1294" s="269"/>
      <c r="D1294" s="269"/>
      <c r="E1294" s="269"/>
    </row>
    <row r="1295" spans="3:5" ht="12.75">
      <c r="C1295" s="269"/>
      <c r="D1295" s="269"/>
      <c r="E1295" s="269"/>
    </row>
    <row r="1296" spans="3:5" ht="12.75">
      <c r="C1296" s="269"/>
      <c r="D1296" s="269"/>
      <c r="E1296" s="269"/>
    </row>
    <row r="1297" spans="3:5" ht="12.75">
      <c r="C1297" s="269"/>
      <c r="D1297" s="269"/>
      <c r="E1297" s="269"/>
    </row>
    <row r="1298" spans="3:5" ht="12.75">
      <c r="C1298" s="269"/>
      <c r="D1298" s="269"/>
      <c r="E1298" s="269"/>
    </row>
    <row r="1299" spans="3:5" ht="12.75">
      <c r="C1299" s="269"/>
      <c r="D1299" s="269"/>
      <c r="E1299" s="269"/>
    </row>
    <row r="1300" spans="3:5" ht="12.75">
      <c r="C1300" s="269"/>
      <c r="D1300" s="269"/>
      <c r="E1300" s="269"/>
    </row>
    <row r="1301" spans="3:5" ht="12.75">
      <c r="C1301" s="269"/>
      <c r="D1301" s="269"/>
      <c r="E1301" s="269"/>
    </row>
    <row r="1302" spans="3:5" ht="12.75">
      <c r="C1302" s="269"/>
      <c r="D1302" s="269"/>
      <c r="E1302" s="269"/>
    </row>
    <row r="1303" spans="3:5" ht="12.75">
      <c r="C1303" s="269"/>
      <c r="D1303" s="269"/>
      <c r="E1303" s="269"/>
    </row>
    <row r="1304" spans="3:5" ht="12.75">
      <c r="C1304" s="269"/>
      <c r="D1304" s="269"/>
      <c r="E1304" s="269"/>
    </row>
    <row r="1305" spans="3:5" ht="12.75">
      <c r="C1305" s="269"/>
      <c r="D1305" s="269"/>
      <c r="E1305" s="269"/>
    </row>
    <row r="1306" spans="3:5" ht="12.75">
      <c r="C1306" s="269"/>
      <c r="D1306" s="269"/>
      <c r="E1306" s="269"/>
    </row>
    <row r="1307" spans="3:5" ht="12.75">
      <c r="C1307" s="269"/>
      <c r="D1307" s="269"/>
      <c r="E1307" s="269"/>
    </row>
    <row r="1308" spans="3:5" ht="12.75">
      <c r="C1308" s="269"/>
      <c r="D1308" s="269"/>
      <c r="E1308" s="269"/>
    </row>
    <row r="1309" spans="3:5" ht="12.75">
      <c r="C1309" s="269"/>
      <c r="D1309" s="269"/>
      <c r="E1309" s="269"/>
    </row>
    <row r="1310" spans="3:5" ht="12.75">
      <c r="C1310" s="269"/>
      <c r="D1310" s="269"/>
      <c r="E1310" s="269"/>
    </row>
    <row r="1311" spans="3:5" ht="12.75">
      <c r="C1311" s="269"/>
      <c r="D1311" s="269"/>
      <c r="E1311" s="269"/>
    </row>
    <row r="1312" spans="3:5" ht="12.75">
      <c r="C1312" s="269"/>
      <c r="D1312" s="269"/>
      <c r="E1312" s="269"/>
    </row>
    <row r="1313" spans="3:5" ht="12.75">
      <c r="C1313" s="269"/>
      <c r="D1313" s="269"/>
      <c r="E1313" s="269"/>
    </row>
    <row r="1314" spans="3:5" ht="12.75">
      <c r="C1314" s="269"/>
      <c r="D1314" s="269"/>
      <c r="E1314" s="269"/>
    </row>
    <row r="1315" spans="3:5" ht="12.75">
      <c r="C1315" s="269"/>
      <c r="D1315" s="269"/>
      <c r="E1315" s="269"/>
    </row>
    <row r="1316" spans="3:5" ht="12.75">
      <c r="C1316" s="269"/>
      <c r="D1316" s="269"/>
      <c r="E1316" s="269"/>
    </row>
    <row r="1317" spans="3:5" ht="12.75">
      <c r="C1317" s="269"/>
      <c r="D1317" s="269"/>
      <c r="E1317" s="269"/>
    </row>
    <row r="1318" spans="3:5" ht="12.75">
      <c r="C1318" s="269"/>
      <c r="D1318" s="269"/>
      <c r="E1318" s="269"/>
    </row>
    <row r="1319" spans="3:5" ht="12.75">
      <c r="C1319" s="269"/>
      <c r="D1319" s="269"/>
      <c r="E1319" s="269"/>
    </row>
    <row r="1320" spans="3:5" ht="12.75">
      <c r="C1320" s="269"/>
      <c r="D1320" s="269"/>
      <c r="E1320" s="269"/>
    </row>
    <row r="1321" spans="3:5" ht="12.75">
      <c r="C1321" s="269"/>
      <c r="D1321" s="269"/>
      <c r="E1321" s="269"/>
    </row>
    <row r="1322" spans="3:5" ht="12.75">
      <c r="C1322" s="269"/>
      <c r="D1322" s="269"/>
      <c r="E1322" s="269"/>
    </row>
    <row r="1323" spans="3:5" ht="12.75">
      <c r="C1323" s="269"/>
      <c r="D1323" s="269"/>
      <c r="E1323" s="269"/>
    </row>
    <row r="1324" spans="3:5" ht="12.75">
      <c r="C1324" s="269"/>
      <c r="D1324" s="269"/>
      <c r="E1324" s="269"/>
    </row>
    <row r="1325" spans="3:5" ht="12.75">
      <c r="C1325" s="269"/>
      <c r="D1325" s="269"/>
      <c r="E1325" s="269"/>
    </row>
    <row r="1326" spans="3:5" ht="12.75">
      <c r="C1326" s="269"/>
      <c r="D1326" s="269"/>
      <c r="E1326" s="269"/>
    </row>
    <row r="1327" spans="3:5" ht="12.75">
      <c r="C1327" s="269"/>
      <c r="D1327" s="269"/>
      <c r="E1327" s="269"/>
    </row>
    <row r="1328" spans="3:5" ht="12.75">
      <c r="C1328" s="269"/>
      <c r="D1328" s="269"/>
      <c r="E1328" s="269"/>
    </row>
    <row r="1329" spans="3:5" ht="12.75">
      <c r="C1329" s="269"/>
      <c r="D1329" s="269"/>
      <c r="E1329" s="269"/>
    </row>
    <row r="1330" spans="3:5" ht="12.75">
      <c r="C1330" s="269"/>
      <c r="D1330" s="269"/>
      <c r="E1330" s="269"/>
    </row>
    <row r="1331" spans="3:5" ht="12.75">
      <c r="C1331" s="269"/>
      <c r="D1331" s="269"/>
      <c r="E1331" s="269"/>
    </row>
    <row r="1332" spans="3:5" ht="12.75">
      <c r="C1332" s="269"/>
      <c r="D1332" s="269"/>
      <c r="E1332" s="269"/>
    </row>
    <row r="1333" spans="3:5" ht="12.75">
      <c r="C1333" s="269"/>
      <c r="D1333" s="269"/>
      <c r="E1333" s="269"/>
    </row>
    <row r="1334" spans="3:5" ht="12.75">
      <c r="C1334" s="269"/>
      <c r="D1334" s="269"/>
      <c r="E1334" s="269"/>
    </row>
    <row r="1335" spans="3:5" ht="12.75">
      <c r="C1335" s="269"/>
      <c r="D1335" s="269"/>
      <c r="E1335" s="269"/>
    </row>
    <row r="1336" spans="3:5" ht="12.75">
      <c r="C1336" s="269"/>
      <c r="D1336" s="269"/>
      <c r="E1336" s="269"/>
    </row>
    <row r="1337" spans="3:5" ht="12.75">
      <c r="C1337" s="269"/>
      <c r="D1337" s="269"/>
      <c r="E1337" s="269"/>
    </row>
    <row r="1338" spans="3:5" ht="12.75">
      <c r="C1338" s="269"/>
      <c r="D1338" s="269"/>
      <c r="E1338" s="269"/>
    </row>
    <row r="1339" spans="3:5" ht="12.75">
      <c r="C1339" s="269"/>
      <c r="D1339" s="269"/>
      <c r="E1339" s="269"/>
    </row>
    <row r="1340" spans="3:5" ht="12.75">
      <c r="C1340" s="269"/>
      <c r="D1340" s="269"/>
      <c r="E1340" s="269"/>
    </row>
    <row r="1341" spans="3:5" ht="12.75">
      <c r="C1341" s="269"/>
      <c r="D1341" s="269"/>
      <c r="E1341" s="269"/>
    </row>
    <row r="1342" spans="3:5" ht="12.75">
      <c r="C1342" s="269"/>
      <c r="D1342" s="269"/>
      <c r="E1342" s="269"/>
    </row>
    <row r="1343" spans="3:5" ht="12.75">
      <c r="C1343" s="269"/>
      <c r="D1343" s="269"/>
      <c r="E1343" s="269"/>
    </row>
    <row r="1344" spans="3:5" ht="12.75">
      <c r="C1344" s="269"/>
      <c r="D1344" s="269"/>
      <c r="E1344" s="269"/>
    </row>
    <row r="1345" spans="3:5" ht="12.75">
      <c r="C1345" s="269"/>
      <c r="D1345" s="269"/>
      <c r="E1345" s="269"/>
    </row>
    <row r="1346" spans="3:5" ht="12.75">
      <c r="C1346" s="269"/>
      <c r="D1346" s="269"/>
      <c r="E1346" s="269"/>
    </row>
    <row r="1347" spans="3:5" ht="12.75">
      <c r="C1347" s="269"/>
      <c r="D1347" s="269"/>
      <c r="E1347" s="269"/>
    </row>
    <row r="1348" spans="3:5" ht="12.75">
      <c r="C1348" s="269"/>
      <c r="D1348" s="269"/>
      <c r="E1348" s="269"/>
    </row>
    <row r="1349" spans="3:5" ht="12.75">
      <c r="C1349" s="269"/>
      <c r="D1349" s="269"/>
      <c r="E1349" s="269"/>
    </row>
    <row r="1350" spans="3:5" ht="12.75">
      <c r="C1350" s="269"/>
      <c r="D1350" s="269"/>
      <c r="E1350" s="269"/>
    </row>
    <row r="1351" spans="3:5" ht="12.75">
      <c r="C1351" s="269"/>
      <c r="D1351" s="269"/>
      <c r="E1351" s="269"/>
    </row>
    <row r="1352" spans="3:5" ht="12.75">
      <c r="C1352" s="269"/>
      <c r="D1352" s="269"/>
      <c r="E1352" s="269"/>
    </row>
    <row r="1353" spans="3:5" ht="12.75">
      <c r="C1353" s="269"/>
      <c r="D1353" s="269"/>
      <c r="E1353" s="269"/>
    </row>
    <row r="1354" spans="3:5" ht="12.75">
      <c r="C1354" s="269"/>
      <c r="D1354" s="269"/>
      <c r="E1354" s="269"/>
    </row>
    <row r="1355" spans="3:5" ht="12.75">
      <c r="C1355" s="269"/>
      <c r="D1355" s="269"/>
      <c r="E1355" s="269"/>
    </row>
    <row r="1356" spans="3:5" ht="12.75">
      <c r="C1356" s="269"/>
      <c r="D1356" s="269"/>
      <c r="E1356" s="269"/>
    </row>
    <row r="1357" spans="3:5" ht="12.75">
      <c r="C1357" s="269"/>
      <c r="D1357" s="269"/>
      <c r="E1357" s="269"/>
    </row>
    <row r="1358" spans="3:5" ht="12.75">
      <c r="C1358" s="269"/>
      <c r="D1358" s="269"/>
      <c r="E1358" s="269"/>
    </row>
    <row r="1359" spans="3:5" ht="12.75">
      <c r="C1359" s="269"/>
      <c r="D1359" s="269"/>
      <c r="E1359" s="269"/>
    </row>
    <row r="1360" spans="3:5" ht="12.75">
      <c r="C1360" s="269"/>
      <c r="D1360" s="269"/>
      <c r="E1360" s="269"/>
    </row>
    <row r="1361" spans="3:5" ht="12.75">
      <c r="C1361" s="269"/>
      <c r="D1361" s="269"/>
      <c r="E1361" s="269"/>
    </row>
    <row r="1362" spans="3:5" ht="12.75">
      <c r="C1362" s="269"/>
      <c r="D1362" s="269"/>
      <c r="E1362" s="269"/>
    </row>
    <row r="1363" spans="3:5" ht="12.75">
      <c r="C1363" s="269"/>
      <c r="D1363" s="269"/>
      <c r="E1363" s="269"/>
    </row>
    <row r="1364" spans="3:5" ht="12.75">
      <c r="C1364" s="269"/>
      <c r="D1364" s="269"/>
      <c r="E1364" s="269"/>
    </row>
    <row r="1365" spans="3:5" ht="12.75">
      <c r="C1365" s="269"/>
      <c r="D1365" s="269"/>
      <c r="E1365" s="269"/>
    </row>
    <row r="1366" spans="3:5" ht="12.75">
      <c r="C1366" s="269"/>
      <c r="D1366" s="269"/>
      <c r="E1366" s="269"/>
    </row>
    <row r="1367" spans="3:5" ht="12.75">
      <c r="C1367" s="269"/>
      <c r="D1367" s="269"/>
      <c r="E1367" s="269"/>
    </row>
    <row r="1368" spans="3:5" ht="12.75">
      <c r="C1368" s="269"/>
      <c r="D1368" s="269"/>
      <c r="E1368" s="269"/>
    </row>
    <row r="1369" spans="3:5" ht="12.75">
      <c r="C1369" s="269"/>
      <c r="D1369" s="269"/>
      <c r="E1369" s="269"/>
    </row>
    <row r="1370" spans="3:5" ht="12.75">
      <c r="C1370" s="269"/>
      <c r="D1370" s="269"/>
      <c r="E1370" s="269"/>
    </row>
    <row r="1371" spans="3:5" ht="12.75">
      <c r="C1371" s="269"/>
      <c r="D1371" s="269"/>
      <c r="E1371" s="269"/>
    </row>
    <row r="1372" spans="3:5" ht="12.75">
      <c r="C1372" s="269"/>
      <c r="D1372" s="269"/>
      <c r="E1372" s="269"/>
    </row>
    <row r="1373" spans="3:5" ht="12.75">
      <c r="C1373" s="269"/>
      <c r="D1373" s="269"/>
      <c r="E1373" s="269"/>
    </row>
    <row r="1374" spans="3:5" ht="12.75">
      <c r="C1374" s="269"/>
      <c r="D1374" s="269"/>
      <c r="E1374" s="269"/>
    </row>
    <row r="1375" spans="3:5" ht="12.75">
      <c r="C1375" s="269"/>
      <c r="D1375" s="269"/>
      <c r="E1375" s="269"/>
    </row>
    <row r="1376" spans="3:5" ht="12.75">
      <c r="C1376" s="269"/>
      <c r="D1376" s="269"/>
      <c r="E1376" s="269"/>
    </row>
    <row r="1377" spans="3:5" ht="12.75">
      <c r="C1377" s="269"/>
      <c r="D1377" s="269"/>
      <c r="E1377" s="269"/>
    </row>
    <row r="1378" spans="3:5" ht="12.75">
      <c r="C1378" s="269"/>
      <c r="D1378" s="269"/>
      <c r="E1378" s="269"/>
    </row>
    <row r="1379" spans="3:5" ht="12.75">
      <c r="C1379" s="269"/>
      <c r="D1379" s="269"/>
      <c r="E1379" s="269"/>
    </row>
    <row r="1380" spans="3:5" ht="12.75">
      <c r="C1380" s="269"/>
      <c r="D1380" s="269"/>
      <c r="E1380" s="269"/>
    </row>
    <row r="1381" spans="3:5" ht="12.75">
      <c r="C1381" s="269"/>
      <c r="D1381" s="269"/>
      <c r="E1381" s="269"/>
    </row>
    <row r="1382" spans="3:5" ht="12.75">
      <c r="C1382" s="269"/>
      <c r="D1382" s="269"/>
      <c r="E1382" s="269"/>
    </row>
    <row r="1383" spans="3:5" ht="12.75">
      <c r="C1383" s="269"/>
      <c r="D1383" s="269"/>
      <c r="E1383" s="269"/>
    </row>
    <row r="1384" spans="3:5" ht="12.75">
      <c r="C1384" s="269"/>
      <c r="D1384" s="269"/>
      <c r="E1384" s="269"/>
    </row>
    <row r="1385" spans="3:5" ht="12.75">
      <c r="C1385" s="269"/>
      <c r="D1385" s="269"/>
      <c r="E1385" s="269"/>
    </row>
    <row r="1386" spans="3:5" ht="12.75">
      <c r="C1386" s="269"/>
      <c r="D1386" s="269"/>
      <c r="E1386" s="269"/>
    </row>
    <row r="1387" spans="3:5" ht="12.75">
      <c r="C1387" s="269"/>
      <c r="D1387" s="269"/>
      <c r="E1387" s="269"/>
    </row>
    <row r="1388" spans="3:5" ht="12.75">
      <c r="C1388" s="269"/>
      <c r="D1388" s="269"/>
      <c r="E1388" s="269"/>
    </row>
    <row r="1389" spans="3:5" ht="12.75">
      <c r="C1389" s="269"/>
      <c r="D1389" s="269"/>
      <c r="E1389" s="269"/>
    </row>
    <row r="1390" spans="3:5" ht="12.75">
      <c r="C1390" s="269"/>
      <c r="D1390" s="269"/>
      <c r="E1390" s="269"/>
    </row>
    <row r="1391" spans="3:5" ht="12.75">
      <c r="C1391" s="269"/>
      <c r="D1391" s="269"/>
      <c r="E1391" s="269"/>
    </row>
    <row r="1392" spans="3:5" ht="12.75">
      <c r="C1392" s="269"/>
      <c r="D1392" s="269"/>
      <c r="E1392" s="269"/>
    </row>
    <row r="1393" spans="3:5" ht="12.75">
      <c r="C1393" s="269"/>
      <c r="D1393" s="269"/>
      <c r="E1393" s="269"/>
    </row>
    <row r="1394" spans="3:5" ht="12.75">
      <c r="C1394" s="269"/>
      <c r="D1394" s="269"/>
      <c r="E1394" s="269"/>
    </row>
    <row r="1395" spans="3:5" ht="12.75">
      <c r="C1395" s="269"/>
      <c r="D1395" s="269"/>
      <c r="E1395" s="269"/>
    </row>
    <row r="1396" spans="3:5" ht="12.75">
      <c r="C1396" s="269"/>
      <c r="D1396" s="269"/>
      <c r="E1396" s="269"/>
    </row>
    <row r="1397" spans="3:5" ht="12.75">
      <c r="C1397" s="269"/>
      <c r="D1397" s="269"/>
      <c r="E1397" s="269"/>
    </row>
    <row r="1398" spans="3:5" ht="12.75">
      <c r="C1398" s="269"/>
      <c r="D1398" s="269"/>
      <c r="E1398" s="269"/>
    </row>
    <row r="1399" spans="3:5" ht="12.75">
      <c r="C1399" s="269"/>
      <c r="D1399" s="269"/>
      <c r="E1399" s="269"/>
    </row>
    <row r="1400" spans="3:5" ht="12.75">
      <c r="C1400" s="269"/>
      <c r="D1400" s="269"/>
      <c r="E1400" s="269"/>
    </row>
    <row r="1401" spans="3:5" ht="12.75">
      <c r="C1401" s="269"/>
      <c r="D1401" s="269"/>
      <c r="E1401" s="269"/>
    </row>
    <row r="1402" spans="3:5" ht="12.75">
      <c r="C1402" s="269"/>
      <c r="D1402" s="269"/>
      <c r="E1402" s="269"/>
    </row>
    <row r="1403" spans="3:5" ht="12.75">
      <c r="C1403" s="269"/>
      <c r="D1403" s="269"/>
      <c r="E1403" s="269"/>
    </row>
    <row r="1404" spans="3:5" ht="12.75">
      <c r="C1404" s="269"/>
      <c r="D1404" s="269"/>
      <c r="E1404" s="269"/>
    </row>
    <row r="1405" spans="3:5" ht="12.75">
      <c r="C1405" s="269"/>
      <c r="D1405" s="269"/>
      <c r="E1405" s="269"/>
    </row>
    <row r="1406" spans="3:5" ht="12.75">
      <c r="C1406" s="269"/>
      <c r="D1406" s="269"/>
      <c r="E1406" s="269"/>
    </row>
    <row r="1407" spans="3:5" ht="12.75">
      <c r="C1407" s="269"/>
      <c r="D1407" s="269"/>
      <c r="E1407" s="269"/>
    </row>
    <row r="1408" spans="3:5" ht="12.75">
      <c r="C1408" s="269"/>
      <c r="D1408" s="269"/>
      <c r="E1408" s="269"/>
    </row>
    <row r="1409" spans="3:5" ht="12.75">
      <c r="C1409" s="269"/>
      <c r="D1409" s="269"/>
      <c r="E1409" s="269"/>
    </row>
    <row r="1410" spans="3:5" ht="12.75">
      <c r="C1410" s="269"/>
      <c r="D1410" s="269"/>
      <c r="E1410" s="269"/>
    </row>
    <row r="1411" spans="3:5" ht="12.75">
      <c r="C1411" s="269"/>
      <c r="D1411" s="269"/>
      <c r="E1411" s="269"/>
    </row>
    <row r="1412" spans="3:5" ht="12.75">
      <c r="C1412" s="269"/>
      <c r="D1412" s="269"/>
      <c r="E1412" s="269"/>
    </row>
    <row r="1413" spans="3:5" ht="12.75">
      <c r="C1413" s="269"/>
      <c r="D1413" s="269"/>
      <c r="E1413" s="269"/>
    </row>
  </sheetData>
  <sheetProtection password="C39F" sheet="1" objects="1" scenarios="1"/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2" dxfId="6" operator="equal" stopIfTrue="1">
      <formula>"code non répertorié ou synonyme"</formula>
    </cfRule>
    <cfRule type="expression" priority="3" dxfId="11" stopIfTrue="1">
      <formula>AND($J27="",$K27="")</formula>
    </cfRule>
    <cfRule type="cellIs" priority="4" dxfId="3" operator="equal" stopIfTrue="1">
      <formula>"DEJA SAISI !"</formula>
    </cfRule>
  </conditionalFormatting>
  <conditionalFormatting sqref="A23:A82">
    <cfRule type="expression" priority="5" dxfId="3" stopIfTrue="1">
      <formula>ISTEXT($E23)</formula>
    </cfRule>
    <cfRule type="cellIs" priority="6" dxfId="6" operator="equal" stopIfTrue="1">
      <formula>"NEWCOD"</formula>
    </cfRule>
    <cfRule type="cellIs" priority="7" dxfId="3" operator="equal" stopIfTrue="1">
      <formula>"!!!!!!"</formula>
    </cfRule>
  </conditionalFormatting>
  <conditionalFormatting sqref="Q23:Q82">
    <cfRule type="expression" priority="8" dxfId="3" stopIfTrue="1">
      <formula>$L23="Taxon déjà saisi !"</formula>
    </cfRule>
  </conditionalFormatting>
  <conditionalFormatting sqref="W23:X82">
    <cfRule type="expression" priority="9" dxfId="25" stopIfTrue="1">
      <formula>$A23="newcod"</formula>
    </cfRule>
  </conditionalFormatting>
  <conditionalFormatting sqref="H23:H82">
    <cfRule type="cellIs" priority="10" dxfId="24" operator="equal" stopIfTrue="1">
      <formula>"x"</formula>
    </cfRule>
  </conditionalFormatting>
  <conditionalFormatting sqref="A2">
    <cfRule type="cellIs" priority="11" dxfId="11" operator="between" stopIfTrue="1">
      <formula>"(organisme)"</formula>
      <formula>"(organisme)"</formula>
    </cfRule>
    <cfRule type="cellIs" priority="12" dxfId="1" operator="notBetween" stopIfTrue="1">
      <formula>"(organisme)"</formula>
      <formula>"(organisme)"</formula>
    </cfRule>
  </conditionalFormatting>
  <conditionalFormatting sqref="A3">
    <cfRule type="cellIs" priority="13" dxfId="11" operator="between" stopIfTrue="1">
      <formula>"(cours d'eau)"</formula>
      <formula>"(cours d'eau)"</formula>
    </cfRule>
    <cfRule type="cellIs" priority="14" dxfId="1" operator="notBetween" stopIfTrue="1">
      <formula>"(cours d'eau)"</formula>
      <formula>"(cours d'eau)"</formula>
    </cfRule>
  </conditionalFormatting>
  <conditionalFormatting sqref="A4">
    <cfRule type="cellIs" priority="15" dxfId="11" operator="between" stopIfTrue="1">
      <formula>"(Date)"</formula>
      <formula>"(Date)"</formula>
    </cfRule>
    <cfRule type="cellIs" priority="16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9" dxfId="11" operator="between" stopIfTrue="1">
      <formula>"(Nom de la station)"</formula>
      <formula>"(Nom de la station)"</formula>
    </cfRule>
    <cfRule type="cellIs" priority="20" dxfId="1" operator="notBetween" stopIfTrue="1">
      <formula>"(Nom de la station)"</formula>
      <formula>"(Nom de la station)"</formula>
    </cfRule>
  </conditionalFormatting>
  <conditionalFormatting sqref="L3">
    <cfRule type="cellIs" priority="21" dxfId="11" operator="between" stopIfTrue="1">
      <formula>"(Code station)"</formula>
      <formula>"(Code station)"</formula>
    </cfRule>
    <cfRule type="cellIs" priority="22" dxfId="1" operator="notBetween" stopIfTrue="1">
      <formula>"(Code station)"</formula>
      <formula>"(Code station)"</formula>
    </cfRule>
  </conditionalFormatting>
  <conditionalFormatting sqref="N3">
    <cfRule type="cellIs" priority="23" dxfId="11" operator="between" stopIfTrue="1">
      <formula>"(Dossier, type réseau)"</formula>
      <formula>"(Dossier, type réseau)"</formula>
    </cfRule>
    <cfRule type="cellIs" priority="24" dxfId="1" operator="notBetween" stopIfTrue="1">
      <formula>"(Dossier, type réseau)"</formula>
      <formula>"(Dossier, type réseau)"</formula>
    </cfRule>
  </conditionalFormatting>
  <conditionalFormatting sqref="F7">
    <cfRule type="cellIs" priority="25" dxfId="8" operator="equal" stopIfTrue="1">
      <formula>100</formula>
    </cfRule>
    <cfRule type="cellIs" priority="26" dxfId="8" operator="equal" stopIfTrue="1">
      <formula>0</formula>
    </cfRule>
  </conditionalFormatting>
  <conditionalFormatting sqref="L23:L82">
    <cfRule type="cellIs" priority="27" dxfId="6" operator="equal" stopIfTrue="1">
      <formula>"non répertorié ou synonyme. Vérifiez !"</formula>
    </cfRule>
    <cfRule type="cellIs" priority="28" dxfId="6" operator="equal" stopIfTrue="1">
      <formula>"Renseigner le champ 'Nouveau taxon'"</formula>
    </cfRule>
    <cfRule type="cellIs" priority="29" dxfId="3" operator="equal" stopIfTrue="1">
      <formula>"Taxon déjà saisi !"</formula>
    </cfRule>
  </conditionalFormatting>
  <conditionalFormatting sqref="F23:F82">
    <cfRule type="cellIs" priority="30" dxfId="3" operator="equal" stopIfTrue="1">
      <formula>"!!!"</formula>
    </cfRule>
  </conditionalFormatting>
  <conditionalFormatting sqref="B7:C7">
    <cfRule type="expression" priority="31" dxfId="3" stopIfTrue="1">
      <formula>$F$7&lt;&gt;100</formula>
    </cfRule>
  </conditionalFormatting>
  <conditionalFormatting sqref="J23:K82">
    <cfRule type="cellIs" priority="32" dxfId="2" operator="equal" stopIfTrue="1">
      <formula>"nu"</formula>
    </cfRule>
    <cfRule type="cellIs" priority="3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dataValidations count="7">
    <dataValidation type="decimal" allowBlank="1" showInputMessage="1" showErrorMessage="1" error="saisir un nombre compris entre 0 et 100 %" sqref="D9:D18 B23:B82 C23:C42 B9:C9 B11:C18 E9:E17">
      <formula1>0</formula1>
      <formula2>100</formula2>
    </dataValidation>
    <dataValidation type="whole" allowBlank="1" showInputMessage="1" showErrorMessage="1" error="saisir un nombre entier compris entre 0 et 100 %" sqref="B7:E7 H9:H18 H7 G20:H20 J20:K20 K9 J7:K7 J9:J10 B20:D20">
      <formula1>0</formula1>
      <formula2>100</formula2>
    </dataValidation>
    <dataValidation allowBlank="1" showInputMessage="1" showErrorMessage="1" error="saisir un nombre compris entre 0 et 100 %" sqref="G23:G82"/>
    <dataValidation allowBlank="1" error="saisir un nombre compris entre 0 et 100 %" sqref="D23:D82"/>
    <dataValidation allowBlank="1" showInputMessage="1" error="saisir un nombre entier compris entre 0 et 100 %" sqref="E20"/>
    <dataValidation allowBlank="1" showInputMessage="1" error="saisir un nombre compris entre 0 et 100 %" sqref="E18"/>
    <dataValidation type="date" operator="greaterThan" allowBlank="1" showInputMessage="1" showErrorMessage="1" errorTitle="Date erronée" error="Erreur sur le format de la date" sqref="B4">
      <formula1>1</formula1>
    </dataValidation>
  </dataValidations>
  <printOptions horizontalCentered="1"/>
  <pageMargins left="0" right="0.15748031496062992" top="0.15748031496062992" bottom="0.5511811023622047" header="0.11811023622047245" footer="0.35433070866141736"/>
  <pageSetup fitToHeight="1" fitToWidth="1" horizontalDpi="600" verticalDpi="600" orientation="portrait" paperSize="9" scale="91" r:id="rId3"/>
  <headerFooter alignWithMargins="0">
    <oddFooter>&amp;L&amp;8&amp;F - &amp;A /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laurianne isebe</dc:creator>
  <cp:keywords/>
  <dc:description/>
  <cp:lastModifiedBy>laurianne isebe</cp:lastModifiedBy>
  <dcterms:created xsi:type="dcterms:W3CDTF">2016-04-06T09:42:19Z</dcterms:created>
  <dcterms:modified xsi:type="dcterms:W3CDTF">2016-04-06T09:42:22Z</dcterms:modified>
  <cp:category/>
  <cp:version/>
  <cp:contentType/>
  <cp:contentStatus/>
</cp:coreProperties>
</file>