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Sasse à Bayons"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'Sasse à Bayons'!$A$1:$Q$82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'Sasse à Bayons'!$A$1:$C$1415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<sst xmlns="http://schemas.openxmlformats.org/spreadsheetml/2006/main" count="9976" uniqueCount="3493">
  <si>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</si>
  <si>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</si>
  <si>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</si>
  <si>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</si>
  <si>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</si>
  <si>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</si>
  <si>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</si>
  <si>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</si>
  <si>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</si>
  <si>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</si>
  <si>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</si>
  <si>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</si>
  <si>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</si>
  <si>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</si>
  <si>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</si>
  <si>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</si>
  <si>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</si>
  <si>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</si>
  <si>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</si>
  <si>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</si>
  <si>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</si>
  <si>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</si>
  <si>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</si>
  <si>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</si>
  <si>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</si>
  <si>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</si>
  <si>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</si>
  <si>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</si>
  <si>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</si>
  <si>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</si>
  <si>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</si>
  <si>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</si>
  <si>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</si>
  <si>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</si>
  <si>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</si>
  <si>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</si>
  <si>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</si>
  <si>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</si>
  <si>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</si>
  <si>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</si>
  <si>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</si>
  <si>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</si>
  <si>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</si>
  <si>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</si>
  <si>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</si>
  <si>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</si>
  <si>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</si>
  <si>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</si>
  <si>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</si>
  <si>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</si>
  <si>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</si>
  <si>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</si>
  <si>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</si>
  <si>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</si>
  <si>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</si>
  <si>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</si>
  <si>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</si>
  <si>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</si>
  <si>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</si>
  <si>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</si>
  <si>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</si>
  <si>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</si>
  <si>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</si>
  <si>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</si>
  <si>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</si>
  <si>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</si>
  <si>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</si>
  <si>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</si>
  <si>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</si>
  <si>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</si>
  <si>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</si>
  <si>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</si>
  <si>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</si>
  <si>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</si>
  <si>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</si>
  <si>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</si>
  <si>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</si>
  <si>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</si>
  <si>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</si>
  <si>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</si>
  <si>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</si>
  <si>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</si>
  <si>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</si>
  <si>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</si>
  <si>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</si>
  <si>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</si>
  <si>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</si>
  <si>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</si>
  <si>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</si>
  <si>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</si>
  <si>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</si>
  <si>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</si>
  <si>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</si>
  <si>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</si>
  <si>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</si>
  <si>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</si>
  <si>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</si>
  <si>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</si>
  <si>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</si>
  <si>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</si>
  <si>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</si>
  <si>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</si>
  <si>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</si>
  <si>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</si>
  <si>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</si>
  <si>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</si>
  <si>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</si>
  <si>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</si>
  <si>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</si>
  <si>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</si>
  <si>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</si>
  <si>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</si>
  <si>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</si>
  <si>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</si>
  <si>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</si>
  <si>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</si>
  <si>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</si>
  <si>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</si>
  <si>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</si>
  <si>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</si>
  <si>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</si>
  <si>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</si>
  <si>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</si>
  <si>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</si>
  <si>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</si>
  <si>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</si>
  <si>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</si>
  <si>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</si>
  <si>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</si>
  <si>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</si>
  <si>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</si>
  <si>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</si>
  <si>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</si>
  <si>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</si>
  <si>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</si>
  <si>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</si>
  <si>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</si>
  <si>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</si>
  <si>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</si>
  <si>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</si>
  <si>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</si>
  <si>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</si>
  <si>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</si>
  <si>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</si>
  <si>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</si>
  <si>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</si>
  <si>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</si>
  <si>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</si>
  <si>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</si>
  <si>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</si>
  <si>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</si>
  <si>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</si>
  <si>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</si>
  <si>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</si>
  <si>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</si>
  <si>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</si>
  <si>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</si>
  <si>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</si>
  <si>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</si>
  <si>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</si>
  <si>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</si>
  <si>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</si>
  <si>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</si>
  <si>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</si>
  <si>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</si>
  <si>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</si>
  <si>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</si>
  <si>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</si>
  <si>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</si>
  <si>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</si>
  <si>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</si>
  <si>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</si>
  <si>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</si>
  <si>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</si>
  <si>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</si>
  <si>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</si>
  <si>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</si>
  <si>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</si>
  <si>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</si>
  <si>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</si>
  <si>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</si>
  <si>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</si>
  <si>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</si>
  <si>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</si>
  <si>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</si>
  <si>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</si>
  <si>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</si>
  <si>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</si>
  <si>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</si>
  <si>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</si>
  <si>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</si>
  <si>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</si>
  <si>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</si>
  <si>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</si>
  <si>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</si>
  <si>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</si>
  <si>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</si>
  <si>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</si>
  <si>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</si>
  <si>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</si>
  <si>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</si>
  <si>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</si>
  <si>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</si>
  <si>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</si>
  <si>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</si>
  <si>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</si>
  <si>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</si>
  <si>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</si>
  <si>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</si>
  <si>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</si>
  <si>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</si>
  <si>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</si>
  <si>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</si>
  <si>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</si>
  <si>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</si>
  <si>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</si>
  <si>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</si>
  <si>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</si>
  <si>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</si>
  <si>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</si>
  <si>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</si>
  <si>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</si>
  <si>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</si>
  <si>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</si>
  <si>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</si>
  <si>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</si>
  <si>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</si>
  <si>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</si>
  <si>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</si>
  <si>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</si>
  <si>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</si>
  <si>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</si>
  <si>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</si>
  <si>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</si>
  <si>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</si>
  <si>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</si>
  <si>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</si>
  <si>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</si>
  <si>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</si>
  <si>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</si>
  <si>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</si>
  <si>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</si>
  <si>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</si>
  <si>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</si>
  <si>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</si>
  <si>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</si>
  <si>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</si>
  <si>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</si>
  <si>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</si>
  <si>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</si>
  <si>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</si>
  <si>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</si>
  <si>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</si>
  <si>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</si>
  <si>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</si>
  <si>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</si>
  <si>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</si>
  <si>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</si>
  <si>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</si>
  <si>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</si>
  <si>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</si>
  <si>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</si>
  <si>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</si>
  <si>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</si>
  <si>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</si>
  <si>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</si>
  <si>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</si>
  <si>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</si>
  <si>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</si>
  <si>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</si>
  <si>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</si>
  <si>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</si>
  <si>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</si>
  <si>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</si>
  <si>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</si>
  <si>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</si>
  <si>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</si>
  <si>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</si>
  <si>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</si>
  <si>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</si>
  <si>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</si>
  <si>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</si>
  <si>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</si>
  <si>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</si>
  <si>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</si>
  <si>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</si>
  <si>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</si>
  <si>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</si>
  <si>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</si>
  <si>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</si>
  <si>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</si>
  <si>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</si>
  <si>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</si>
  <si>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</si>
  <si>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</si>
  <si>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</si>
  <si>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</si>
  <si>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</si>
  <si>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</si>
  <si>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</si>
  <si>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</si>
  <si>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</si>
  <si>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</si>
  <si>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</si>
  <si>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</si>
  <si>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</si>
  <si>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</si>
  <si>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</si>
  <si>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</si>
  <si>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</si>
  <si>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</si>
  <si>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</si>
  <si>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</si>
  <si>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</si>
  <si>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</si>
  <si>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</si>
  <si>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</si>
  <si>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</si>
  <si>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</si>
  <si>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</si>
  <si>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</si>
  <si>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</si>
  <si>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</si>
  <si>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</si>
  <si>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</si>
  <si>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</si>
  <si>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</si>
  <si>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</si>
  <si>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</si>
  <si>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</si>
  <si>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</si>
  <si>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</si>
  <si>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</si>
  <si>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</si>
  <si>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</si>
  <si>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</si>
  <si>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</si>
  <si>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</si>
  <si>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</si>
  <si>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</si>
  <si>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</si>
  <si>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</si>
  <si>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</si>
  <si>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</si>
  <si>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</si>
  <si>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</si>
  <si>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</si>
  <si>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</si>
  <si>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</si>
  <si>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</si>
  <si>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</si>
  <si>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</si>
  <si>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</si>
  <si>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</si>
  <si>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</si>
  <si>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</si>
  <si>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</si>
  <si>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</si>
  <si>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</si>
  <si>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</si>
  <si>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</si>
  <si>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</si>
  <si>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</si>
  <si>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</si>
  <si>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</si>
  <si>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</si>
  <si>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</si>
  <si>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</si>
  <si>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</si>
  <si>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</si>
  <si>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</si>
  <si>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</si>
  <si>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</si>
  <si>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</si>
  <si>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</si>
  <si>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</si>
  <si>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</si>
  <si>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</si>
  <si>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</si>
  <si>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</si>
  <si>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</si>
  <si>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</si>
  <si>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</si>
  <si>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</si>
  <si>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</si>
  <si>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</si>
  <si>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</si>
  <si>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</si>
  <si>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</si>
  <si>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</si>
  <si>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</si>
  <si>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</si>
  <si>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</si>
  <si>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</si>
  <si>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</si>
  <si>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</si>
  <si>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</si>
  <si>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</si>
  <si>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</si>
  <si>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</si>
  <si>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</si>
  <si>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</si>
  <si>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</si>
  <si>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</si>
  <si>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</si>
  <si>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</si>
  <si>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</si>
  <si>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</si>
  <si>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</si>
  <si>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</si>
  <si>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</si>
  <si>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</si>
  <si>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</si>
  <si>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</si>
  <si>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</si>
  <si>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</si>
  <si>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</si>
  <si>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</si>
  <si>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</si>
  <si>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</si>
  <si>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</si>
  <si>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</si>
  <si>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</si>
  <si>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</si>
  <si>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</si>
  <si>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</si>
  <si>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</si>
  <si>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</si>
  <si>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</si>
  <si>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</si>
  <si>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</si>
  <si>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</si>
  <si>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</si>
  <si>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</si>
  <si>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</si>
  <si>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</si>
  <si>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</si>
  <si>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</si>
  <si>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</si>
  <si>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</si>
  <si>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</si>
  <si>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</si>
  <si>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</si>
  <si>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</si>
  <si>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</si>
  <si>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</si>
  <si>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</si>
  <si>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</si>
  <si>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</si>
  <si>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</si>
  <si>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</si>
  <si>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</si>
  <si>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</si>
  <si>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</si>
  <si>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</si>
  <si>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</si>
  <si>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</si>
  <si>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</si>
  <si>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</si>
  <si>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</si>
  <si>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</si>
  <si>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</si>
  <si>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</si>
  <si>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</si>
  <si>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</si>
  <si>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</si>
  <si>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</si>
  <si>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</si>
  <si>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</si>
  <si>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</si>
  <si>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</si>
  <si>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</si>
  <si>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</si>
  <si>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</si>
  <si>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</si>
  <si>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</si>
  <si>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</si>
  <si>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</si>
  <si>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</si>
  <si>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</si>
  <si>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</si>
  <si>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</si>
  <si>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</si>
  <si>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</si>
  <si>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</si>
  <si>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</si>
  <si>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</si>
  <si>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</si>
  <si>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</si>
  <si>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</si>
  <si>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</si>
  <si>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</si>
  <si>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</si>
  <si>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</si>
  <si>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</si>
  <si>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</si>
  <si>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</si>
  <si>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</si>
  <si>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</si>
  <si>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</si>
  <si>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</si>
  <si>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</si>
  <si>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</si>
  <si>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</si>
  <si>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</si>
  <si>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</si>
  <si>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</si>
  <si>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</si>
  <si>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</si>
  <si>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</si>
  <si>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</si>
  <si>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</si>
  <si>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</si>
  <si>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</si>
  <si>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</si>
  <si>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</si>
  <si>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</si>
  <si>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</si>
  <si>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</si>
  <si>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</si>
  <si>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</si>
  <si>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</si>
  <si>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</si>
  <si>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</si>
  <si>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</si>
  <si>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</si>
  <si>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</si>
  <si>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</si>
  <si>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</si>
  <si>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</si>
  <si>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</si>
  <si>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</si>
  <si>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</si>
  <si>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</si>
  <si>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</si>
  <si>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</si>
  <si>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</si>
  <si>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</si>
  <si>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</si>
  <si>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</si>
  <si>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</si>
  <si>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</si>
  <si>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</si>
  <si>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</si>
  <si>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</si>
  <si>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</si>
  <si>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</si>
  <si>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</si>
  <si>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</si>
  <si>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</si>
  <si>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</si>
  <si>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</si>
  <si>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</si>
  <si>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</si>
  <si>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</si>
  <si>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</si>
  <si>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</si>
  <si>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</si>
  <si>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</si>
  <si>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</si>
  <si>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</si>
  <si>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</si>
  <si>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</si>
  <si>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</si>
  <si>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</si>
  <si>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</si>
  <si>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</si>
  <si>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</si>
  <si>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</si>
  <si>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</si>
  <si>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</si>
  <si>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</si>
  <si>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</si>
  <si>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</si>
  <si>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</si>
  <si>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</si>
  <si>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</si>
  <si>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</si>
  <si>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</si>
  <si>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</si>
  <si>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</si>
  <si>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</si>
  <si>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</si>
  <si>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</si>
  <si>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</si>
  <si>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</si>
  <si>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</si>
  <si>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</si>
  <si>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</si>
  <si>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</si>
  <si>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</si>
  <si>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</si>
  <si>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</si>
  <si>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</si>
  <si>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</si>
  <si>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</si>
  <si>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</si>
  <si>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</si>
  <si>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</si>
  <si>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</si>
  <si>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</si>
  <si>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</si>
  <si>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</si>
  <si>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</si>
  <si>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</si>
  <si>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</si>
  <si>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</si>
  <si>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</si>
  <si>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</si>
  <si>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</si>
  <si>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</si>
  <si>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</si>
  <si>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</si>
  <si>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</si>
  <si>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</si>
  <si>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</si>
  <si>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</si>
  <si>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</si>
  <si>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</si>
  <si>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</si>
  <si>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</si>
  <si>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</si>
  <si>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</si>
  <si>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</si>
  <si>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</si>
  <si>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</si>
  <si>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</si>
  <si>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</si>
  <si>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</si>
  <si>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</si>
  <si>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</si>
  <si>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</si>
  <si>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</si>
  <si>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</si>
  <si>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</si>
  <si>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</si>
  <si>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</si>
  <si>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</si>
  <si>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</si>
  <si>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</si>
  <si>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</si>
  <si>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</si>
  <si>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</si>
  <si>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</si>
  <si>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</si>
  <si>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</si>
  <si>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</si>
  <si>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</si>
  <si>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</si>
  <si>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</si>
  <si>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</si>
  <si>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</si>
  <si>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</si>
  <si>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</si>
  <si>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</si>
  <si>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</si>
  <si>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</si>
  <si>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</si>
  <si>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</si>
  <si>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</si>
  <si>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</si>
  <si>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</si>
  <si>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</si>
  <si>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</si>
  <si>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</si>
  <si>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</si>
  <si>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</si>
  <si>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</si>
  <si>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</si>
  <si>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</si>
  <si>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</si>
  <si>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</si>
  <si>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</si>
  <si>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</si>
  <si>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</si>
  <si>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</si>
  <si>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</si>
  <si>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</si>
  <si>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</si>
  <si>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</si>
  <si>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</si>
  <si>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</si>
  <si>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</si>
  <si>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</si>
  <si>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</si>
  <si>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</si>
  <si>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</si>
  <si>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</si>
  <si>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</si>
  <si>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</si>
  <si>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</si>
  <si>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</si>
  <si>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</si>
  <si>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</si>
  <si>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</si>
  <si>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</si>
  <si>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</si>
  <si>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</si>
  <si>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</si>
  <si>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</si>
  <si>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</si>
  <si>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</si>
  <si>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</si>
  <si>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</si>
  <si>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</si>
  <si>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</si>
  <si>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</si>
  <si>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</si>
  <si>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</si>
  <si>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</si>
  <si>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</si>
  <si>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</si>
  <si>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</si>
  <si>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</si>
  <si>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</si>
  <si>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</si>
  <si>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</si>
  <si>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</si>
  <si>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</si>
  <si>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</si>
  <si>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</si>
  <si>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</si>
  <si>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</si>
  <si>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</si>
  <si>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</si>
  <si>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</si>
  <si>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</si>
  <si>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</si>
  <si>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</si>
  <si>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</si>
  <si>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</si>
  <si>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</si>
  <si>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</si>
  <si>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</si>
  <si>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</si>
  <si>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</si>
  <si>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</si>
  <si>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</si>
  <si>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</si>
  <si>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</si>
  <si>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</si>
  <si>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</si>
  <si>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</si>
  <si>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</si>
  <si>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</si>
  <si>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</si>
  <si>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</si>
  <si>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</si>
  <si>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</si>
  <si>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</si>
  <si>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</si>
  <si>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</si>
  <si>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</si>
  <si>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</si>
  <si>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</si>
  <si>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</si>
  <si>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</si>
  <si>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</si>
  <si>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</si>
  <si>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</si>
  <si>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</si>
  <si>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</si>
  <si>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</si>
  <si>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</si>
  <si>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</si>
  <si>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</si>
  <si>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</si>
  <si>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</si>
  <si>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</si>
  <si>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</si>
  <si>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</si>
  <si>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</si>
  <si>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</si>
  <si>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</si>
  <si>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</si>
  <si>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</si>
  <si>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</si>
  <si>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</si>
  <si>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</si>
  <si>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</si>
  <si>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</si>
  <si>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</si>
  <si>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</si>
  <si>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</si>
  <si>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</si>
  <si>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</si>
  <si>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</si>
  <si>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</si>
  <si>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</si>
  <si>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</si>
  <si>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</si>
  <si>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</si>
  <si>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</si>
  <si>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</si>
  <si>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</si>
  <si>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</si>
  <si>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</si>
  <si>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</si>
  <si>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</si>
  <si>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</si>
  <si>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</si>
  <si>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</si>
  <si>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</si>
  <si>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</si>
  <si>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</si>
  <si>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</si>
  <si>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</si>
  <si>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</si>
  <si>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</si>
  <si>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</si>
  <si>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</si>
  <si>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</si>
  <si>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</si>
  <si>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</si>
  <si>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</si>
  <si>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</si>
  <si>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</si>
  <si>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</si>
  <si>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</si>
  <si>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</si>
  <si>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</si>
  <si>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</si>
  <si>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</si>
  <si>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</si>
  <si>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</si>
  <si>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</si>
  <si>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</si>
  <si>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</si>
  <si>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</si>
  <si>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</si>
  <si>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</si>
  <si>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</si>
  <si>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</si>
  <si>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</si>
  <si>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</si>
  <si>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</si>
  <si>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</si>
  <si>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</si>
  <si>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</si>
  <si>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</si>
  <si>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</si>
  <si>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</si>
  <si>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</si>
  <si>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</si>
  <si>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</si>
  <si>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</si>
  <si>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</si>
  <si>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</si>
  <si>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</si>
  <si>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</si>
  <si>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</si>
  <si>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</si>
  <si>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</si>
  <si>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</si>
  <si>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</si>
  <si>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</si>
  <si>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</si>
  <si>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</si>
  <si>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</si>
  <si>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</si>
  <si>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</si>
  <si>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</si>
  <si>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</si>
  <si>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</si>
  <si>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</si>
  <si>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</si>
  <si>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</si>
  <si>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</si>
  <si>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</si>
  <si>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</si>
  <si>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</si>
  <si>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</si>
  <si>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</si>
  <si>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</si>
  <si>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</si>
  <si>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</si>
  <si>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</si>
  <si>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</si>
  <si>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</si>
  <si>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</si>
  <si>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</si>
  <si>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</si>
  <si>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</si>
  <si>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</si>
  <si>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</si>
  <si>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</si>
  <si>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</si>
  <si>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</si>
  <si>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</si>
  <si>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</si>
  <si>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</si>
  <si>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</si>
  <si>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</si>
  <si>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</si>
  <si>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</si>
  <si>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</si>
  <si>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</si>
  <si>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</si>
  <si>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</si>
  <si>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</si>
  <si>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</si>
  <si>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</si>
  <si>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</si>
  <si>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</si>
  <si>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</si>
  <si>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</si>
  <si>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</si>
  <si>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</si>
  <si>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</si>
  <si>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</si>
  <si>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</si>
  <si>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</si>
  <si>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</si>
  <si>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</si>
  <si>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</si>
  <si>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</si>
  <si>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</si>
  <si>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</si>
  <si>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</si>
  <si>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</si>
  <si>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</si>
  <si>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</si>
  <si>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</si>
  <si>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</si>
  <si>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</si>
  <si>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</si>
  <si>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</si>
  <si>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</si>
  <si>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</si>
  <si>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</si>
  <si>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</si>
  <si>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</si>
  <si>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</si>
  <si>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</si>
  <si>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</si>
  <si>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</si>
  <si>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</si>
  <si>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</si>
  <si>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</si>
  <si>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</si>
  <si>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</si>
  <si>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</si>
  <si>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</si>
  <si>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</si>
  <si>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</si>
  <si>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</si>
  <si>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</si>
  <si>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</si>
  <si>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</si>
  <si>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</si>
  <si>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</si>
  <si>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</si>
  <si>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</si>
  <si>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</si>
  <si>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</si>
  <si>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</si>
  <si>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</si>
  <si>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</si>
  <si>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</si>
  <si>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</si>
  <si>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</si>
  <si>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</si>
  <si>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</si>
  <si>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</si>
  <si>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</si>
  <si>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</si>
  <si>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</si>
  <si>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</si>
  <si>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</si>
  <si>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</si>
  <si>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</si>
  <si>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</si>
  <si>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</si>
  <si>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</si>
  <si>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</si>
  <si>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</si>
  <si>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</si>
  <si>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</si>
  <si>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</si>
  <si>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</si>
  <si>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</si>
  <si>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</si>
  <si>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</si>
  <si>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</si>
  <si>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</si>
  <si>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</si>
  <si>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</si>
  <si>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</si>
  <si>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</si>
  <si>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</si>
  <si>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</si>
  <si>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</si>
  <si>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</si>
  <si>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</si>
  <si>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</si>
  <si>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</si>
  <si>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</si>
  <si>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</si>
  <si>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</si>
  <si>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</si>
  <si>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</si>
  <si>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</si>
  <si>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</si>
  <si>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</si>
  <si>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</si>
  <si>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</si>
  <si>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</si>
  <si>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</si>
  <si>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</si>
  <si>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</si>
  <si>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</si>
  <si>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</si>
  <si>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</si>
  <si>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</si>
  <si>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</si>
  <si>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</si>
  <si>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</si>
  <si>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</si>
  <si>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</si>
  <si>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</si>
  <si>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</si>
  <si>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</si>
  <si>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</si>
  <si>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</si>
  <si>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</si>
  <si>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</si>
  <si>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</si>
  <si>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</si>
  <si>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</si>
  <si>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</si>
  <si>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</si>
  <si>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</si>
  <si>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</si>
  <si>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</si>
  <si>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</si>
  <si>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</si>
  <si>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</si>
  <si>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</si>
  <si>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</si>
  <si>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</si>
  <si>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</si>
  <si>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</si>
  <si>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</si>
  <si>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</si>
  <si>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</si>
  <si>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</si>
  <si>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</si>
  <si>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</si>
  <si>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</si>
  <si>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</si>
  <si>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</si>
  <si>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</si>
  <si>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</si>
  <si>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</si>
  <si>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</si>
  <si>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</si>
  <si>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</si>
  <si>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</si>
  <si>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</si>
  <si>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</si>
  <si>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</si>
  <si>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</si>
  <si>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</si>
  <si>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</si>
  <si>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</si>
  <si>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</si>
  <si>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</si>
  <si>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</si>
  <si>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</si>
  <si>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</si>
  <si>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</si>
  <si>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</si>
  <si>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</si>
  <si>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</si>
  <si>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</si>
  <si>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</si>
  <si>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</si>
  <si>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</si>
  <si>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</si>
  <si>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</si>
  <si>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</si>
  <si>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</si>
  <si>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</si>
  <si>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</si>
  <si>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</si>
  <si>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</si>
  <si>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</si>
  <si>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</si>
  <si>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</si>
  <si>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</si>
  <si>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</si>
  <si>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</si>
  <si>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</si>
  <si>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</si>
  <si>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</si>
  <si>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</si>
  <si>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</si>
  <si>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</si>
  <si>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</si>
  <si>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</si>
  <si>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</si>
  <si>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</si>
  <si>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</si>
  <si>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</si>
  <si>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</si>
  <si>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</si>
  <si>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</si>
  <si>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</si>
  <si>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</si>
  <si>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</si>
  <si>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</si>
  <si>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</si>
  <si>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</si>
  <si>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</si>
  <si>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</si>
  <si>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</si>
  <si>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</si>
  <si>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</si>
  <si>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</si>
  <si>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</si>
  <si>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</si>
  <si>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</si>
  <si>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</si>
  <si>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</si>
  <si>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</si>
  <si>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</si>
  <si>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</si>
  <si>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</si>
  <si>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</si>
  <si>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</si>
  <si>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</si>
  <si>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</si>
  <si>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</si>
  <si>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</si>
  <si>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</si>
  <si>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</si>
  <si>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</si>
  <si>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</si>
  <si>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</si>
  <si>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</si>
  <si>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</si>
  <si>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</si>
  <si>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</si>
  <si>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</si>
  <si>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</si>
  <si>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</si>
  <si>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</si>
  <si>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</si>
  <si>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</si>
  <si>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</si>
  <si>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</si>
  <si>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</si>
  <si>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</si>
  <si>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</si>
  <si>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</si>
  <si>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</si>
  <si>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</si>
  <si>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</si>
  <si>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</si>
  <si>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</si>
  <si>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</si>
  <si>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</si>
  <si>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</si>
  <si>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</si>
  <si>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</si>
  <si>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</si>
  <si>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</si>
  <si>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</si>
  <si>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</si>
  <si>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</si>
  <si>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</si>
  <si>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</si>
  <si>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</si>
  <si>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</si>
  <si>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</si>
  <si>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</si>
  <si>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</si>
  <si>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</si>
  <si>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</si>
  <si>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</si>
  <si>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</si>
  <si>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</si>
  <si>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</si>
  <si>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</si>
  <si>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</si>
  <si>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</si>
  <si>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</si>
  <si>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</si>
  <si>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</si>
  <si>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</si>
  <si>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</si>
  <si>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</si>
  <si>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</si>
  <si>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</si>
  <si>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</si>
  <si>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</si>
  <si>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</si>
  <si>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</si>
  <si>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</si>
  <si>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</si>
  <si>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</si>
  <si>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</si>
  <si>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</si>
  <si>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</si>
  <si>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</si>
  <si>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</si>
  <si>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</si>
  <si>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</si>
  <si>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</si>
  <si>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</si>
  <si>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</si>
  <si>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</si>
  <si>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</si>
  <si>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</si>
  <si>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</si>
  <si>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</si>
  <si>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</si>
  <si>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</si>
  <si>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</si>
  <si>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</si>
  <si>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</si>
  <si>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</si>
  <si>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</si>
  <si>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</si>
  <si>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</si>
  <si>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</si>
  <si>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</si>
  <si>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</si>
  <si>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</si>
  <si>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</si>
  <si>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</si>
  <si>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</si>
  <si>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</si>
  <si>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</si>
  <si>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</si>
  <si>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</si>
  <si>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</si>
  <si>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</si>
  <si>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</si>
  <si>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</si>
  <si>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</si>
  <si>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</si>
  <si>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</si>
  <si>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</si>
  <si>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</si>
  <si>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</si>
  <si>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</si>
  <si>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</si>
  <si>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</si>
  <si>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</si>
  <si>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</si>
  <si>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</si>
  <si>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</si>
  <si>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</si>
  <si>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</si>
  <si>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</si>
  <si>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</si>
  <si>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</si>
  <si>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</si>
  <si>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</si>
  <si>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</si>
  <si>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</si>
  <si>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</si>
  <si>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</si>
  <si>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</si>
  <si>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</si>
  <si>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</si>
  <si>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</si>
  <si>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</si>
  <si>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</si>
  <si>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</si>
  <si>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</si>
  <si>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</si>
  <si>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</si>
  <si>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</si>
  <si>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</si>
  <si>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</si>
  <si>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</si>
  <si>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</si>
  <si>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</si>
  <si>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</si>
  <si>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</si>
  <si>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</si>
  <si>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</si>
  <si>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</si>
  <si>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</si>
  <si>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</si>
  <si>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</si>
  <si>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</si>
  <si>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</si>
  <si>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</si>
  <si>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</si>
  <si>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</si>
  <si>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</si>
  <si>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</si>
  <si>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</si>
  <si>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</si>
  <si>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</si>
  <si>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</si>
  <si>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</si>
  <si>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</si>
  <si>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</si>
  <si>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</si>
  <si>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</si>
  <si>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</si>
  <si>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</si>
  <si>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</si>
  <si>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</si>
  <si>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</si>
  <si>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</si>
  <si>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</si>
  <si>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</si>
  <si>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</si>
  <si>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</si>
  <si>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</si>
  <si>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</si>
  <si>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</si>
  <si>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</si>
  <si>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</si>
  <si>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</si>
  <si>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</si>
  <si>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</si>
  <si>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</si>
  <si>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</si>
  <si>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</si>
  <si>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</si>
  <si>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</si>
  <si>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</si>
  <si>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</si>
  <si>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</si>
  <si>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</si>
  <si>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</si>
  <si>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</si>
  <si>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</si>
  <si>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</si>
  <si>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</si>
  <si>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</si>
  <si>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</si>
  <si>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</si>
  <si>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</si>
  <si>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</si>
  <si>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</si>
  <si>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</si>
  <si>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</si>
  <si>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</si>
  <si>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</si>
  <si>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</si>
  <si>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</si>
  <si>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</si>
  <si>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</si>
  <si>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</si>
  <si>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</si>
  <si>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</si>
  <si>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</si>
  <si>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</si>
  <si>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</si>
  <si>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</si>
  <si>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</si>
  <si>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</si>
  <si>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</si>
  <si>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</si>
  <si>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</si>
  <si>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</si>
  <si>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</si>
  <si>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</si>
  <si>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</si>
  <si>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</si>
  <si>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</si>
  <si>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</si>
  <si>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</si>
  <si>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</si>
  <si>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</si>
  <si>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</si>
  <si>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</si>
  <si>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</si>
  <si>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</si>
  <si>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</si>
  <si>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</si>
  <si>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</si>
  <si>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</si>
  <si>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</si>
  <si>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</si>
  <si>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</si>
  <si>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</si>
  <si>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</si>
  <si>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</si>
  <si>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</si>
  <si>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</si>
  <si>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</si>
  <si>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</si>
  <si>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</si>
  <si>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</si>
  <si>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</si>
  <si>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</si>
  <si>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</si>
  <si>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</si>
  <si>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</si>
  <si>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</si>
  <si>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</si>
  <si>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</si>
  <si>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</si>
  <si>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</si>
  <si>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</si>
  <si>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</si>
  <si>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</si>
  <si>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</si>
  <si>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</si>
  <si>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</si>
  <si>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</si>
  <si>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</si>
  <si>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</si>
  <si>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</si>
  <si>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</si>
  <si>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</si>
  <si>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</si>
  <si>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</si>
  <si>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</si>
  <si>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</si>
  <si>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</si>
  <si>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</si>
  <si>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</si>
  <si>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</si>
  <si>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</si>
  <si>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</si>
  <si>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</si>
  <si>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</si>
  <si>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</si>
  <si>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</si>
  <si>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</si>
  <si>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</si>
  <si>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</si>
  <si>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</si>
  <si>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</si>
  <si>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</si>
  <si>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</si>
  <si>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</si>
  <si>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</si>
  <si>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</si>
  <si>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</si>
  <si>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</si>
  <si>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</si>
  <si>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</si>
  <si>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</si>
  <si>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</si>
  <si>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</si>
  <si>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</si>
  <si>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</si>
  <si>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</si>
  <si>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</si>
  <si>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</si>
  <si>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</si>
  <si>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</si>
  <si>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</si>
  <si>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</si>
  <si>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</si>
  <si>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</si>
  <si>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</si>
  <si>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</si>
  <si>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</si>
  <si>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</si>
  <si>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</si>
  <si>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</si>
  <si>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</si>
  <si>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</si>
  <si>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</si>
  <si>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</si>
  <si>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</si>
  <si>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</si>
  <si>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</si>
  <si>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</si>
  <si>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</si>
  <si>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</si>
  <si>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</si>
  <si>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</si>
  <si>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</si>
  <si>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</si>
  <si>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</si>
  <si>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</si>
  <si>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</si>
  <si>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</si>
  <si>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</si>
  <si>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</si>
  <si>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</si>
  <si>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</si>
  <si>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</si>
  <si>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</si>
  <si>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</si>
  <si>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</si>
  <si>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</si>
  <si>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</si>
  <si>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</si>
  <si>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</si>
  <si>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</si>
  <si>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</si>
  <si>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</si>
  <si>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</si>
  <si>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</si>
  <si>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</si>
  <si>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</si>
  <si>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</si>
  <si>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</si>
  <si>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</si>
  <si>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</si>
  <si>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</si>
  <si>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</si>
  <si>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</si>
  <si>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</si>
  <si>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</si>
  <si>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</si>
  <si>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</si>
  <si>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</si>
  <si>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</si>
  <si>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</si>
  <si>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</si>
  <si>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</si>
  <si>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</si>
  <si>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</si>
  <si>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</si>
  <si>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</si>
  <si>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</si>
  <si>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</si>
  <si>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</si>
  <si>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</si>
  <si>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</si>
  <si>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</si>
  <si>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</si>
  <si>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</si>
  <si>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</si>
  <si>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</si>
  <si>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</si>
  <si>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</si>
  <si>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</si>
  <si>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</si>
  <si>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</si>
  <si>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</si>
  <si>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</si>
  <si>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</si>
  <si>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</si>
  <si>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</si>
  <si>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</si>
  <si>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</si>
  <si>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</si>
  <si>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</si>
  <si>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</si>
  <si>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</si>
  <si>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</si>
  <si>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</si>
  <si>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</si>
  <si>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</si>
  <si>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</si>
  <si>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</si>
  <si>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</si>
  <si>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</si>
  <si>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</si>
  <si>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</si>
  <si>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</si>
  <si>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</si>
  <si>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</si>
  <si>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</si>
  <si>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</si>
  <si>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</si>
  <si>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</si>
  <si>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</si>
  <si>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</si>
  <si>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</si>
  <si>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</si>
  <si>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</si>
  <si>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</si>
  <si>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</si>
  <si>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</si>
  <si>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</si>
  <si>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</si>
  <si>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</si>
  <si>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</si>
  <si>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</si>
  <si>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</si>
  <si>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</si>
  <si>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</si>
  <si>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</si>
  <si>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</si>
  <si>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</si>
  <si>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</si>
  <si>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</si>
  <si>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</si>
  <si>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</si>
  <si>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</si>
  <si>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</si>
  <si>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</si>
  <si>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</si>
  <si>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</si>
  <si>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</si>
  <si>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</si>
  <si>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</si>
  <si>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</si>
  <si>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</si>
  <si>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</si>
  <si>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</si>
  <si>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</si>
  <si>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</si>
  <si>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</si>
  <si>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</si>
  <si>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</si>
  <si>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</si>
  <si>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</si>
  <si>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</si>
  <si>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</si>
  <si>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</si>
  <si>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</si>
  <si>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</si>
  <si>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</si>
  <si>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</si>
  <si>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</si>
  <si>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</si>
  <si>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</si>
  <si>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</si>
  <si>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</si>
  <si>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</si>
  <si>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</si>
  <si>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</si>
  <si>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</si>
  <si>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</si>
  <si>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</si>
  <si>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</si>
  <si>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</si>
  <si>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</si>
  <si>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</si>
  <si>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</si>
  <si>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</si>
  <si>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</si>
  <si>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</si>
  <si>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</si>
  <si>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</si>
  <si>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</si>
  <si>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</si>
  <si>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</si>
  <si>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</si>
  <si>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</si>
  <si>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</si>
  <si>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</si>
  <si>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</si>
  <si>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</si>
  <si>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</si>
  <si>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</si>
  <si>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</si>
  <si>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</si>
  <si>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</si>
  <si>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</si>
  <si>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</si>
  <si>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</si>
  <si>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</si>
  <si>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</si>
  <si>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</si>
  <si>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</si>
  <si>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</si>
  <si>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</si>
  <si>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</si>
  <si>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</si>
  <si>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</si>
  <si>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</si>
  <si>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</si>
  <si>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</si>
  <si>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</si>
  <si>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</si>
  <si>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</si>
  <si>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</si>
  <si>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</si>
  <si>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</si>
  <si>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</si>
  <si>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</si>
  <si>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</si>
  <si>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</si>
  <si>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</si>
  <si>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</si>
  <si>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</si>
  <si>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</si>
  <si>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</si>
  <si>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</si>
  <si>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</si>
  <si>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</si>
  <si>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</si>
  <si>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</si>
  <si>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</si>
  <si>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</si>
  <si>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</si>
  <si>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</si>
  <si>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</si>
  <si>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</si>
  <si>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</si>
  <si>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</si>
  <si>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</si>
  <si>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</si>
  <si>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</si>
  <si>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</si>
  <si>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</si>
  <si>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</si>
  <si>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</si>
  <si>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</si>
  <si>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</si>
  <si>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</si>
  <si>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</si>
  <si>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</si>
  <si>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</si>
  <si>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</si>
  <si>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</si>
  <si>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</si>
  <si>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</si>
  <si>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</si>
  <si>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</si>
  <si>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</si>
  <si>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</si>
  <si>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</si>
  <si>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</si>
  <si>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</si>
  <si>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</si>
  <si>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</si>
  <si>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</si>
  <si>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</si>
  <si>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</si>
  <si>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</si>
  <si>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</si>
  <si>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</si>
  <si>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</si>
  <si>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</si>
  <si>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</si>
  <si>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</si>
  <si>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</si>
  <si>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</si>
  <si>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</si>
  <si>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</si>
  <si>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</si>
  <si>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</si>
  <si>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</si>
  <si>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</si>
  <si>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</si>
  <si>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</si>
  <si>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</si>
  <si>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</si>
  <si>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</si>
  <si>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</si>
  <si>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</si>
  <si>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</si>
  <si>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</si>
  <si>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</si>
  <si>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</si>
  <si>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</si>
  <si>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</si>
  <si>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</si>
  <si>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</si>
  <si>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</si>
  <si>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</si>
  <si>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</si>
  <si>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</si>
  <si>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</si>
  <si>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</si>
  <si>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</si>
  <si>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</si>
  <si>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</si>
  <si>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</si>
  <si>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</si>
  <si>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</si>
  <si>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</si>
  <si>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</si>
  <si>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</si>
  <si>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</si>
  <si>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</si>
  <si>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</si>
  <si>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</si>
  <si>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</si>
  <si>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</si>
  <si>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</si>
  <si>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</si>
  <si>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</si>
  <si>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</si>
  <si>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</si>
  <si>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</si>
  <si>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</si>
  <si>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</si>
  <si>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</si>
  <si>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</si>
  <si>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</si>
  <si>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</si>
  <si>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</si>
  <si>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</si>
  <si>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</si>
  <si>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</si>
  <si>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</si>
  <si>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</si>
  <si>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</si>
  <si>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</si>
  <si>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</si>
  <si>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</si>
  <si>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</si>
  <si>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</si>
  <si>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</si>
  <si>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</si>
  <si>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</si>
  <si>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</si>
  <si>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</si>
  <si>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</si>
  <si>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</si>
  <si>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</si>
  <si>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</si>
  <si>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</si>
  <si>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</si>
  <si>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</si>
  <si>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</si>
  <si>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</si>
  <si>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</si>
  <si>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</si>
  <si>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</si>
  <si>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</si>
  <si>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</si>
  <si>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</si>
  <si>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</si>
  <si>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</si>
  <si>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</si>
  <si>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</si>
  <si>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</si>
  <si>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</si>
  <si>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</si>
  <si>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</si>
  <si>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</si>
  <si>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</si>
  <si>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</si>
  <si>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</si>
  <si>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</si>
  <si>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</si>
  <si>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</si>
  <si>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</si>
  <si>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</si>
  <si>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</si>
  <si>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</si>
  <si>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</si>
  <si>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</si>
  <si>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</si>
  <si>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</si>
  <si>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</si>
  <si>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</si>
  <si>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</si>
  <si>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</si>
  <si>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</si>
  <si>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</si>
  <si>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</si>
  <si>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</si>
  <si>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</si>
  <si>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</si>
  <si>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</si>
  <si>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</si>
  <si>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</si>
  <si>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</si>
  <si>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</si>
  <si>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</si>
  <si>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</si>
  <si>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</si>
  <si>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</si>
  <si>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</si>
  <si>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</si>
  <si>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</si>
  <si>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</si>
  <si>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</si>
  <si>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</si>
  <si>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</si>
  <si>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</si>
  <si>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</si>
  <si>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</si>
  <si>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</si>
  <si>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</si>
  <si>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</si>
  <si>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</si>
  <si>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</si>
  <si>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</si>
  <si>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</si>
  <si>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</si>
  <si>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</si>
  <si>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</si>
  <si>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</si>
  <si>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</si>
  <si>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</si>
  <si>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</si>
  <si>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</si>
  <si>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</si>
  <si>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</si>
  <si>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</si>
  <si>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</si>
  <si>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</si>
  <si>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</si>
  <si>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</si>
  <si>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</si>
  <si>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</si>
  <si>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</si>
  <si>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</si>
  <si>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</si>
  <si>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</si>
  <si>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</si>
  <si>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</si>
  <si>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</si>
  <si>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</si>
  <si>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</si>
  <si>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</si>
  <si>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</si>
  <si>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</si>
  <si>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</si>
  <si>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</si>
  <si>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</si>
  <si>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</si>
  <si>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</si>
  <si>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</si>
  <si>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</si>
  <si>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</si>
  <si>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</si>
  <si>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</si>
  <si>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</si>
  <si>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</si>
  <si>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</si>
  <si>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</si>
  <si>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</si>
  <si>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</si>
  <si>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</si>
  <si>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</si>
  <si>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</si>
  <si>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</si>
  <si>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</si>
  <si>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</si>
  <si>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</si>
  <si>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</si>
  <si>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</si>
  <si>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</si>
  <si>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</si>
  <si>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</si>
  <si>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</si>
  <si>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</si>
  <si>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</si>
  <si>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</si>
  <si>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</si>
  <si>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</si>
  <si>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</si>
  <si>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</si>
  <si>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</si>
  <si>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</si>
  <si>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</si>
  <si>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</si>
  <si>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</si>
  <si>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</si>
  <si>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</si>
  <si>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</si>
  <si>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</si>
  <si>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</si>
  <si>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</si>
  <si>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</si>
  <si>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</si>
  <si>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</si>
  <si>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</si>
  <si>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</si>
  <si>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</si>
  <si>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</si>
  <si>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</si>
  <si>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</si>
  <si>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</si>
  <si>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</si>
  <si>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</si>
  <si>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</si>
  <si>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</si>
  <si>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</si>
  <si>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</si>
  <si>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</si>
  <si>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</si>
  <si>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</si>
  <si>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</si>
  <si>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</si>
  <si>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</si>
  <si>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</si>
  <si>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</si>
  <si>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</si>
  <si>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</si>
  <si>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</si>
  <si>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</si>
  <si>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</si>
  <si>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</si>
  <si>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</si>
  <si>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</si>
  <si>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</si>
  <si>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</si>
  <si>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</si>
  <si>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</si>
  <si>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</si>
  <si>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</si>
  <si>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</si>
  <si>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</si>
  <si>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</si>
  <si>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</si>
  <si>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</si>
  <si>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</si>
  <si>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</si>
  <si>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</si>
  <si>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</si>
  <si>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</si>
  <si>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</si>
  <si>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</si>
  <si>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</si>
  <si>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</si>
  <si>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</si>
  <si>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</si>
  <si>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</si>
  <si>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</si>
  <si>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</si>
  <si>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</si>
  <si>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</si>
  <si>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</si>
  <si>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</si>
  <si>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</si>
  <si>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</si>
  <si>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</si>
  <si>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</si>
  <si>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</si>
  <si>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</si>
  <si>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</si>
  <si>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</si>
  <si>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</si>
  <si>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</si>
  <si>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</si>
  <si>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</si>
  <si>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</si>
  <si>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</si>
  <si>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</si>
  <si>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</si>
  <si>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</si>
  <si>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</si>
  <si>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</si>
  <si>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</si>
  <si>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</si>
  <si>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</si>
  <si>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</si>
  <si>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</si>
  <si>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</si>
  <si>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</si>
  <si>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</si>
  <si>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</si>
  <si>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</si>
  <si>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</si>
  <si>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</si>
  <si>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</si>
  <si>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</si>
  <si>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</si>
  <si>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</si>
  <si>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</si>
  <si>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</si>
  <si>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</si>
  <si>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</si>
  <si>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</si>
  <si>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</si>
  <si>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</si>
  <si>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</si>
  <si>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</si>
  <si>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</si>
  <si>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</si>
  <si>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</si>
  <si>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</si>
  <si>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</si>
  <si>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</si>
  <si>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</si>
  <si>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</si>
  <si>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</si>
  <si>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</si>
  <si>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</si>
  <si>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</si>
  <si>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</si>
  <si>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</si>
  <si>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</si>
  <si>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</si>
  <si>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</si>
  <si>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</si>
  <si>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</si>
  <si>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</si>
  <si>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</si>
  <si>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</si>
  <si>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</si>
  <si>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</si>
  <si>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</si>
  <si>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</si>
  <si>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</si>
  <si>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</si>
  <si>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</si>
  <si>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</si>
  <si>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</si>
  <si>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</si>
  <si>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</si>
  <si>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</si>
  <si>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</si>
  <si>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</si>
  <si>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</si>
  <si>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</si>
  <si>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</si>
  <si>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</si>
  <si>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</si>
  <si>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</si>
  <si>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</si>
  <si>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</si>
  <si>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</si>
  <si>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</si>
  <si>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</si>
  <si>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</si>
  <si>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</si>
  <si>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</si>
  <si>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</si>
  <si>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</si>
  <si>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</si>
  <si>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</si>
  <si>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</si>
  <si>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</si>
  <si>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</si>
  <si>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</si>
  <si>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</si>
  <si>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</si>
  <si>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</si>
  <si>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</si>
  <si>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</si>
  <si>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</si>
  <si>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</si>
  <si>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</si>
  <si>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</si>
  <si>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</si>
  <si>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</si>
  <si>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</si>
  <si>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</si>
  <si>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</si>
  <si>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</si>
  <si>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</si>
  <si>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</si>
  <si>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</si>
  <si>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</si>
  <si>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</si>
  <si>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</si>
  <si>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</si>
  <si>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</si>
  <si>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</si>
  <si>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</si>
  <si>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</si>
  <si>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</si>
  <si>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</si>
  <si>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</si>
  <si>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</si>
  <si>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</si>
  <si>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</si>
  <si>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</si>
  <si>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</si>
  <si>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</si>
  <si>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</si>
  <si>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</si>
  <si>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</si>
  <si>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</si>
  <si>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</si>
  <si>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</si>
  <si>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</si>
  <si>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</si>
  <si>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</si>
  <si>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</si>
  <si>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</si>
  <si>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</si>
  <si>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</si>
  <si>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</si>
  <si>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</si>
  <si>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</si>
  <si>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</si>
  <si>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</si>
  <si>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</si>
  <si>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</si>
  <si>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</si>
  <si>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</si>
  <si>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</si>
  <si>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</si>
  <si>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</si>
  <si>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</si>
  <si>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</si>
  <si>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</si>
  <si>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</si>
  <si>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</si>
  <si>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</si>
  <si>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</si>
  <si>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</si>
  <si>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</si>
  <si>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</si>
  <si>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</si>
  <si>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</si>
  <si>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</si>
  <si>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</si>
  <si>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</si>
  <si>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</si>
  <si>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</si>
  <si>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</si>
  <si>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</si>
  <si>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</si>
  <si>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</si>
  <si>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</si>
  <si>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</si>
  <si>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</si>
  <si>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</si>
  <si>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</si>
  <si>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</si>
  <si>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</si>
  <si>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</si>
  <si>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</si>
  <si>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</si>
  <si>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</si>
  <si>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</si>
  <si>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</si>
  <si>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</si>
  <si>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</si>
  <si>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</si>
  <si>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</si>
  <si>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</si>
  <si>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</si>
  <si>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</si>
  <si>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</si>
  <si>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</si>
  <si>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</si>
  <si>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</si>
  <si>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</si>
  <si>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</si>
  <si>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</si>
  <si>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</si>
  <si>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</si>
  <si>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</si>
  <si>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</si>
  <si>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</si>
  <si>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</si>
  <si>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</si>
  <si>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</si>
  <si>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</si>
  <si>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</si>
  <si>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</si>
  <si>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</si>
  <si>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</si>
  <si>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</si>
  <si>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</si>
  <si>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</si>
  <si>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</si>
  <si>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</si>
  <si>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</si>
  <si>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</si>
  <si>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</si>
  <si>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</si>
  <si>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</si>
  <si>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</si>
  <si>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</si>
  <si>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</si>
  <si>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</si>
  <si>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</si>
  <si>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</si>
  <si>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</si>
  <si>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</si>
  <si>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</si>
  <si>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</si>
  <si>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</si>
  <si>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</si>
  <si>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</si>
  <si>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</si>
  <si>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</si>
  <si>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</si>
  <si>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</si>
  <si>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</si>
  <si>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</si>
  <si>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</si>
  <si>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</si>
  <si>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</si>
  <si>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</si>
  <si>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</si>
  <si>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</si>
  <si>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</si>
  <si>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</si>
  <si>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</si>
  <si>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</si>
  <si>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</si>
  <si>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</si>
  <si>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</si>
  <si>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</si>
  <si>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</si>
  <si>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</si>
  <si>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</si>
  <si>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</si>
  <si>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</si>
  <si>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</si>
  <si>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</si>
  <si>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</si>
  <si>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</si>
  <si>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</si>
  <si>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</si>
  <si>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</si>
  <si>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</si>
  <si>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</si>
  <si>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</si>
  <si>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</si>
  <si>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</si>
  <si>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</si>
  <si>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</si>
  <si>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</si>
  <si>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</si>
  <si>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</si>
  <si>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</si>
  <si>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</si>
  <si>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</si>
  <si>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</si>
  <si>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</si>
  <si>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</si>
  <si>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</si>
  <si>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</si>
  <si>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</si>
  <si>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</si>
  <si>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</si>
  <si>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</si>
  <si>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</si>
  <si>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</si>
  <si>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</si>
  <si>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</si>
  <si>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</si>
  <si>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</si>
  <si>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</si>
  <si>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</si>
  <si>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</si>
  <si>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</si>
  <si>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</si>
  <si>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</si>
  <si>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</si>
  <si>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</si>
  <si>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</si>
  <si>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</si>
  <si>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</si>
  <si>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</si>
  <si>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</si>
  <si>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</si>
  <si>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</si>
  <si>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</si>
  <si>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</si>
  <si>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</si>
  <si>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</si>
  <si>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</si>
  <si>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</si>
  <si>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</si>
  <si>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</si>
  <si>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</si>
  <si>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</si>
  <si>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</si>
  <si>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</si>
  <si>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</si>
  <si>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</si>
  <si>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</si>
  <si>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</si>
  <si>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</si>
  <si>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</si>
  <si>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</si>
  <si>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</si>
  <si>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</si>
  <si>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</si>
  <si>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</si>
  <si>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</si>
  <si>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</si>
  <si>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</si>
  <si>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</si>
  <si>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</si>
  <si>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</si>
  <si>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</si>
  <si>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</si>
  <si>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</si>
  <si>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</si>
  <si>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</si>
  <si>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</si>
  <si>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</si>
  <si>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</si>
  <si>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</si>
  <si>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</si>
  <si>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</si>
  <si>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</si>
  <si>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</si>
  <si>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</si>
  <si>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</si>
  <si>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</si>
  <si>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</si>
  <si>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</si>
  <si>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</si>
  <si>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</si>
  <si>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</si>
  <si>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</si>
  <si>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</si>
  <si>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</si>
  <si>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</si>
  <si>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</si>
  <si>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</si>
  <si>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</si>
  <si>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</si>
  <si>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</si>
  <si>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</si>
  <si>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</si>
  <si>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</si>
  <si>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</si>
  <si>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</si>
  <si>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</si>
  <si>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</si>
  <si>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</si>
  <si>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</si>
  <si>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</si>
  <si>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</si>
  <si>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</si>
  <si>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</si>
  <si>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</si>
  <si>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</si>
  <si>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</si>
  <si>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</si>
  <si>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</si>
  <si>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</si>
  <si>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</si>
  <si>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</si>
  <si>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</si>
  <si>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</si>
  <si>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</si>
  <si>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</si>
  <si>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</si>
  <si>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</si>
  <si>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</si>
  <si>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</si>
  <si>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</si>
  <si>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</si>
  <si>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</si>
  <si>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</si>
  <si>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</si>
  <si>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</si>
  <si>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</si>
  <si>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</si>
  <si>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</si>
  <si>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</si>
  <si>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</si>
  <si>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</si>
  <si>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</si>
  <si>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</si>
  <si>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</si>
  <si>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</si>
  <si>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</si>
  <si>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</si>
  <si>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</si>
  <si>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</si>
  <si>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</si>
  <si>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</si>
  <si>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</si>
  <si>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</si>
  <si>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</si>
  <si>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</si>
  <si>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</si>
  <si>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</si>
  <si>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</si>
  <si>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</si>
  <si>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</si>
  <si>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</si>
  <si>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</si>
  <si>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</si>
  <si>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</si>
  <si>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</si>
  <si>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</si>
  <si>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</si>
  <si>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</si>
  <si>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</si>
  <si>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</si>
  <si>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</si>
  <si>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</si>
  <si>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</si>
  <si>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</si>
  <si>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</si>
  <si>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</si>
  <si>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</si>
  <si>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</si>
  <si>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</si>
  <si>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</si>
  <si>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</si>
  <si>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</si>
  <si>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</si>
  <si>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</si>
  <si>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</si>
  <si>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</si>
  <si>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</si>
  <si>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</si>
  <si>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</si>
  <si>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</si>
  <si>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</si>
  <si>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</si>
  <si>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</si>
  <si>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</si>
  <si>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</si>
  <si>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</si>
  <si>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</si>
  <si>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</si>
  <si>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</si>
  <si>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</si>
  <si>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</si>
  <si>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</si>
  <si>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</si>
  <si>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</si>
  <si>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</si>
  <si>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</si>
  <si>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</si>
  <si>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</si>
  <si>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</si>
  <si>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</si>
  <si>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</si>
  <si>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</si>
  <si>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</si>
  <si>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</si>
  <si>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</si>
  <si>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</si>
  <si>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</si>
  <si>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</si>
  <si>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</si>
  <si>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</si>
  <si>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</si>
  <si>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</si>
  <si>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</si>
  <si>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</si>
  <si>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</si>
  <si>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</si>
  <si>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</si>
  <si>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</si>
  <si>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</si>
  <si>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</si>
  <si>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</si>
  <si>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</si>
  <si>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</si>
  <si>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</si>
  <si>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</si>
  <si>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</si>
  <si>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</si>
  <si>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</si>
  <si>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</si>
  <si>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</si>
  <si>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</si>
  <si>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</si>
  <si>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</si>
  <si>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</si>
  <si>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</si>
  <si>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</si>
  <si>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</si>
  <si>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</si>
  <si>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</si>
  <si>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</si>
  <si>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</si>
  <si>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</si>
  <si>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</si>
  <si>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</si>
  <si>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</si>
  <si>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</si>
  <si>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</si>
  <si>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</si>
  <si>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</si>
  <si>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</si>
  <si>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</si>
  <si>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</si>
  <si>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</si>
  <si>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</si>
  <si>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</si>
  <si>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</si>
  <si>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</si>
  <si>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</si>
  <si>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</si>
  <si>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</si>
  <si>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</si>
  <si>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</si>
  <si>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</si>
  <si>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</si>
  <si>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</si>
  <si>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</si>
  <si>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</si>
  <si>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</si>
  <si>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</si>
  <si>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</si>
  <si>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</si>
  <si>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</si>
  <si>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</si>
  <si>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</si>
  <si>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</si>
  <si>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</si>
  <si>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</si>
  <si>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</si>
  <si>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</si>
  <si>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</si>
  <si>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</si>
  <si>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</si>
  <si>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</si>
  <si>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</si>
  <si>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</si>
  <si>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</si>
  <si>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</si>
  <si>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</si>
  <si>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</si>
  <si>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</si>
  <si>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</si>
  <si>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</si>
  <si>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</si>
  <si>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</si>
  <si>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</si>
  <si>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</si>
  <si>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</si>
  <si>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</si>
  <si>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</si>
  <si>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</si>
  <si>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</si>
  <si>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</si>
  <si>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</si>
  <si>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</si>
  <si>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</si>
  <si>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</si>
  <si>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</si>
  <si>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</si>
  <si>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</si>
  <si>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</si>
  <si>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</si>
  <si>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</si>
  <si>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</si>
  <si>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</si>
  <si>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</si>
  <si>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</si>
  <si>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</si>
  <si>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</si>
  <si>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</si>
  <si>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</si>
  <si>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</si>
  <si>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</si>
  <si>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</si>
  <si>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</si>
  <si>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</si>
  <si>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</si>
  <si>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</si>
  <si>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</si>
  <si>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</si>
  <si>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</si>
  <si>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</si>
  <si>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</si>
  <si>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</si>
  <si>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</si>
  <si>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</si>
  <si>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</si>
  <si>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</si>
  <si>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</si>
  <si>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</si>
  <si>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</si>
  <si>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</si>
  <si>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</si>
  <si>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</si>
  <si>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</si>
  <si>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</si>
  <si>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</si>
  <si>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</si>
  <si>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</si>
  <si>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</si>
  <si>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</si>
  <si>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</si>
  <si>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</si>
  <si>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</si>
  <si>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</si>
  <si>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</si>
  <si>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</si>
  <si>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</si>
  <si>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</si>
  <si>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</si>
  <si>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</si>
  <si>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</si>
  <si>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</si>
  <si>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</si>
  <si>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</si>
  <si>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</si>
  <si>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</si>
  <si>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</si>
  <si>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</si>
  <si>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</si>
  <si>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</si>
  <si>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</si>
  <si>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</si>
  <si>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</si>
  <si>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</si>
  <si>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</si>
  <si>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</si>
  <si>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</si>
  <si>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</si>
  <si>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</si>
  <si>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</si>
  <si>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</si>
  <si>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</si>
  <si>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</si>
  <si>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</si>
  <si>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</si>
  <si>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</si>
  <si>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</si>
  <si>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</si>
  <si>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</si>
  <si>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</si>
  <si>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</si>
  <si>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</si>
  <si>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</si>
  <si>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</si>
  <si>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</si>
  <si>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</si>
  <si>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</si>
  <si>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</si>
  <si>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</si>
  <si>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</si>
  <si>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</si>
  <si>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</si>
  <si>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</si>
  <si>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</si>
  <si>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</si>
  <si>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</si>
  <si>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</si>
  <si>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</si>
  <si>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</si>
  <si>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</si>
  <si>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</si>
  <si>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</si>
  <si>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</si>
  <si>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</si>
  <si>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</si>
  <si>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</si>
  <si>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</si>
  <si>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</si>
  <si>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</si>
  <si>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</si>
  <si>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</si>
  <si>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</si>
  <si>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</si>
  <si>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</si>
  <si>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</si>
  <si>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</si>
  <si>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</si>
  <si>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</si>
  <si>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</si>
  <si>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</si>
  <si>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</si>
  <si>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</si>
  <si>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</si>
  <si>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</si>
  <si>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</si>
  <si>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</si>
  <si>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</si>
  <si>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</si>
  <si>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</si>
  <si>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</si>
  <si>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</si>
  <si>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</si>
  <si>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</si>
  <si>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</si>
  <si>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</si>
  <si>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</si>
  <si>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</si>
  <si>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</si>
  <si>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</si>
  <si>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</si>
  <si>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</si>
  <si>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</si>
  <si>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</si>
  <si>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</si>
  <si>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</si>
  <si>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</si>
  <si>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</si>
  <si>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</si>
  <si>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</si>
  <si>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</si>
  <si>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</si>
  <si>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</si>
  <si>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</si>
  <si>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</si>
  <si>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</si>
  <si>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</si>
  <si>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</si>
  <si>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</si>
  <si>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</si>
  <si>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</si>
  <si>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</si>
  <si>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</si>
  <si>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</si>
  <si>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</si>
  <si>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</si>
  <si>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</si>
  <si>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</si>
  <si>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</si>
  <si>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</si>
  <si>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</si>
  <si>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</si>
  <si>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</si>
  <si>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</si>
  <si>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</si>
  <si>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</si>
  <si>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</si>
  <si>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</si>
  <si>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</si>
  <si>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</si>
  <si>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</si>
  <si>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</si>
  <si>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</si>
  <si>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</si>
  <si>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</si>
  <si>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</si>
  <si>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</si>
  <si>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</si>
  <si>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</si>
  <si>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</si>
  <si>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</si>
  <si>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</si>
  <si>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</si>
  <si>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</si>
  <si>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</si>
  <si>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</si>
  <si>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</si>
  <si>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</si>
  <si>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</si>
  <si>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</si>
  <si>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</si>
  <si>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</si>
  <si>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</si>
  <si>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</si>
  <si>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</si>
  <si>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</si>
  <si>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</si>
  <si>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</si>
  <si>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</si>
  <si>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</si>
  <si>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</si>
  <si>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</si>
  <si>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</si>
  <si>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</si>
  <si>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</si>
  <si>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</si>
  <si>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</si>
  <si>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</si>
  <si>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</si>
  <si>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</si>
  <si>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</si>
  <si>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</si>
  <si>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</si>
  <si>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</si>
  <si>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</si>
  <si>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</si>
  <si>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</si>
  <si>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</si>
  <si>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</si>
  <si>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</si>
  <si>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</si>
  <si>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</si>
  <si>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</si>
  <si>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</si>
  <si>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</si>
  <si>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</si>
  <si>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</si>
  <si>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</si>
  <si>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</si>
  <si>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</si>
  <si>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</si>
  <si>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</si>
  <si>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</si>
  <si>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</si>
  <si>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</si>
  <si>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</si>
  <si>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</si>
  <si>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</si>
  <si>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</si>
  <si>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</si>
  <si>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</si>
  <si>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</si>
  <si>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</si>
  <si>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</si>
  <si>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</si>
  <si>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</si>
  <si>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</si>
  <si>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</si>
  <si>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</si>
  <si>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</si>
  <si>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</si>
  <si>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</si>
  <si>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</si>
  <si>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</si>
  <si>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</si>
  <si>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</si>
  <si>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</si>
  <si>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</si>
  <si>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</si>
  <si>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</si>
  <si>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</si>
  <si>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</si>
  <si>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</si>
  <si>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</si>
  <si>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</si>
  <si>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</si>
  <si>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</si>
  <si>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</si>
  <si>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</si>
  <si>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</si>
  <si>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</si>
  <si>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</si>
  <si>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</si>
  <si>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</si>
  <si>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</si>
  <si>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</si>
  <si>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</si>
  <si>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</si>
  <si>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</si>
  <si>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</si>
  <si>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</si>
  <si>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</si>
  <si>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</si>
  <si>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</si>
  <si>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</si>
  <si>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</si>
  <si>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</si>
  <si>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</si>
  <si>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</si>
  <si>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</si>
  <si>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</si>
  <si>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</si>
  <si>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</si>
  <si>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</si>
  <si>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</si>
  <si>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</si>
  <si>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</si>
  <si>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</si>
  <si>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</si>
  <si>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</si>
  <si>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</si>
  <si>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</si>
  <si>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</si>
  <si>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</si>
  <si>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</si>
  <si>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</si>
  <si>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</si>
  <si>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</si>
  <si>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</si>
  <si>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</si>
  <si>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</si>
  <si>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</si>
  <si>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</si>
  <si>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</si>
  <si>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</si>
  <si>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</si>
  <si>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</si>
  <si>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</si>
  <si>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</si>
  <si>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</si>
  <si>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</si>
  <si>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</si>
  <si>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</si>
  <si>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</si>
  <si>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</si>
  <si>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</si>
  <si>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</si>
  <si>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</si>
  <si>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</si>
  <si>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</si>
  <si>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</si>
  <si>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</si>
  <si>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</si>
  <si>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</si>
  <si>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</si>
  <si>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</si>
  <si>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</si>
  <si>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</si>
  <si>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</si>
  <si>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</si>
  <si>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</si>
  <si>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</si>
  <si>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</si>
  <si>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</si>
  <si>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</si>
  <si>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</si>
  <si>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</si>
  <si>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</si>
  <si>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</si>
  <si>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</si>
  <si>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</si>
  <si>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</si>
  <si>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</si>
  <si>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</si>
  <si>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</si>
  <si>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</si>
  <si>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</si>
  <si>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</si>
  <si>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</si>
  <si>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</si>
  <si>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</si>
  <si>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</si>
  <si>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</si>
  <si>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</si>
  <si>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</si>
  <si>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</si>
  <si>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</si>
  <si>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</si>
  <si>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</si>
  <si>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</si>
  <si>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</si>
  <si>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</si>
  <si>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</si>
  <si>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</si>
  <si>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</si>
  <si>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</si>
  <si>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</si>
  <si>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</si>
  <si>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</si>
  <si>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</si>
  <si>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</si>
  <si>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</si>
  <si>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</si>
  <si>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</si>
  <si>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</si>
  <si>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</si>
  <si>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</si>
  <si>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</si>
  <si>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</si>
  <si>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</si>
  <si>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</si>
  <si>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</si>
  <si>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</si>
  <si>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</si>
  <si>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</si>
  <si>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</si>
  <si>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</si>
  <si>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</si>
  <si>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</si>
  <si>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</si>
  <si>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</si>
  <si>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</si>
  <si>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</si>
  <si>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</si>
  <si>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</si>
  <si>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</si>
  <si>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</si>
  <si>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</si>
  <si>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</si>
  <si>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</si>
  <si>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</si>
  <si>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</si>
  <si>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</si>
  <si>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</si>
  <si>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</si>
  <si>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</si>
  <si>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</si>
  <si>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</si>
  <si>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</si>
  <si>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</si>
  <si>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</si>
  <si>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</si>
  <si>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</si>
  <si>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</si>
  <si>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</si>
  <si>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</si>
  <si>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</si>
  <si>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</si>
  <si>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</si>
  <si>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</si>
  <si>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</si>
  <si>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</si>
  <si>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</si>
  <si>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</si>
  <si>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</si>
  <si>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</si>
  <si>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</si>
  <si>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</si>
  <si>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</si>
  <si>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</si>
  <si>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</si>
  <si>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</si>
  <si>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</si>
  <si>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</si>
  <si>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</si>
  <si>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</si>
  <si>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</si>
  <si>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</si>
  <si>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</si>
  <si>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</si>
  <si>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</si>
  <si>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</si>
  <si>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</si>
  <si>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</si>
  <si>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</si>
  <si>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</si>
  <si>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</si>
  <si>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</si>
  <si>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</si>
  <si>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</si>
  <si>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</si>
  <si>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</si>
  <si>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</si>
  <si>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</si>
  <si>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</si>
  <si>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</si>
  <si>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</si>
  <si>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</si>
  <si>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</si>
  <si>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</si>
  <si>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</si>
  <si>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</si>
  <si>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</si>
  <si>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</si>
  <si>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</si>
  <si>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</si>
  <si>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</si>
  <si>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</si>
  <si>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</si>
  <si>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</si>
  <si>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</si>
  <si>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</si>
  <si>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</si>
  <si>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</si>
  <si>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</si>
  <si>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</si>
  <si>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</si>
  <si>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</si>
  <si>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</si>
  <si>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</si>
  <si>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</si>
  <si>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</si>
  <si>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</si>
  <si>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</si>
  <si>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</si>
  <si>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</si>
  <si>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</si>
  <si>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</si>
  <si>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</si>
  <si>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</si>
  <si>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</si>
  <si>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</si>
  <si>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</si>
  <si>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</si>
  <si>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</si>
  <si>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</si>
  <si>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</si>
  <si>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</si>
  <si>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</si>
  <si>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</si>
  <si>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</si>
  <si>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</si>
  <si>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</si>
  <si>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</si>
  <si>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</si>
  <si>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</si>
  <si>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</si>
  <si>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</si>
  <si>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</si>
  <si>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</si>
  <si>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</si>
  <si>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</si>
  <si>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</si>
  <si>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</si>
  <si>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</si>
  <si>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</si>
  <si>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</si>
  <si>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</si>
  <si>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</si>
  <si>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</si>
  <si>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</si>
  <si>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</si>
  <si>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</si>
  <si>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</si>
  <si>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</si>
  <si>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</si>
  <si>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</si>
  <si>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</si>
  <si>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</si>
  <si>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</si>
  <si>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</si>
  <si>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</si>
  <si>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</si>
  <si>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</si>
  <si>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</si>
  <si>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</si>
  <si>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</si>
  <si>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</si>
  <si>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</si>
  <si>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</si>
  <si>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</si>
  <si>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</si>
  <si>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</si>
  <si>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</si>
  <si>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</si>
  <si>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</si>
  <si>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</si>
  <si>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</si>
  <si>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</si>
  <si>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</si>
  <si>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</si>
  <si>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</si>
  <si>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</si>
  <si>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</si>
  <si>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</si>
  <si>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</si>
  <si>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</si>
  <si>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</si>
  <si>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</si>
  <si>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</si>
  <si>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</si>
  <si>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</si>
  <si>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</si>
  <si>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</si>
  <si>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</si>
  <si>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</si>
  <si>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</si>
  <si>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</si>
  <si>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</si>
  <si>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</si>
  <si>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</si>
  <si>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</si>
  <si>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</si>
  <si>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</si>
  <si>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</si>
  <si>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</si>
  <si>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</si>
  <si>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</si>
  <si>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</si>
  <si>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</si>
  <si>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</si>
  <si>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</si>
  <si>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</si>
  <si>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</si>
  <si>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</si>
  <si>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</si>
  <si>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</si>
  <si>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</si>
  <si>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</si>
  <si>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</si>
  <si>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</si>
  <si>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</si>
  <si>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</si>
  <si>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</si>
  <si>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</si>
  <si>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</si>
  <si>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</si>
  <si>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</si>
  <si>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</si>
  <si>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</si>
  <si>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</si>
  <si>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</si>
  <si>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</si>
  <si>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</si>
  <si>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</si>
  <si>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</si>
  <si>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</si>
  <si>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</si>
  <si>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</si>
  <si>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</si>
  <si>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</si>
  <si>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</si>
  <si>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</si>
  <si>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</si>
  <si>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</si>
  <si>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</si>
  <si>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</si>
  <si>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</si>
  <si>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</si>
  <si>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</si>
  <si>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</si>
  <si>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</si>
  <si>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</si>
  <si>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</si>
  <si>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</si>
  <si>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</si>
  <si>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</si>
  <si>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</si>
  <si>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</si>
  <si>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</si>
  <si>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</si>
  <si>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</si>
  <si>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</si>
  <si>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</si>
  <si>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</si>
  <si>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</si>
  <si>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</si>
  <si>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</si>
  <si>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</si>
  <si>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</si>
  <si>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</si>
  <si>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</si>
  <si>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</si>
  <si>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</si>
  <si>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</si>
  <si>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</si>
  <si>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</si>
  <si>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</si>
  <si>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</si>
  <si>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</si>
  <si>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</si>
  <si>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</si>
  <si>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</si>
  <si>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</si>
  <si>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</si>
  <si>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</si>
  <si>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</si>
  <si>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</si>
  <si>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</si>
  <si>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</si>
  <si>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</si>
  <si>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</si>
  <si>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</si>
  <si>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</si>
  <si>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</si>
  <si>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</si>
  <si>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</si>
  <si>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</si>
  <si>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</si>
  <si>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</si>
  <si>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</si>
  <si>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</si>
  <si>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</si>
  <si>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</si>
  <si>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</si>
  <si>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</si>
  <si>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</si>
  <si>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</si>
  <si>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</si>
  <si>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</si>
  <si>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</si>
  <si>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</si>
  <si>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</si>
  <si>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</si>
  <si>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</si>
  <si>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</si>
  <si>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</si>
  <si>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</si>
  <si>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</si>
  <si>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</si>
  <si>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</si>
  <si>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</si>
  <si>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</si>
  <si>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</si>
  <si>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</si>
  <si>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</si>
  <si>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</si>
  <si>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</si>
  <si>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</si>
  <si>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</si>
  <si>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</si>
  <si>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</si>
  <si>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</si>
  <si>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</si>
  <si>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</si>
  <si>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</si>
  <si>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</si>
  <si>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</si>
  <si>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</si>
  <si>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</si>
  <si>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</si>
  <si>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</si>
  <si>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</si>
  <si>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</si>
  <si>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</si>
  <si>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</si>
  <si>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</si>
  <si>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</si>
  <si>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</si>
  <si>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</si>
  <si>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</si>
  <si>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</si>
  <si>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</si>
  <si>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</si>
  <si>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</si>
  <si>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</si>
  <si>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</si>
  <si>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</si>
  <si>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</si>
  <si>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</si>
  <si>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</si>
  <si>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</si>
  <si>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</si>
  <si>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</si>
  <si>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</si>
  <si>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</si>
  <si>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</si>
  <si>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</si>
  <si>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</si>
  <si>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</si>
  <si>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</si>
  <si>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</si>
  <si>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</si>
  <si>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</si>
  <si>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</si>
  <si>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</si>
  <si>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</si>
  <si>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</si>
  <si>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</si>
  <si>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</si>
  <si>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</si>
  <si>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</si>
  <si>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</si>
  <si>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</si>
  <si>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</si>
  <si>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</si>
  <si>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</si>
  <si>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</si>
  <si>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</si>
  <si>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</si>
  <si>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</si>
  <si>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</si>
  <si>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</si>
  <si>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</si>
  <si>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</si>
  <si>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</si>
  <si>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</si>
  <si>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</si>
  <si>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</si>
  <si>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</si>
  <si>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</si>
  <si>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</si>
  <si>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</si>
  <si>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</si>
  <si>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</si>
  <si>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</si>
  <si>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</si>
  <si>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</si>
  <si>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</si>
  <si>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</si>
  <si>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</si>
  <si>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</si>
  <si>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</si>
  <si>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</si>
  <si>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</si>
  <si>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</si>
  <si>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</si>
  <si>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</si>
  <si>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</si>
  <si>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</si>
  <si>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</si>
  <si>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</si>
  <si>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</si>
  <si>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</si>
  <si>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</si>
  <si>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</si>
  <si>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</si>
  <si>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</si>
  <si>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</si>
  <si>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</si>
  <si>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</si>
  <si>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</si>
  <si>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</si>
  <si>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</si>
  <si>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</si>
  <si>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</si>
  <si>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</si>
  <si>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</si>
  <si>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</si>
  <si>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</si>
  <si>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</si>
  <si>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</si>
  <si>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</si>
  <si>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</si>
  <si>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</si>
  <si>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</si>
  <si>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</si>
  <si>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</si>
  <si>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</si>
  <si>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</si>
  <si>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</si>
  <si>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</si>
  <si>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</si>
  <si>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</si>
  <si>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</si>
  <si>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</si>
  <si>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Sasse</t>
  </si>
  <si>
    <t xml:space="preserve">Bayons</t>
  </si>
  <si>
    <t xml:space="preserve">06153650</t>
  </si>
  <si>
    <t xml:space="preserve">RCS PACA 2015</t>
  </si>
  <si>
    <t xml:space="preserve">radier</t>
  </si>
  <si>
    <t xml:space="preserve">élevé</t>
  </si>
  <si>
    <t xml:space="preserve">absent</t>
  </si>
  <si>
    <t xml:space="preserve">Cf.</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</si>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</sst>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25" activeCellId="0" sqref="AC25"/>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42185</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v>
      </c>
      <c r="N5" s="352"/>
      <c r="O5" s="353"/>
      <c r="P5" s="354"/>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c r="P6" s="366"/>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v>
      </c>
      <c r="P8" s="384" t="n">
        <f aca="false">IF(ISERROR(AVERAGE(K23:K82)),"  ",AVERAGE(K23:K82))</f>
        <v>2</v>
      </c>
      <c r="Q8" s="385"/>
      <c r="R8" s="309"/>
      <c r="S8" s="309"/>
      <c r="T8" s="309"/>
      <c r="U8" s="309"/>
      <c r="V8" s="309"/>
      <c r="W8" s="323"/>
    </row>
    <row r="9" customFormat="false" ht="12.75" hidden="false" customHeight="false" outlineLevel="0" collapsed="false">
      <c r="A9" s="342" t="s">
        <v>3394</v>
      </c>
      <c r="B9" s="386" t="n">
        <v>0</v>
      </c>
      <c r="C9" s="387"/>
      <c r="D9" s="388"/>
      <c r="E9" s="388"/>
      <c r="F9" s="389" t="n">
        <f aca="false">($B9*$B$7+$C9*$C$7)/100</f>
        <v>0</v>
      </c>
      <c r="G9" s="390"/>
      <c r="H9" s="345"/>
      <c r="I9" s="309"/>
      <c r="J9" s="391"/>
      <c r="K9" s="392"/>
      <c r="L9" s="375"/>
      <c r="M9" s="393"/>
      <c r="N9" s="383" t="s">
        <v>3395</v>
      </c>
      <c r="O9" s="384" t="n">
        <f aca="false">IF(ISERROR(STDEVP(J23:J82))," ",STDEVP(J23:J82))</f>
        <v>0</v>
      </c>
      <c r="P9" s="384" t="n">
        <f aca="false">IF(ISERROR(STDEVP(K23:K82)),"  ",STDEVP(K23:K82))</f>
        <v>0</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10</v>
      </c>
      <c r="P10" s="400" t="n">
        <f aca="false">MIN(K23:K82)</f>
        <v>2</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10</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1</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1</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1</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0.005</v>
      </c>
      <c r="C20" s="461" t="n">
        <f aca="false">SUM(C23:C62)</f>
        <v>0</v>
      </c>
      <c r="D20" s="462"/>
      <c r="E20" s="463" t="s">
        <v>3419</v>
      </c>
      <c r="F20" s="464" t="n">
        <f aca="false">($B20*$B$7+$C20*$C$7)/100</f>
        <v>0.005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0.005</v>
      </c>
      <c r="C21" s="472" t="n">
        <f aca="false">C20*C7/100</f>
        <v>0</v>
      </c>
      <c r="D21" s="473" t="s">
        <v>3422</v>
      </c>
      <c r="E21" s="474"/>
      <c r="F21" s="475" t="n">
        <f aca="false">B21+C21</f>
        <v>0.005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223</v>
      </c>
      <c r="B23" s="501" t="n">
        <v>0.005</v>
      </c>
      <c r="C23" s="502"/>
      <c r="D23" s="503" t="str">
        <f aca="false">IF(ISERROR(VLOOKUP($A23,'liste reference'!$A$6:$B$1174,2,0)),IF(ISERROR(VLOOKUP($A23,'liste reference'!$B$6:$B$1174,1,0)),"",VLOOKUP($A23,'liste reference'!$B$6:$B$1174,1,0)),VLOOKUP($A23,'liste reference'!$A$6:$B$1174,2,0))</f>
        <v>Lyngbya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10</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Lyngbya sp.</v>
      </c>
      <c r="M23" s="510"/>
      <c r="N23" s="510"/>
      <c r="O23" s="510"/>
      <c r="P23" s="511" t="s">
        <v>3461</v>
      </c>
      <c r="Q23" s="512" t="n">
        <f aca="false">IF(OR($A23="NEWCOD",$A23="!!!!!!"),IF(X23="","NoCod",X23),IF($A23="","",IF(ISERROR(VLOOKUP($A23,'liste reference'!$A$6:$H$1174,8,FALSE())),IF(ISERROR(VLOOKUP($A23,'liste reference'!$B$6:$H$1174,7,FALSE())),"",VLOOKUP($A23,'liste reference'!$B$6:$H$1174,7,FALSE())),VLOOKUP($A23,'liste reference'!$A$6:$H$1174,8,FALSE()))))</f>
        <v>1107</v>
      </c>
      <c r="R23" s="513" t="n">
        <f aca="false">IF(ISTEXT(H23),"",(B23*$B$7/100)+(C23*$C$7/100))</f>
        <v>0.005</v>
      </c>
      <c r="S23" s="514" t="n">
        <f aca="false">IF(OR(ISTEXT(H23),R23=0),"",IF(R23&lt;0.1,1,IF(R23&lt;1,2,IF(R23&lt;10,3,IF(R23&lt;50,4,IF(R23&gt;=50,5,""))))))</f>
        <v>1</v>
      </c>
      <c r="T23" s="514" t="n">
        <f aca="false">IF(ISERROR(S23*J23),0,S23*J23)</f>
        <v>10</v>
      </c>
      <c r="U23" s="514" t="n">
        <f aca="false">IF(ISERROR(S23*J23*K23),0,S23*J23*K23)</f>
        <v>20</v>
      </c>
      <c r="V23" s="514" t="n">
        <f aca="false">IF(ISERROR(S23*K23),0,S23*K23)</f>
        <v>2</v>
      </c>
      <c r="W23" s="515"/>
      <c r="X23" s="516"/>
      <c r="Y23" s="517" t="str">
        <f aca="false">IF(AND(ISNUMBER(F23),OR(A23="",A23="!!!!!!")),"!!!!!!",IF(A23="new.cod","NEWCOD",IF(AND((Z23=""),ISTEXT(A23),A23&lt;&gt;"!!!!!!"),A23,IF(Z23="","",INDEX('liste reference'!$A$6:$A$1174,Z23)))))</f>
        <v>LYNSPX</v>
      </c>
      <c r="Z23" s="499" t="n">
        <f aca="false">IF(ISERROR(MATCH(A23,'liste reference'!$A$6:$A$1174,0)),IF(ISERROR(MATCH(A23,'liste reference'!$B$6:$B$1174,0)),"",(MATCH(A23,'liste reference'!$B$6:$B$1174,0))),(MATCH(A23,'liste reference'!$A$6:$A$1174,0)))</f>
        <v>61</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0.005</v>
      </c>
      <c r="G83" s="452"/>
      <c r="H83" s="452"/>
      <c r="I83" s="452"/>
      <c r="J83" s="452"/>
      <c r="K83" s="452"/>
      <c r="L83" s="452"/>
      <c r="M83" s="514"/>
      <c r="N83" s="514"/>
      <c r="O83" s="514"/>
      <c r="P83" s="514"/>
      <c r="Q83" s="514"/>
      <c r="R83" s="514"/>
      <c r="S83" s="514"/>
      <c r="T83" s="514"/>
      <c r="U83" s="514"/>
      <c r="V83" s="514" t="n">
        <f aca="false">SUM(V23:V82)</f>
        <v>2</v>
      </c>
      <c r="W83" s="514"/>
      <c r="X83" s="552"/>
      <c r="Y83" s="552"/>
      <c r="Z83" s="553"/>
    </row>
    <row r="84" customFormat="false" ht="12.75" hidden="true" customHeight="false" outlineLevel="0" collapsed="false">
      <c r="A84" s="547" t="str">
        <f aca="false">A3</f>
        <v>Sasse</v>
      </c>
      <c r="B84" s="481" t="str">
        <f aca="false">C3</f>
        <v>Bayons</v>
      </c>
      <c r="C84" s="554" t="str">
        <f aca="false">A4</f>
        <v>(Date)</v>
      </c>
      <c r="D84" s="555" t="n">
        <f aca="false">IF(OR(ISERROR(SUM($U$23:$U$82)/SUM($V$23:$V$82)),F7&lt;&gt;100),-1,SUM($U$23:$U$82)/SUM($V$23:$V$82))</f>
        <v>10</v>
      </c>
      <c r="E84" s="556" t="n">
        <f aca="false">O13</f>
        <v>1</v>
      </c>
      <c r="F84" s="481" t="n">
        <f aca="false">O14</f>
        <v>1</v>
      </c>
      <c r="G84" s="481" t="n">
        <f aca="false">O15</f>
        <v>0</v>
      </c>
      <c r="H84" s="481" t="n">
        <f aca="false">O16</f>
        <v>1</v>
      </c>
      <c r="I84" s="481" t="n">
        <f aca="false">O17</f>
        <v>0</v>
      </c>
      <c r="J84" s="557" t="n">
        <f aca="false">O8</f>
        <v>10</v>
      </c>
      <c r="K84" s="558" t="n">
        <f aca="false">O9</f>
        <v>0</v>
      </c>
      <c r="L84" s="559" t="n">
        <f aca="false">O10</f>
        <v>10</v>
      </c>
      <c r="M84" s="559" t="n">
        <f aca="false">O11</f>
        <v>10</v>
      </c>
      <c r="N84" s="558" t="n">
        <f aca="false">P8</f>
        <v>2</v>
      </c>
      <c r="O84" s="558" t="n">
        <f aca="false">P9</f>
        <v>0</v>
      </c>
      <c r="P84" s="559" t="n">
        <f aca="false">P10</f>
        <v>2</v>
      </c>
      <c r="Q84" s="559" t="n">
        <f aca="false">P11</f>
        <v>2</v>
      </c>
      <c r="R84" s="559" t="n">
        <f aca="false">F21</f>
        <v>0.005</v>
      </c>
      <c r="S84" s="559" t="n">
        <f aca="false">L11</f>
        <v>0</v>
      </c>
      <c r="T84" s="559" t="n">
        <f aca="false">L12</f>
        <v>1</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10</v>
      </c>
      <c r="U87" s="309"/>
      <c r="V87" s="309"/>
    </row>
    <row r="88" customFormat="false" ht="12.75" hidden="true" customHeight="false" outlineLevel="0" collapsed="false">
      <c r="C88" s="563"/>
      <c r="D88" s="563"/>
      <c r="E88" s="563"/>
      <c r="R88" s="309" t="s">
        <v>3445</v>
      </c>
      <c r="S88" s="309"/>
      <c r="T88" s="565" t="n">
        <f aca="false">VLOOKUP($T$91,($A$23:$U$82),21,FALSE())</f>
        <v>20</v>
      </c>
      <c r="U88" s="309"/>
      <c r="V88" s="309" t="n">
        <f aca="false">COUNTIF(V23:V82,T89)</f>
        <v>1</v>
      </c>
    </row>
    <row r="89" customFormat="false" ht="12.75" hidden="true" customHeight="false" outlineLevel="0" collapsed="false">
      <c r="C89" s="563"/>
      <c r="D89" s="563"/>
      <c r="E89" s="563"/>
      <c r="R89" s="309" t="s">
        <v>3446</v>
      </c>
      <c r="S89" s="309"/>
      <c r="T89" s="565" t="n">
        <f aca="false">MAX($V$23:$V$82)</f>
        <v>2</v>
      </c>
      <c r="U89" s="309"/>
    </row>
    <row r="90" customFormat="false" ht="12.75" hidden="true" customHeight="false" outlineLevel="0" collapsed="false">
      <c r="C90" s="563"/>
      <c r="D90" s="563"/>
      <c r="E90" s="563"/>
      <c r="R90" s="309" t="s">
        <v>3447</v>
      </c>
      <c r="S90" s="309" t="s">
        <v>3448</v>
      </c>
      <c r="T90" s="566" t="e">
        <f aca="false">IF(OR(ISERROR(SUM($U$23:$U$82)/SUM($V$23:$V$82)),F7&lt;&gt;100),-1,(SUM($U$23:$U$82)-T88)/(SUM($V$23:$V$82)-T89))</f>
        <v>#DIV/0!</v>
      </c>
      <c r="U90" s="309" t="n">
        <f aca="false">IF(ISERROR(T90),0,1)</f>
        <v>0</v>
      </c>
    </row>
    <row r="91" customFormat="false" ht="12.75" hidden="true" customHeight="false" outlineLevel="0" collapsed="false">
      <c r="C91" s="563"/>
      <c r="D91" s="563"/>
      <c r="E91" s="563"/>
      <c r="R91" s="514" t="s">
        <v>3449</v>
      </c>
      <c r="S91" s="514"/>
      <c r="T91" s="514" t="str">
        <f aca="false">INDEX('liste reference'!$A$6:$A$1174,$U$91)</f>
        <v>LYNSPX</v>
      </c>
      <c r="U91" s="309" t="n">
        <f aca="false">IF(ISERROR(MATCH($T$93,'liste reference'!$A$6:$A$1174,0)),MATCH($T$93,'liste reference'!$B$6:$B$1174,0),(MATCH($T$93,'liste reference'!$A$6:$A$1174,0)))</f>
        <v>61</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LYNSPX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3461</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3460</v>
      </c>
    </row>
    <row r="38" customFormat="false" ht="15" hidden="false" customHeight="false" outlineLevel="0" collapsed="false">
      <c r="A38" s="594" t="s">
        <v>2978</v>
      </c>
      <c r="B38" s="596" t="s">
        <v>2979</v>
      </c>
      <c r="C38" s="597"/>
      <c r="D38" s="598"/>
      <c r="F38" s="613" t="s">
        <v>3484</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2016-04-14T14:17:31Z</dcterms:modified>
  <cp:revision>0</cp:revision>
  <dc:subject/>
  <dc:title>Feuille d'aide au calcul de l'IBMR</dc:title>
</cp:coreProperties>
</file>