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MALLEMOISSON"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'MALLEMOISSON'!$A$1:$O$27</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 ref="A4" authorId="0">
      <text>
        <r>
          <rPr>
            <sz val="8"/>
            <rFont val="Tahoma"/>
            <family val="2"/>
          </rPr>
          <t>date du relevé</t>
        </r>
      </text>
    </comment>
  </commentList>
</comments>
</file>

<file path=xl/sharedStrings.xml><?xml version="1.0" encoding="utf-8"?>
<sst xmlns="http://schemas.openxmlformats.org/spreadsheetml/2006/main" count="209" uniqueCount="86">
  <si>
    <t>Relevés floristiques aquatiques - IBMR</t>
  </si>
  <si>
    <t>GIS Macrophytes - juillet 2006</t>
  </si>
  <si>
    <t>CARICAIE</t>
  </si>
  <si>
    <t>conforme AFNOR T90-395 oct. 2003</t>
  </si>
  <si>
    <t>BLEONE</t>
  </si>
  <si>
    <t>MALLEMOISSON</t>
  </si>
  <si>
    <t>06158000</t>
  </si>
  <si>
    <t>Résultats</t>
  </si>
  <si>
    <t>Robustesse:</t>
  </si>
  <si>
    <t>F. courant</t>
  </si>
  <si>
    <t>F. lent</t>
  </si>
  <si>
    <t>station</t>
  </si>
  <si>
    <t>IBMR:</t>
  </si>
  <si>
    <t>STI.SPX</t>
  </si>
  <si>
    <t>Type de faciès</t>
  </si>
  <si>
    <t>radier</t>
  </si>
  <si>
    <t>mouille</t>
  </si>
  <si>
    <t>niv. trophique:</t>
  </si>
  <si>
    <t>moyen</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</si>
  <si>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</si>
  <si>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</si>
  <si>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</si>
  <si>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</si>
  <si>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</si>
  <si>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</si>
  <si>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</si>
  <si>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</si>
  <si>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</si>
  <si>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</si>
  <si>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</si>
  <si>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</si>
  <si>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</si>
  <si>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</si>
  <si>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</si>
  <si>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</si>
  <si>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</si>
  <si>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</si>
  <si>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</si>
  <si>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</si>
  <si>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</si>
  <si>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</si>
  <si>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</si>
  <si>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</si>
  <si>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</si>
  <si>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</si>
  <si>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</si>
  <si>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</si>
  <si>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</si>
  <si>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</si>
  <si>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</si>
  <si>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</si>
  <si>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</si>
  <si>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</si>
  <si>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</si>
  <si>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</si>
  <si>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</si>
  <si>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</si>
  <si>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</si>
  <si>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</si>
  <si>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</si>
  <si>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</si>
  <si>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</si>
  <si>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</si>
  <si>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</si>
  <si>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</si>
  <si>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</si>
  <si>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</si>
  <si>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</si>
  <si>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</si>
  <si>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</si>
  <si>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</si>
  <si>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</si>
  <si>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CLA.SPX</t>
  </si>
  <si>
    <t>OSC.SPX</t>
  </si>
  <si>
    <t>SPI.SPX</t>
  </si>
  <si>
    <t>EQU.FLU</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</si>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</sst>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5">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9"/>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10">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9" borderId="23" xfId="0" applyNumberFormat="1" applyFont="1" applyFill="1" applyBorder="1" applyAlignment="1" applyProtection="1">
      <alignment horizontal="right" vertical="top"/>
      <protection hidden="1"/>
    </xf>
    <xf numFmtId="2" fontId="13" fillId="9" borderId="24" xfId="0" applyNumberFormat="1" applyFont="1" applyFill="1" applyBorder="1" applyAlignment="1" applyProtection="1">
      <alignment horizontal="left" vertical="top"/>
      <protection hidden="1"/>
    </xf>
    <xf numFmtId="2" fontId="14" fillId="4" borderId="15" xfId="0" applyNumberFormat="1" applyFont="1" applyFill="1" applyBorder="1" applyAlignment="1" applyProtection="1">
      <alignment horizontal="left" vertical="top"/>
      <protection hidden="1"/>
    </xf>
    <xf numFmtId="2" fontId="0" fillId="4"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9" borderId="29" xfId="0" applyFont="1" applyFill="1" applyBorder="1" applyAlignment="1" applyProtection="1">
      <alignment horizontal="left"/>
      <protection hidden="1"/>
    </xf>
    <xf numFmtId="0" fontId="7" fillId="9" borderId="30" xfId="0" applyFont="1" applyFill="1" applyBorder="1" applyAlignment="1" applyProtection="1">
      <alignment horizontal="right" vertical="top"/>
      <protection hidden="1"/>
    </xf>
    <xf numFmtId="0" fontId="16" fillId="4" borderId="31" xfId="0" applyFont="1" applyFill="1" applyBorder="1" applyAlignment="1" applyProtection="1">
      <alignment horizontal="center" vertical="top"/>
      <protection hidden="1"/>
    </xf>
    <xf numFmtId="0" fontId="16" fillId="4" borderId="32" xfId="0" applyFont="1" applyFill="1" applyBorder="1" applyAlignment="1" applyProtection="1">
      <alignment horizontal="center" vertical="top"/>
      <protection hidden="1"/>
    </xf>
    <xf numFmtId="0" fontId="15"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3"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7"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8" fillId="7" borderId="34" xfId="0" applyFont="1" applyFill="1" applyBorder="1" applyAlignment="1" applyProtection="1">
      <alignment horizontal="left" vertical="top"/>
      <protection hidden="1"/>
    </xf>
    <xf numFmtId="0" fontId="19" fillId="7" borderId="13" xfId="0" applyFont="1" applyFill="1" applyBorder="1" applyAlignment="1" applyProtection="1">
      <alignment horizontal="left" vertical="top"/>
      <protection hidden="1"/>
    </xf>
    <xf numFmtId="0" fontId="19" fillId="7" borderId="35" xfId="0" applyFont="1" applyFill="1" applyBorder="1" applyAlignment="1" applyProtection="1">
      <alignment horizontal="left" vertical="top"/>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0" fillId="7" borderId="36"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7"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1" fillId="6" borderId="2" xfId="0" applyNumberFormat="1" applyFont="1" applyFill="1" applyBorder="1" applyAlignment="1" applyProtection="1">
      <alignment horizontal="right"/>
      <protection hidden="1"/>
    </xf>
    <xf numFmtId="177" fontId="21"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3"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8" xfId="0" applyNumberFormat="1" applyFont="1" applyFill="1" applyBorder="1" applyAlignment="1" applyProtection="1">
      <alignment horizontal="left"/>
      <protection hidden="1"/>
    </xf>
    <xf numFmtId="0" fontId="0" fillId="4" borderId="39" xfId="0" applyFill="1" applyBorder="1" applyAlignment="1" applyProtection="1">
      <alignment/>
      <protection hidden="1"/>
    </xf>
    <xf numFmtId="0" fontId="0" fillId="4" borderId="40" xfId="0" applyFill="1" applyBorder="1" applyAlignment="1" applyProtection="1">
      <alignment/>
      <protection hidden="1"/>
    </xf>
    <xf numFmtId="0" fontId="22"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41"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0"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7" xfId="0" applyNumberFormat="1" applyFont="1" applyFill="1" applyBorder="1" applyAlignment="1" applyProtection="1">
      <alignment horizontal="left" vertical="top"/>
      <protection hidden="1"/>
    </xf>
    <xf numFmtId="0" fontId="14" fillId="8" borderId="42" xfId="0" applyFont="1" applyFill="1" applyBorder="1" applyAlignment="1" applyProtection="1">
      <alignment/>
      <protection hidden="1"/>
    </xf>
    <xf numFmtId="2" fontId="0" fillId="5" borderId="43" xfId="0" applyNumberFormat="1" applyFont="1" applyFill="1" applyBorder="1" applyAlignment="1" applyProtection="1">
      <alignment horizontal="center"/>
      <protection locked="0"/>
    </xf>
    <xf numFmtId="2" fontId="0" fillId="5" borderId="44"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3" fillId="6" borderId="0" xfId="0" applyNumberFormat="1" applyFont="1" applyFill="1" applyAlignment="1" applyProtection="1">
      <alignment/>
      <protection hidden="1"/>
    </xf>
    <xf numFmtId="177" fontId="23" fillId="6" borderId="0" xfId="0" applyNumberFormat="1" applyFont="1" applyFill="1" applyBorder="1" applyAlignment="1" applyProtection="1">
      <alignment/>
      <protection hidden="1"/>
    </xf>
    <xf numFmtId="1" fontId="0" fillId="7" borderId="45" xfId="0" applyNumberFormat="1" applyFont="1" applyFill="1" applyBorder="1" applyAlignment="1" applyProtection="1">
      <alignment horizontal="center"/>
      <protection hidden="1"/>
    </xf>
    <xf numFmtId="1" fontId="0" fillId="7" borderId="46" xfId="0" applyNumberFormat="1" applyFont="1" applyFill="1" applyBorder="1" applyAlignment="1" applyProtection="1">
      <alignment horizontal="center"/>
      <protection hidden="1"/>
    </xf>
    <xf numFmtId="169" fontId="0" fillId="7" borderId="0" xfId="0" applyNumberFormat="1" applyFont="1" applyFill="1" applyBorder="1" applyAlignment="1" applyProtection="1">
      <alignment horizontal="center"/>
      <protection hidden="1"/>
    </xf>
    <xf numFmtId="1" fontId="0" fillId="7" borderId="47" xfId="0" applyNumberFormat="1" applyFont="1" applyFill="1" applyBorder="1" applyAlignment="1" applyProtection="1">
      <alignment horizontal="left"/>
      <protection hidden="1"/>
    </xf>
    <xf numFmtId="0" fontId="14" fillId="8" borderId="48" xfId="0" applyFont="1" applyFill="1" applyBorder="1" applyAlignment="1" applyProtection="1">
      <alignment/>
      <protection hidden="1"/>
    </xf>
    <xf numFmtId="2" fontId="0" fillId="5" borderId="49" xfId="0" applyNumberFormat="1" applyFont="1" applyFill="1" applyBorder="1" applyAlignment="1" applyProtection="1">
      <alignment horizontal="center"/>
      <protection locked="0"/>
    </xf>
    <xf numFmtId="2" fontId="0" fillId="5" borderId="50" xfId="0" applyNumberFormat="1" applyFont="1" applyFill="1" applyBorder="1" applyAlignment="1" applyProtection="1">
      <alignment horizontal="center"/>
      <protection locked="0"/>
    </xf>
    <xf numFmtId="177" fontId="23" fillId="6" borderId="0" xfId="0" applyNumberFormat="1" applyFont="1" applyFill="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8"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19" fillId="7" borderId="51" xfId="0" applyFont="1" applyFill="1" applyBorder="1" applyAlignment="1" applyProtection="1">
      <alignment horizontal="left" vertical="top"/>
      <protection hidden="1"/>
    </xf>
    <xf numFmtId="1" fontId="0" fillId="7" borderId="52" xfId="0" applyNumberFormat="1" applyFont="1" applyFill="1" applyBorder="1" applyAlignment="1" applyProtection="1">
      <alignment horizontal="center"/>
      <protection hidden="1"/>
    </xf>
    <xf numFmtId="0" fontId="14" fillId="7" borderId="53"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54" xfId="0" applyFont="1" applyFill="1" applyBorder="1" applyAlignment="1" applyProtection="1">
      <alignment horizontal="left" vertical="top"/>
      <protection hidden="1"/>
    </xf>
    <xf numFmtId="0" fontId="14" fillId="7" borderId="55" xfId="0" applyFont="1" applyFill="1" applyBorder="1" applyAlignment="1" applyProtection="1">
      <alignment horizontal="right" vertical="top"/>
      <protection hidden="1"/>
    </xf>
    <xf numFmtId="169" fontId="0" fillId="7" borderId="56" xfId="0" applyNumberFormat="1" applyFont="1" applyFill="1" applyBorder="1" applyAlignment="1" applyProtection="1">
      <alignment horizontal="right" vertical="top"/>
      <protection hidden="1"/>
    </xf>
    <xf numFmtId="0" fontId="0" fillId="7" borderId="57" xfId="0" applyFont="1" applyFill="1" applyBorder="1" applyAlignment="1" applyProtection="1">
      <alignment horizontal="left" vertical="top"/>
      <protection hidden="1"/>
    </xf>
    <xf numFmtId="0" fontId="14" fillId="8" borderId="58" xfId="0" applyFont="1" applyFill="1" applyBorder="1" applyAlignment="1" applyProtection="1">
      <alignment/>
      <protection hidden="1"/>
    </xf>
    <xf numFmtId="2" fontId="0" fillId="5" borderId="59" xfId="0" applyNumberFormat="1" applyFont="1" applyFill="1" applyBorder="1" applyAlignment="1" applyProtection="1">
      <alignment horizontal="center"/>
      <protection locked="0"/>
    </xf>
    <xf numFmtId="2" fontId="0" fillId="5" borderId="60" xfId="0" applyNumberFormat="1" applyFont="1" applyFill="1" applyBorder="1" applyAlignment="1" applyProtection="1">
      <alignment horizontal="center"/>
      <protection locked="0"/>
    </xf>
    <xf numFmtId="0" fontId="14" fillId="7" borderId="61"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7"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3" fillId="6" borderId="8" xfId="0" applyNumberFormat="1" applyFont="1" applyFill="1" applyBorder="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62" xfId="0" applyFont="1" applyFill="1" applyBorder="1" applyAlignment="1" applyProtection="1">
      <alignment/>
      <protection hidden="1"/>
    </xf>
    <xf numFmtId="2" fontId="0" fillId="5" borderId="63" xfId="0" applyNumberFormat="1" applyFont="1" applyFill="1" applyBorder="1" applyAlignment="1" applyProtection="1">
      <alignment horizontal="center"/>
      <protection locked="0"/>
    </xf>
    <xf numFmtId="2" fontId="0" fillId="5" borderId="64"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4" fillId="0" borderId="0" xfId="0" applyFont="1" applyAlignment="1" applyProtection="1">
      <alignment/>
      <protection hidden="1"/>
    </xf>
    <xf numFmtId="0" fontId="24" fillId="6" borderId="1" xfId="0" applyFont="1" applyFill="1" applyBorder="1" applyAlignment="1" applyProtection="1">
      <alignment/>
      <protection hidden="1"/>
    </xf>
    <xf numFmtId="0" fontId="24"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5" fillId="3" borderId="27" xfId="0" applyFont="1" applyFill="1" applyBorder="1" applyAlignment="1" applyProtection="1">
      <alignment/>
      <protection hidden="1"/>
    </xf>
    <xf numFmtId="0" fontId="26"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5" xfId="0" applyNumberFormat="1" applyFont="1" applyFill="1" applyBorder="1" applyAlignment="1" applyProtection="1">
      <alignment horizontal="left"/>
      <protection hidden="1"/>
    </xf>
    <xf numFmtId="0" fontId="0" fillId="7" borderId="66" xfId="0" applyFill="1" applyBorder="1" applyAlignment="1" applyProtection="1">
      <alignment/>
      <protection hidden="1"/>
    </xf>
    <xf numFmtId="0" fontId="0" fillId="7" borderId="67"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8" xfId="0" applyFont="1" applyFill="1" applyBorder="1" applyAlignment="1" applyProtection="1">
      <alignment horizontal="center"/>
      <protection hidden="1"/>
    </xf>
    <xf numFmtId="0" fontId="11" fillId="3" borderId="68" xfId="0" applyFont="1" applyFill="1" applyBorder="1" applyAlignment="1" applyProtection="1">
      <alignment horizontal="center"/>
      <protection hidden="1"/>
    </xf>
    <xf numFmtId="2" fontId="23" fillId="8" borderId="0" xfId="0" applyNumberFormat="1" applyFont="1" applyFill="1" applyAlignment="1" applyProtection="1">
      <alignment/>
      <protection hidden="1"/>
    </xf>
    <xf numFmtId="1" fontId="7" fillId="8" borderId="68"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9"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6"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4"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7" fillId="8" borderId="0" xfId="0" applyFont="1" applyFill="1" applyBorder="1" applyAlignment="1" applyProtection="1">
      <alignment/>
      <protection hidden="1"/>
    </xf>
    <xf numFmtId="0" fontId="27" fillId="8" borderId="26" xfId="0" applyFont="1" applyFill="1" applyBorder="1" applyAlignment="1" applyProtection="1">
      <alignment/>
      <protection hidden="1"/>
    </xf>
    <xf numFmtId="0" fontId="11" fillId="3" borderId="0" xfId="0" applyFont="1" applyFill="1" applyAlignment="1" applyProtection="1">
      <alignment/>
      <protection hidden="1"/>
    </xf>
    <xf numFmtId="0" fontId="26" fillId="8" borderId="18" xfId="0" applyFont="1" applyFill="1" applyBorder="1" applyAlignment="1" applyProtection="1">
      <alignment horizontal="center"/>
      <protection hidden="1"/>
    </xf>
    <xf numFmtId="177" fontId="26" fillId="8" borderId="70" xfId="0" applyNumberFormat="1" applyFont="1" applyFill="1" applyBorder="1" applyAlignment="1" applyProtection="1">
      <alignment horizontal="center"/>
      <protection hidden="1"/>
    </xf>
    <xf numFmtId="177" fontId="0" fillId="8" borderId="70"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8" xfId="0" applyNumberFormat="1" applyFont="1" applyFill="1" applyBorder="1" applyAlignment="1" applyProtection="1">
      <alignment horizontal="center"/>
      <protection hidden="1"/>
    </xf>
    <xf numFmtId="177" fontId="18" fillId="8" borderId="2" xfId="0" applyNumberFormat="1" applyFont="1" applyFill="1" applyBorder="1" applyAlignment="1" applyProtection="1">
      <alignment horizontal="center"/>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9" fillId="3" borderId="68"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71"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72" xfId="0" applyNumberFormat="1" applyFont="1" applyFill="1" applyBorder="1" applyAlignment="1" applyProtection="1">
      <alignment/>
      <protection locked="0"/>
    </xf>
    <xf numFmtId="2" fontId="0" fillId="5" borderId="70" xfId="0" applyNumberFormat="1" applyFont="1" applyFill="1" applyBorder="1" applyAlignment="1" applyProtection="1">
      <alignment/>
      <protection locked="0"/>
    </xf>
    <xf numFmtId="2" fontId="0" fillId="5" borderId="44" xfId="0" applyNumberFormat="1" applyFont="1" applyFill="1" applyBorder="1" applyAlignment="1" applyProtection="1">
      <alignment/>
      <protection locked="0"/>
    </xf>
    <xf numFmtId="0" fontId="0" fillId="3" borderId="44"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3" fillId="6" borderId="73" xfId="0" applyNumberFormat="1" applyFont="1" applyFill="1" applyBorder="1" applyAlignment="1" applyProtection="1">
      <alignment/>
      <protection hidden="1"/>
    </xf>
    <xf numFmtId="1" fontId="28" fillId="3" borderId="74" xfId="0" applyNumberFormat="1" applyFont="1" applyFill="1" applyBorder="1" applyAlignment="1" applyProtection="1">
      <alignment horizontal="center"/>
      <protection hidden="1"/>
    </xf>
    <xf numFmtId="1" fontId="9" fillId="8" borderId="74" xfId="0" applyNumberFormat="1" applyFont="1" applyFill="1" applyBorder="1" applyAlignment="1" applyProtection="1">
      <alignment horizontal="center"/>
      <protection hidden="1"/>
    </xf>
    <xf numFmtId="1" fontId="9" fillId="8" borderId="75" xfId="0" applyNumberFormat="1" applyFont="1" applyFill="1" applyBorder="1" applyAlignment="1" applyProtection="1">
      <alignment horizontal="center"/>
      <protection hidden="1"/>
    </xf>
    <xf numFmtId="0" fontId="14" fillId="6" borderId="74" xfId="0" applyFont="1" applyFill="1" applyBorder="1" applyAlignment="1" applyProtection="1">
      <alignment horizontal="left"/>
      <protection hidden="1"/>
    </xf>
    <xf numFmtId="0" fontId="0" fillId="6" borderId="74" xfId="0" applyFont="1" applyFill="1" applyBorder="1" applyAlignment="1" applyProtection="1">
      <alignment horizontal="left"/>
      <protection hidden="1"/>
    </xf>
    <xf numFmtId="0" fontId="26" fillId="6" borderId="76" xfId="0" applyFont="1" applyFill="1" applyBorder="1" applyAlignment="1" applyProtection="1">
      <alignment horizontal="right"/>
      <protection hidden="1"/>
    </xf>
    <xf numFmtId="0" fontId="0" fillId="3" borderId="36" xfId="0" applyFill="1" applyBorder="1" applyAlignment="1" applyProtection="1">
      <alignment/>
      <protection hidden="1"/>
    </xf>
    <xf numFmtId="0" fontId="0" fillId="3" borderId="0" xfId="0" applyFill="1" applyBorder="1" applyAlignment="1" applyProtection="1">
      <alignment/>
      <protection hidden="1"/>
    </xf>
    <xf numFmtId="0" fontId="26" fillId="3" borderId="0" xfId="0" applyFont="1" applyFill="1" applyAlignment="1" applyProtection="1">
      <alignment/>
      <protection hidden="1"/>
    </xf>
    <xf numFmtId="0" fontId="27"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8"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0" xfId="0" applyNumberFormat="1" applyFont="1" applyFill="1" applyBorder="1" applyAlignment="1" applyProtection="1">
      <alignment/>
      <protection locked="0"/>
    </xf>
    <xf numFmtId="0" fontId="0" fillId="3" borderId="50"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3" fillId="6" borderId="78" xfId="0" applyNumberFormat="1" applyFont="1" applyFill="1" applyBorder="1" applyAlignment="1" applyProtection="1">
      <alignment/>
      <protection hidden="1"/>
    </xf>
    <xf numFmtId="1" fontId="9" fillId="8" borderId="79" xfId="0" applyNumberFormat="1" applyFont="1" applyFill="1" applyBorder="1" applyAlignment="1" applyProtection="1">
      <alignment horizontal="center"/>
      <protection hidden="1"/>
    </xf>
    <xf numFmtId="0" fontId="14" fillId="6" borderId="79" xfId="0" applyFont="1" applyFill="1" applyBorder="1" applyAlignment="1" applyProtection="1">
      <alignment horizontal="left"/>
      <protection hidden="1"/>
    </xf>
    <xf numFmtId="0" fontId="0" fillId="6" borderId="79" xfId="0" applyFont="1" applyFill="1" applyBorder="1" applyAlignment="1" applyProtection="1">
      <alignment horizontal="left"/>
      <protection hidden="1"/>
    </xf>
    <xf numFmtId="0" fontId="0" fillId="3" borderId="38"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6" borderId="79" xfId="0" applyFill="1" applyBorder="1" applyAlignment="1">
      <alignment/>
    </xf>
    <xf numFmtId="0" fontId="26" fillId="6" borderId="76" xfId="0" applyFont="1" applyFill="1" applyBorder="1" applyAlignment="1">
      <alignment horizontal="right"/>
    </xf>
    <xf numFmtId="0" fontId="0" fillId="8" borderId="78" xfId="0" applyNumberFormat="1" applyFont="1" applyFill="1" applyBorder="1" applyAlignment="1" applyProtection="1">
      <alignment/>
      <protection hidden="1"/>
    </xf>
    <xf numFmtId="1" fontId="27" fillId="0" borderId="0" xfId="0" applyNumberFormat="1" applyFont="1" applyAlignment="1" applyProtection="1">
      <alignment/>
      <protection hidden="1"/>
    </xf>
    <xf numFmtId="1" fontId="0" fillId="0" borderId="0" xfId="0" applyNumberFormat="1" applyAlignment="1" applyProtection="1">
      <alignment/>
      <protection hidden="1"/>
    </xf>
    <xf numFmtId="0" fontId="27"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0" fillId="5" borderId="62" xfId="0" applyNumberFormat="1" applyFont="1" applyFill="1" applyBorder="1" applyAlignment="1" applyProtection="1">
      <alignment/>
      <protection locked="0"/>
    </xf>
    <xf numFmtId="2" fontId="0" fillId="5" borderId="80" xfId="0" applyNumberFormat="1" applyFont="1" applyFill="1" applyBorder="1" applyAlignment="1" applyProtection="1">
      <alignment/>
      <protection locked="0"/>
    </xf>
    <xf numFmtId="2" fontId="0" fillId="5" borderId="64" xfId="0" applyNumberFormat="1" applyFont="1" applyFill="1" applyBorder="1" applyAlignment="1" applyProtection="1">
      <alignment/>
      <protection locked="0"/>
    </xf>
    <xf numFmtId="0" fontId="0" fillId="3" borderId="64" xfId="0" applyNumberFormat="1" applyFont="1" applyFill="1" applyBorder="1" applyAlignment="1" applyProtection="1">
      <alignment/>
      <protection hidden="1"/>
    </xf>
    <xf numFmtId="0" fontId="0" fillId="8" borderId="81" xfId="0" applyNumberFormat="1" applyFont="1" applyFill="1" applyBorder="1" applyAlignment="1" applyProtection="1">
      <alignment/>
      <protection hidden="1"/>
    </xf>
    <xf numFmtId="0" fontId="23" fillId="6" borderId="81" xfId="0" applyNumberFormat="1" applyFont="1" applyFill="1" applyBorder="1" applyAlignment="1" applyProtection="1">
      <alignment/>
      <protection hidden="1"/>
    </xf>
    <xf numFmtId="1" fontId="9" fillId="8" borderId="82" xfId="0" applyNumberFormat="1" applyFont="1" applyFill="1" applyBorder="1" applyAlignment="1" applyProtection="1">
      <alignment horizontal="center"/>
      <protection hidden="1"/>
    </xf>
    <xf numFmtId="0" fontId="14" fillId="6" borderId="82" xfId="0" applyFont="1" applyFill="1" applyBorder="1" applyAlignment="1" applyProtection="1">
      <alignment horizontal="left"/>
      <protection hidden="1"/>
    </xf>
    <xf numFmtId="0" fontId="0" fillId="6" borderId="82" xfId="0" applyFont="1" applyFill="1" applyBorder="1" applyAlignment="1" applyProtection="1">
      <alignment horizontal="left"/>
      <protection hidden="1"/>
    </xf>
    <xf numFmtId="0" fontId="26" fillId="6" borderId="80" xfId="0" applyFont="1" applyFill="1" applyBorder="1" applyAlignment="1" applyProtection="1">
      <alignment horizontal="right"/>
      <protection hidden="1"/>
    </xf>
    <xf numFmtId="0" fontId="14" fillId="3" borderId="36"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4"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3.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5"/>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3"/>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_IBMR%20PACA_JMI_calculs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NDRAGON"/>
      <sheetName val="TAULIGNAN"/>
      <sheetName val="TOULOURENC"/>
      <sheetName val="FONTAINE"/>
      <sheetName val="OPPEDE"/>
      <sheetName val="CERESTE"/>
      <sheetName val="ORAISON"/>
      <sheetName val="CHATEAUVERT"/>
      <sheetName val="BELGENTIER"/>
      <sheetName val="COLLOBRIERES"/>
      <sheetName val="CHATEAUDOUBLE"/>
      <sheetName val="ST CEZAIRE"/>
      <sheetName val="COURMES"/>
      <sheetName val="TOURETTE"/>
      <sheetName val="ST LAURENT"/>
      <sheetName val="GILETTE"/>
      <sheetName val="UTELLE"/>
      <sheetName val="COARAZE"/>
      <sheetName val="MALAUSSENE"/>
      <sheetName val="ST BENOIT"/>
      <sheetName val="ENTREVAUX"/>
      <sheetName val="ST ANDRE"/>
      <sheetName val="BEYNES"/>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28">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41"/>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W12" sqref="W12"/>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46"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46" hidden="1" customWidth="1"/>
    <col min="18" max="18" width="7.00390625" style="146" hidden="1" customWidth="1"/>
    <col min="19" max="19" width="4.8515625" style="146" hidden="1" customWidth="1"/>
    <col min="20" max="21" width="3.140625" style="146" hidden="1" customWidth="1"/>
    <col min="22" max="22" width="15.140625" style="10" customWidth="1"/>
    <col min="23" max="23" width="15.421875" style="10" customWidth="1"/>
    <col min="24" max="25" width="11.421875" style="10" hidden="1" customWidth="1"/>
    <col min="26" max="26" width="6.28125" style="146"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2</v>
      </c>
      <c r="D2" s="7"/>
      <c r="E2" s="14"/>
      <c r="F2" s="15"/>
      <c r="G2" s="15"/>
      <c r="H2" s="16"/>
      <c r="I2" s="15"/>
      <c r="J2" s="15"/>
      <c r="K2" s="15"/>
      <c r="L2" s="17"/>
      <c r="M2" s="18"/>
      <c r="N2" s="18"/>
      <c r="O2" s="19" t="s">
        <v>3</v>
      </c>
      <c r="P2" s="7"/>
      <c r="Q2" s="7"/>
      <c r="R2" s="7"/>
      <c r="S2" s="7"/>
      <c r="T2" s="7"/>
      <c r="U2" s="7"/>
      <c r="V2" s="20"/>
      <c r="W2" s="21"/>
    </row>
    <row r="3" spans="1:23" ht="13.5" thickBot="1">
      <c r="A3" s="11" t="s">
        <v>4</v>
      </c>
      <c r="B3" s="12"/>
      <c r="C3" s="11" t="s">
        <v>5</v>
      </c>
      <c r="D3" s="22"/>
      <c r="E3" s="22"/>
      <c r="F3" s="23"/>
      <c r="G3" s="23"/>
      <c r="H3" s="24"/>
      <c r="I3" s="25"/>
      <c r="J3" s="24"/>
      <c r="K3" s="26" t="s">
        <v>6</v>
      </c>
      <c r="L3" s="27"/>
      <c r="M3" s="28">
        <v>10.22</v>
      </c>
      <c r="N3" s="29"/>
      <c r="O3" s="30"/>
      <c r="P3" s="7"/>
      <c r="Q3" s="7"/>
      <c r="R3" s="7"/>
      <c r="S3" s="7"/>
      <c r="T3" s="7"/>
      <c r="U3" s="7"/>
      <c r="V3" s="20"/>
      <c r="W3" s="21"/>
    </row>
    <row r="4" spans="1:23" ht="13.5" thickBot="1">
      <c r="A4" s="31">
        <v>40386</v>
      </c>
      <c r="B4" s="32"/>
      <c r="C4" s="33"/>
      <c r="D4" s="34"/>
      <c r="E4" s="34"/>
      <c r="F4" s="33"/>
      <c r="G4" s="33"/>
      <c r="H4" s="34"/>
      <c r="I4" s="35" t="s">
        <v>7</v>
      </c>
      <c r="J4" s="36"/>
      <c r="K4" s="36"/>
      <c r="L4" s="37"/>
      <c r="M4" s="37"/>
      <c r="N4" s="38" t="s">
        <v>8</v>
      </c>
      <c r="O4" s="39"/>
      <c r="P4" s="7"/>
      <c r="Q4" s="7"/>
      <c r="R4" s="7"/>
      <c r="S4" s="7"/>
      <c r="T4" s="7"/>
      <c r="U4" s="7"/>
      <c r="V4" s="20"/>
      <c r="W4" s="40"/>
    </row>
    <row r="5" spans="1:23" ht="14.25" customHeight="1">
      <c r="A5" s="41"/>
      <c r="B5" s="42" t="s">
        <v>9</v>
      </c>
      <c r="C5" s="43" t="s">
        <v>10</v>
      </c>
      <c r="D5" s="44"/>
      <c r="E5" s="44"/>
      <c r="F5" s="45" t="s">
        <v>11</v>
      </c>
      <c r="G5" s="46"/>
      <c r="H5" s="44"/>
      <c r="I5" s="47"/>
      <c r="J5" s="48"/>
      <c r="K5" s="49" t="s">
        <v>12</v>
      </c>
      <c r="L5" s="50">
        <v>10.733333333333333</v>
      </c>
      <c r="M5" s="51"/>
      <c r="N5" s="52" t="s">
        <v>13</v>
      </c>
      <c r="O5" s="53">
        <v>9.222222222222221</v>
      </c>
      <c r="P5" s="7"/>
      <c r="Q5" s="7"/>
      <c r="R5" s="7"/>
      <c r="S5" s="7"/>
      <c r="T5" s="7"/>
      <c r="U5" s="7"/>
      <c r="V5" s="20"/>
      <c r="W5" s="40"/>
    </row>
    <row r="6" spans="1:23" ht="13.5" thickBot="1">
      <c r="A6" s="54" t="s">
        <v>14</v>
      </c>
      <c r="B6" s="55" t="s">
        <v>15</v>
      </c>
      <c r="C6" s="56" t="s">
        <v>16</v>
      </c>
      <c r="D6" s="44"/>
      <c r="E6" s="44"/>
      <c r="F6" s="45"/>
      <c r="G6" s="46"/>
      <c r="H6" s="44"/>
      <c r="I6" s="57" t="s">
        <v>17</v>
      </c>
      <c r="J6" s="58"/>
      <c r="K6" s="59"/>
      <c r="L6" s="60" t="s">
        <v>18</v>
      </c>
      <c r="M6" s="61"/>
      <c r="N6" s="62" t="s">
        <v>19</v>
      </c>
      <c r="O6" s="63"/>
      <c r="P6" s="7"/>
      <c r="Q6" s="7"/>
      <c r="R6" s="7"/>
      <c r="S6" s="7"/>
      <c r="T6" s="7"/>
      <c r="U6" s="7"/>
      <c r="V6" s="20"/>
      <c r="W6" s="21"/>
    </row>
    <row r="7" spans="1:23" ht="12.75">
      <c r="A7" s="64" t="s">
        <v>20</v>
      </c>
      <c r="B7" s="65">
        <v>95</v>
      </c>
      <c r="C7" s="66">
        <v>5</v>
      </c>
      <c r="D7" s="67"/>
      <c r="E7" s="67"/>
      <c r="F7" s="68">
        <f>IF((OR((B7+C7=100),(B7+C7=0))),B7+C7,"ATTENTION")</f>
        <v>100</v>
      </c>
      <c r="G7" s="69"/>
      <c r="H7" s="67"/>
      <c r="I7" s="70"/>
      <c r="J7" s="71"/>
      <c r="K7" s="72"/>
      <c r="L7" s="73"/>
      <c r="M7" s="74"/>
      <c r="N7" s="75" t="s">
        <v>21</v>
      </c>
      <c r="O7" s="76" t="s">
        <v>22</v>
      </c>
      <c r="P7" s="7"/>
      <c r="Q7" s="7"/>
      <c r="R7" s="7"/>
      <c r="S7" s="7"/>
      <c r="T7" s="7"/>
      <c r="U7" s="7"/>
      <c r="V7" s="20"/>
      <c r="W7" s="21"/>
    </row>
    <row r="8" spans="1:23" ht="12.75">
      <c r="A8" s="77" t="s">
        <v>23</v>
      </c>
      <c r="B8" s="78"/>
      <c r="C8" s="78"/>
      <c r="D8" s="67"/>
      <c r="E8" s="67"/>
      <c r="F8" s="79" t="s">
        <v>24</v>
      </c>
      <c r="G8" s="80"/>
      <c r="H8" s="81"/>
      <c r="I8" s="70"/>
      <c r="J8" s="71"/>
      <c r="K8" s="72"/>
      <c r="L8" s="73"/>
      <c r="M8" s="82" t="s">
        <v>25</v>
      </c>
      <c r="N8" s="83">
        <f>AVERAGE(I23:I82)</f>
        <v>10.4</v>
      </c>
      <c r="O8" s="84">
        <f>AVERAGE(J23:J82)</f>
        <v>1.4</v>
      </c>
      <c r="P8" s="7"/>
      <c r="Q8" s="7"/>
      <c r="R8" s="7"/>
      <c r="S8" s="7"/>
      <c r="T8" s="7"/>
      <c r="U8" s="7"/>
      <c r="V8" s="20"/>
      <c r="W8" s="21"/>
    </row>
    <row r="9" spans="1:23" ht="13.5" thickBot="1">
      <c r="A9" s="85" t="s">
        <v>26</v>
      </c>
      <c r="B9" s="86">
        <v>3</v>
      </c>
      <c r="C9" s="87">
        <v>75</v>
      </c>
      <c r="D9" s="88"/>
      <c r="E9" s="88"/>
      <c r="F9" s="89">
        <f aca="true" t="shared" si="0" ref="F9:F15">($B9*$B$7+$C9*$C$7)/100</f>
        <v>6.6</v>
      </c>
      <c r="G9" s="90"/>
      <c r="H9" s="91"/>
      <c r="I9" s="92"/>
      <c r="J9" s="93"/>
      <c r="K9" s="72"/>
      <c r="L9" s="94"/>
      <c r="M9" s="82" t="s">
        <v>27</v>
      </c>
      <c r="N9" s="83">
        <f>STDEV(I23:I82)</f>
        <v>2.7018512172212614</v>
      </c>
      <c r="O9" s="84">
        <f>STDEV(J23:J82)</f>
        <v>0.547722557505166</v>
      </c>
      <c r="P9" s="7"/>
      <c r="Q9" s="7"/>
      <c r="R9" s="7"/>
      <c r="S9" s="7"/>
      <c r="T9" s="7"/>
      <c r="U9" s="7"/>
      <c r="V9" s="95"/>
      <c r="W9" s="96"/>
    </row>
    <row r="10" spans="1:21" ht="13.5" thickTop="1">
      <c r="A10" s="97" t="s">
        <v>28</v>
      </c>
      <c r="B10" s="98">
        <v>0</v>
      </c>
      <c r="C10" s="99">
        <v>0</v>
      </c>
      <c r="D10" s="100"/>
      <c r="E10" s="100"/>
      <c r="F10" s="89">
        <f t="shared" si="0"/>
        <v>0</v>
      </c>
      <c r="G10" s="90"/>
      <c r="H10" s="101"/>
      <c r="I10" s="102"/>
      <c r="J10" s="103" t="s">
        <v>29</v>
      </c>
      <c r="K10" s="103"/>
      <c r="L10" s="104"/>
      <c r="M10" s="105" t="s">
        <v>30</v>
      </c>
      <c r="N10" s="106">
        <f>MIN(I23:I82)</f>
        <v>6</v>
      </c>
      <c r="O10" s="107">
        <f>MIN(J23:J82)</f>
        <v>1</v>
      </c>
      <c r="P10" s="7"/>
      <c r="Q10" s="7"/>
      <c r="R10" s="7"/>
      <c r="S10" s="7"/>
      <c r="T10" s="7"/>
      <c r="U10" s="7"/>
    </row>
    <row r="11" spans="1:21" ht="12.75">
      <c r="A11" s="108" t="s">
        <v>31</v>
      </c>
      <c r="B11" s="109">
        <v>0</v>
      </c>
      <c r="C11" s="110">
        <v>0</v>
      </c>
      <c r="D11" s="111"/>
      <c r="E11" s="111"/>
      <c r="F11" s="112">
        <f t="shared" si="0"/>
        <v>0</v>
      </c>
      <c r="G11" s="113"/>
      <c r="H11" s="67"/>
      <c r="I11" s="114" t="s">
        <v>32</v>
      </c>
      <c r="J11" s="115"/>
      <c r="K11" s="116">
        <f>COUNTIF($G$23:$G$82,"=HET")</f>
        <v>0</v>
      </c>
      <c r="L11" s="117"/>
      <c r="M11" s="105" t="s">
        <v>33</v>
      </c>
      <c r="N11" s="106">
        <f>MAX(I23:I82)</f>
        <v>13</v>
      </c>
      <c r="O11" s="107">
        <f>MAX(J23:J82)</f>
        <v>2</v>
      </c>
      <c r="P11" s="7"/>
      <c r="Q11" s="7"/>
      <c r="R11" s="7"/>
      <c r="S11" s="7"/>
      <c r="T11" s="7"/>
      <c r="U11" s="7"/>
    </row>
    <row r="12" spans="1:21" ht="12.75">
      <c r="A12" s="118" t="s">
        <v>34</v>
      </c>
      <c r="B12" s="119">
        <v>3</v>
      </c>
      <c r="C12" s="120">
        <v>75</v>
      </c>
      <c r="D12" s="111"/>
      <c r="E12" s="111"/>
      <c r="F12" s="112">
        <f t="shared" si="0"/>
        <v>6.6</v>
      </c>
      <c r="G12" s="121"/>
      <c r="H12" s="67"/>
      <c r="I12" s="122" t="s">
        <v>35</v>
      </c>
      <c r="J12" s="123"/>
      <c r="K12" s="116">
        <f>COUNTIF($G$23:$G$82,"=ALG")</f>
        <v>4</v>
      </c>
      <c r="L12" s="124"/>
      <c r="M12" s="125"/>
      <c r="N12" s="126" t="s">
        <v>29</v>
      </c>
      <c r="O12" s="127"/>
      <c r="P12" s="7"/>
      <c r="Q12" s="7"/>
      <c r="R12" s="7"/>
      <c r="S12" s="7"/>
      <c r="T12" s="7"/>
      <c r="U12" s="7"/>
    </row>
    <row r="13" spans="1:21" ht="12.75">
      <c r="A13" s="118" t="s">
        <v>36</v>
      </c>
      <c r="B13" s="119">
        <v>0</v>
      </c>
      <c r="C13" s="120">
        <v>0</v>
      </c>
      <c r="D13" s="111"/>
      <c r="E13" s="111"/>
      <c r="F13" s="112">
        <f t="shared" si="0"/>
        <v>0</v>
      </c>
      <c r="G13" s="121"/>
      <c r="H13" s="67"/>
      <c r="I13" s="128" t="s">
        <v>37</v>
      </c>
      <c r="J13" s="123"/>
      <c r="K13" s="116">
        <f>COUNTIF($G$23:$G$82,"=BRm")+COUNTIF($G$23:$G$82,"=BRh")</f>
        <v>0</v>
      </c>
      <c r="L13" s="117"/>
      <c r="M13" s="129" t="s">
        <v>38</v>
      </c>
      <c r="N13" s="130">
        <f>COUNTIF(F23:F82,"&gt;0")</f>
        <v>5</v>
      </c>
      <c r="O13" s="131"/>
      <c r="P13" s="7"/>
      <c r="Q13" s="7"/>
      <c r="R13" s="7"/>
      <c r="S13" s="7"/>
      <c r="T13" s="7"/>
      <c r="U13" s="7"/>
    </row>
    <row r="14" spans="1:21" ht="12.75">
      <c r="A14" s="118" t="s">
        <v>39</v>
      </c>
      <c r="B14" s="119">
        <v>0.01</v>
      </c>
      <c r="C14" s="120">
        <v>0</v>
      </c>
      <c r="D14" s="111"/>
      <c r="E14" s="111"/>
      <c r="F14" s="112">
        <f t="shared" si="0"/>
        <v>0.009500000000000001</v>
      </c>
      <c r="G14" s="121"/>
      <c r="H14" s="67"/>
      <c r="I14" s="128" t="s">
        <v>40</v>
      </c>
      <c r="J14" s="123"/>
      <c r="K14" s="116">
        <f>COUNTIF($G$23:$G$82,"=PTE")</f>
        <v>1</v>
      </c>
      <c r="L14" s="117"/>
      <c r="M14" s="132" t="s">
        <v>41</v>
      </c>
      <c r="N14" s="133">
        <f>COUNTIF($I$23:$I$82,"&gt;-1")</f>
        <v>5</v>
      </c>
      <c r="O14" s="134"/>
      <c r="P14" s="7"/>
      <c r="Q14" s="7"/>
      <c r="R14" s="7"/>
      <c r="S14" s="7"/>
      <c r="T14" s="7"/>
      <c r="U14" s="7"/>
    </row>
    <row r="15" spans="1:21" ht="12.75">
      <c r="A15" s="135" t="s">
        <v>42</v>
      </c>
      <c r="B15" s="136">
        <v>0</v>
      </c>
      <c r="C15" s="137">
        <v>0</v>
      </c>
      <c r="D15" s="111"/>
      <c r="E15" s="111"/>
      <c r="F15" s="112">
        <f t="shared" si="0"/>
        <v>0</v>
      </c>
      <c r="G15" s="121"/>
      <c r="H15" s="67"/>
      <c r="I15" s="128" t="s">
        <v>43</v>
      </c>
      <c r="J15" s="123"/>
      <c r="K15" s="116">
        <f>(COUNTIF($G$23:$G$82,"=PHy"))+(COUNTIF($G$23:$G$82,"=PHe"))+(COUNTIF($G$23:$G$82,"=PHg"))+(COUNTIF($G$23:$G$82,"=PHx"))</f>
        <v>0</v>
      </c>
      <c r="L15" s="117"/>
      <c r="M15" s="138" t="s">
        <v>44</v>
      </c>
      <c r="N15" s="139">
        <f>COUNTIF(J23:J82,"=1")</f>
        <v>3</v>
      </c>
      <c r="O15" s="140"/>
      <c r="P15" s="7"/>
      <c r="Q15" s="7"/>
      <c r="R15" s="7"/>
      <c r="S15" s="7"/>
      <c r="T15" s="7"/>
      <c r="U15" s="7"/>
    </row>
    <row r="16" spans="1:21" ht="12.75">
      <c r="A16" s="108" t="s">
        <v>45</v>
      </c>
      <c r="B16" s="109">
        <v>0</v>
      </c>
      <c r="C16" s="110">
        <v>0</v>
      </c>
      <c r="D16" s="141"/>
      <c r="E16" s="141"/>
      <c r="F16" s="142"/>
      <c r="G16" s="142">
        <f>($B16*$B$7+$C16*$C$7)/100</f>
        <v>0</v>
      </c>
      <c r="H16" s="67"/>
      <c r="I16" s="143"/>
      <c r="J16" s="144"/>
      <c r="K16" s="144"/>
      <c r="L16" s="117"/>
      <c r="M16" s="138" t="s">
        <v>46</v>
      </c>
      <c r="N16" s="139">
        <f>COUNTIF(J23:J82,"=2")</f>
        <v>2</v>
      </c>
      <c r="O16" s="140"/>
      <c r="P16" s="7"/>
      <c r="Q16" s="7"/>
      <c r="R16" s="7"/>
      <c r="S16" s="7"/>
      <c r="T16" s="7"/>
      <c r="U16" s="7"/>
    </row>
    <row r="17" spans="1:21" ht="12.75">
      <c r="A17" s="118" t="s">
        <v>47</v>
      </c>
      <c r="B17" s="119">
        <v>3.01</v>
      </c>
      <c r="C17" s="120">
        <v>75</v>
      </c>
      <c r="D17" s="111"/>
      <c r="E17" s="111"/>
      <c r="F17" s="145"/>
      <c r="G17" s="112">
        <f>($B17*$B$7+$C17*$C$7)/100</f>
        <v>6.609500000000001</v>
      </c>
      <c r="H17" s="67"/>
      <c r="I17" s="128"/>
      <c r="J17" s="123"/>
      <c r="K17" s="144"/>
      <c r="L17" s="117"/>
      <c r="M17" s="138" t="s">
        <v>48</v>
      </c>
      <c r="N17" s="139">
        <f>COUNTIF(J23:J82,"=3")</f>
        <v>0</v>
      </c>
      <c r="O17" s="140"/>
      <c r="P17" s="7"/>
      <c r="Q17" s="7"/>
      <c r="R17" s="7"/>
      <c r="S17" s="7"/>
      <c r="T17" s="7"/>
      <c r="U17" s="7"/>
    </row>
    <row r="18" spans="1:22" ht="12.75">
      <c r="A18" s="147" t="s">
        <v>49</v>
      </c>
      <c r="B18" s="148">
        <v>0</v>
      </c>
      <c r="C18" s="149">
        <v>0</v>
      </c>
      <c r="D18" s="111"/>
      <c r="E18" s="150" t="s">
        <v>50</v>
      </c>
      <c r="F18" s="145"/>
      <c r="G18" s="112">
        <f>($B18*$B$7+$C18*$C$7)/100</f>
        <v>0</v>
      </c>
      <c r="H18" s="67"/>
      <c r="I18" s="128"/>
      <c r="J18" s="123"/>
      <c r="K18" s="144"/>
      <c r="L18" s="117"/>
      <c r="M18" s="151"/>
      <c r="N18" s="151"/>
      <c r="O18" s="140"/>
      <c r="P18" s="7"/>
      <c r="Q18" s="7"/>
      <c r="R18" s="7"/>
      <c r="S18" s="7"/>
      <c r="T18" s="7"/>
      <c r="U18" s="7"/>
      <c r="V18" s="152" t="s">
        <v>51</v>
      </c>
    </row>
    <row r="19" spans="1:22" ht="13.5" thickBot="1">
      <c r="A19" s="153">
        <f>IF(AND(OR(AND((B9=""),(B7="")),(B9=""),AND(ISNUMBER(B9),ISNUMBER(B7))),OR(AND((C9=""),(C7="")),(C9=""),AND(ISNUMBER(C9),ISNUMBER(C7)))),"","ATTENTION: renseigner % faciès / station")</f>
      </c>
      <c r="B19" s="154"/>
      <c r="C19" s="155"/>
      <c r="D19" s="156">
        <f>IF(G19=F19,"","ATTENTION : le total par grp. floristiques doit être égal")</f>
      </c>
      <c r="E19" s="157">
        <f>IF(G19=F19,"","au total par grp. Fonctionnels !")</f>
      </c>
      <c r="F19" s="158">
        <f>SUM(F11:F15)</f>
        <v>6.6095</v>
      </c>
      <c r="G19" s="158">
        <f>SUM(G16:G18)</f>
        <v>6.609500000000001</v>
      </c>
      <c r="H19" s="159"/>
      <c r="I19" s="160"/>
      <c r="J19" s="161"/>
      <c r="K19" s="162"/>
      <c r="L19" s="163"/>
      <c r="M19" s="164"/>
      <c r="N19" s="59"/>
      <c r="O19" s="165"/>
      <c r="P19" s="7"/>
      <c r="Q19" s="7"/>
      <c r="R19" s="7"/>
      <c r="S19" s="7"/>
      <c r="T19" s="7"/>
      <c r="U19" s="7"/>
      <c r="V19" s="152" t="s">
        <v>51</v>
      </c>
    </row>
    <row r="20" spans="1:22" ht="12.75">
      <c r="A20" s="85" t="s">
        <v>85</v>
      </c>
      <c r="B20" s="166">
        <f>SUM(B23:B82)</f>
        <v>3.03</v>
      </c>
      <c r="C20" s="167">
        <f>SUM(C23:C82)</f>
        <v>75</v>
      </c>
      <c r="D20" s="168"/>
      <c r="E20" s="169" t="s">
        <v>50</v>
      </c>
      <c r="F20" s="170">
        <f>($B20*$B$7+$C20*$C$7)/100</f>
        <v>6.628499999999999</v>
      </c>
      <c r="G20" s="171"/>
      <c r="H20" s="172"/>
      <c r="I20" s="173"/>
      <c r="J20" s="173"/>
      <c r="K20" s="174"/>
      <c r="L20" s="45"/>
      <c r="M20" s="175"/>
      <c r="N20" s="175"/>
      <c r="O20" s="176"/>
      <c r="P20" s="177" t="s">
        <v>52</v>
      </c>
      <c r="Q20" s="7"/>
      <c r="R20" s="7"/>
      <c r="S20" s="7"/>
      <c r="T20" s="7"/>
      <c r="U20" s="7"/>
      <c r="V20" s="152" t="s">
        <v>51</v>
      </c>
    </row>
    <row r="21" spans="1:22" ht="12.75">
      <c r="A21" s="178" t="s">
        <v>53</v>
      </c>
      <c r="B21" s="179">
        <f>B20*B7/100</f>
        <v>2.8785</v>
      </c>
      <c r="C21" s="179">
        <f>C20*C7/100</f>
        <v>3.75</v>
      </c>
      <c r="D21" s="111">
        <f>IF(F21=0,"",IF((ABS(F21-F19))&gt;(0.2*F21),CONCATENATE(" rec. par taxa (",F21," %) supérieur à 20 % !"),""))</f>
      </c>
      <c r="E21" s="180">
        <f>IF(F21=0,"",IF((ABS(F21-F19))&gt;(0.2*F21),CONCATENATE("ATTENTION : écart entre rec. par grp (",F19," %) ","et",""),""))</f>
      </c>
      <c r="F21" s="181">
        <f>B21+C21</f>
        <v>6.6285</v>
      </c>
      <c r="G21" s="182"/>
      <c r="H21" s="111"/>
      <c r="I21" s="183"/>
      <c r="J21" s="183"/>
      <c r="K21" s="184"/>
      <c r="L21" s="184"/>
      <c r="M21" s="185"/>
      <c r="N21" s="185"/>
      <c r="O21" s="186"/>
      <c r="P21" s="187" t="s">
        <v>54</v>
      </c>
      <c r="Q21" s="7"/>
      <c r="R21" s="7"/>
      <c r="S21" s="7"/>
      <c r="T21" s="7"/>
      <c r="U21" s="7"/>
      <c r="V21" s="152" t="s">
        <v>51</v>
      </c>
    </row>
    <row r="22" spans="1:27" ht="12.75">
      <c r="A22" s="188" t="s">
        <v>55</v>
      </c>
      <c r="B22" s="189" t="s">
        <v>56</v>
      </c>
      <c r="C22" s="190" t="s">
        <v>56</v>
      </c>
      <c r="D22" s="141"/>
      <c r="E22" s="141"/>
      <c r="F22" s="191" t="s">
        <v>57</v>
      </c>
      <c r="G22" s="192" t="s">
        <v>58</v>
      </c>
      <c r="H22" s="141"/>
      <c r="I22" s="193" t="s">
        <v>59</v>
      </c>
      <c r="J22" s="193" t="s">
        <v>60</v>
      </c>
      <c r="K22" s="194" t="s">
        <v>61</v>
      </c>
      <c r="L22" s="194"/>
      <c r="M22" s="194"/>
      <c r="N22" s="194"/>
      <c r="O22" s="195"/>
      <c r="P22" s="196" t="s">
        <v>62</v>
      </c>
      <c r="Q22" s="197" t="s">
        <v>63</v>
      </c>
      <c r="R22" s="198" t="s">
        <v>64</v>
      </c>
      <c r="S22" s="199" t="s">
        <v>65</v>
      </c>
      <c r="T22" s="200" t="s">
        <v>66</v>
      </c>
      <c r="U22" s="198" t="s">
        <v>67</v>
      </c>
      <c r="X22" s="7" t="s">
        <v>68</v>
      </c>
      <c r="Y22" s="7" t="s">
        <v>69</v>
      </c>
      <c r="Z22" s="201" t="s">
        <v>70</v>
      </c>
      <c r="AA22" s="201" t="s">
        <v>71</v>
      </c>
    </row>
    <row r="23" spans="1:54" ht="12.75">
      <c r="A23" s="202" t="s">
        <v>72</v>
      </c>
      <c r="B23" s="203">
        <v>1</v>
      </c>
      <c r="C23" s="204">
        <v>25</v>
      </c>
      <c r="D23" s="205" t="str">
        <f>IF(ISERROR(VLOOKUP($A23,'[1]liste reference'!$A$7:$D$906,2,0)),IF(ISERROR(VLOOKUP($A23,'[1]liste reference'!$B$7:$D$906,1,0)),"",VLOOKUP($A23,'[1]liste reference'!$B$7:$D$906,1,0)),VLOOKUP($A23,'[1]liste reference'!$A$7:$D$906,2,0))</f>
        <v>Cladophora sp. </v>
      </c>
      <c r="E23" s="205" t="e">
        <f>IF(D23="",,VLOOKUP(D23,D$22:D22,1,0))</f>
        <v>#N/A</v>
      </c>
      <c r="F23" s="206">
        <f aca="true" t="shared" si="1" ref="F23:F54">($B23*$B$7+$C23*$C$7)/100</f>
        <v>2.2</v>
      </c>
      <c r="G23" s="207" t="str">
        <f>IF(A23="","",IF(ISERROR(VLOOKUP($A23,'[1]liste reference'!$A$7:$P$906,13,0)),IF(ISERROR(VLOOKUP($A23,'[1]liste reference'!$B$7:$P$906,12,0)),"    -",VLOOKUP($A23,'[1]liste reference'!$B$7:$P$906,12,0)),VLOOKUP($A23,'[1]liste reference'!$A$7:$P$906,13,0)))</f>
        <v>ALG</v>
      </c>
      <c r="H23" s="208">
        <f>IF(A23="","x",IF(ISERROR(VLOOKUP($A23,'[1]liste reference'!$A$7:$P$906,14,0)),IF(ISERROR(VLOOKUP($A23,'[1]liste reference'!$B$7:$P$906,13,0)),"x",VLOOKUP($A23,'[1]liste reference'!$B$7:$P$906,13,0)),VLOOKUP($A23,'[1]liste reference'!$A$7:$P$906,14,0)))</f>
        <v>2</v>
      </c>
      <c r="I23" s="209">
        <f>IF(ISNUMBER(H23),IF(ISERROR(VLOOKUP($A23,'[1]liste reference'!$A$7:$P$906,3,0)),IF(ISERROR(VLOOKUP($A23,'[1]liste reference'!$B$7:$P$906,2,0)),"",VLOOKUP($A23,'[1]liste reference'!$B$7:$P$906,2,0)),VLOOKUP($A23,'[1]liste reference'!$A$7:$P$906,3,0)),"")</f>
        <v>6</v>
      </c>
      <c r="J23" s="210">
        <f>IF(ISNUMBER(H23),IF(ISERROR(VLOOKUP($A23,'[1]liste reference'!$A$7:$P$906,4,0)),IF(ISERROR(VLOOKUP($A23,'[1]liste reference'!$B$7:$P$906,3,0)),"",VLOOKUP($A23,'[1]liste reference'!$B$7:$P$906,3,0)),VLOOKUP($A23,'[1]liste reference'!$A$7:$P$906,4,0)),"")</f>
        <v>1</v>
      </c>
      <c r="K23" s="211" t="str">
        <f>IF(A23="NEW.COD",AA23,IF(ISTEXT($E23),"DEJA SAISI !",IF(A23="","",IF(ISERROR(VLOOKUP($A23,'[1]liste reference'!$A$7:$D$906,2,0)),IF(ISERROR(VLOOKUP($A23,'[1]liste reference'!$B$7:$D$906,1,0)),"code non répertorié ou synonyme",VLOOKUP($A23,'[1]liste reference'!$B$7:$D$906,1,0)),VLOOKUP(A23,'[1]liste reference'!$A$7:$D$906,2,0)))))</f>
        <v>Cladophora sp. </v>
      </c>
      <c r="L23" s="212"/>
      <c r="M23" s="212"/>
      <c r="N23" s="212"/>
      <c r="O23" s="213"/>
      <c r="P23" s="214">
        <f aca="true" t="shared" si="2" ref="P23:P54">IF(ISTEXT(H23),"",(B23*$B$7/100)+(C23*$C$7/100))</f>
        <v>2.2</v>
      </c>
      <c r="Q23" s="215">
        <f aca="true" t="shared" si="3" ref="Q23:Q54">IF(OR(ISTEXT(H23),P23=0),"",IF(P23&lt;0.1,1,IF(P23&lt;1,2,IF(P23&lt;10,3,IF(P23&lt;50,4,IF(P23&gt;=50,5,""))))))</f>
        <v>3</v>
      </c>
      <c r="R23" s="215">
        <f aca="true" t="shared" si="4" ref="R23:R54">IF(ISERROR(Q23*I23),0,Q23*I23)</f>
        <v>18</v>
      </c>
      <c r="S23" s="215">
        <f aca="true" t="shared" si="5" ref="S23:S54">IF(ISERROR(Q23*I23*J23),0,Q23*I23*J23)</f>
        <v>18</v>
      </c>
      <c r="T23" s="215">
        <f aca="true" t="shared" si="6" ref="T23:T54">IF(ISERROR(Q23*J23),0,Q23*J23)</f>
        <v>3</v>
      </c>
      <c r="U23" s="216">
        <f aca="true" t="shared" si="7" ref="U23:U54">IF(AND(A23="",F23=0),"",IF(F23=0,"Il manque le(s) % de rec. !",""))</f>
      </c>
      <c r="V23" s="217" t="s">
        <v>51</v>
      </c>
      <c r="X23" s="218" t="str">
        <f>IF(A23="new.cod","NEW.COD",IF(AND((Y23=""),ISTEXT(A23)),A23,IF(Y23="","",INDEX('[1]liste reference'!$A$7:$A$906,Y23))))</f>
        <v>CLA.SPX</v>
      </c>
      <c r="Y23" s="7">
        <f>IF(ISERROR(MATCH(A23,'[1]liste reference'!$A$7:$A$906,0)),IF(ISERROR(MATCH(A23,'[1]liste reference'!$B$7:$B$906,0)),"",(MATCH(A23,'[1]liste reference'!$B$7:$B$906,0))),(MATCH(A23,'[1]liste reference'!$A$7:$A$906,0)))</f>
        <v>24</v>
      </c>
      <c r="Z23" s="219"/>
      <c r="AA23" s="220"/>
      <c r="BB23" s="7">
        <f aca="true" t="shared" si="8" ref="BB23:BB54">IF(A23="","",1)</f>
        <v>1</v>
      </c>
    </row>
    <row r="24" spans="1:54" ht="12.75">
      <c r="A24" s="221" t="s">
        <v>73</v>
      </c>
      <c r="B24" s="222">
        <v>0.02</v>
      </c>
      <c r="C24" s="223"/>
      <c r="D24" s="224" t="str">
        <f>IF(ISERROR(VLOOKUP($A24,'[1]liste reference'!$A$7:$D$906,2,0)),IF(ISERROR(VLOOKUP($A24,'[1]liste reference'!$B$7:$D$906,1,0)),"",VLOOKUP($A24,'[1]liste reference'!$B$7:$D$906,1,0)),VLOOKUP($A24,'[1]liste reference'!$A$7:$D$906,2,0))</f>
        <v>Oscillatoria sp.       </v>
      </c>
      <c r="E24" s="224" t="e">
        <f>IF(D24="",,VLOOKUP(D24,D$22:D23,1,0))</f>
        <v>#N/A</v>
      </c>
      <c r="F24" s="225">
        <f t="shared" si="1"/>
        <v>0.019000000000000003</v>
      </c>
      <c r="G24" s="226" t="str">
        <f>IF(A24="","",IF(ISERROR(VLOOKUP($A24,'[1]liste reference'!$A$7:$P$906,13,0)),IF(ISERROR(VLOOKUP($A24,'[1]liste reference'!$B$7:$P$906,12,0)),"    -",VLOOKUP($A24,'[1]liste reference'!$B$7:$P$906,12,0)),VLOOKUP($A24,'[1]liste reference'!$A$7:$P$906,13,0)))</f>
        <v>ALG</v>
      </c>
      <c r="H24" s="208">
        <f>IF(A24="","x",IF(ISERROR(VLOOKUP($A24,'[1]liste reference'!$A$7:$P$906,14,0)),IF(ISERROR(VLOOKUP($A24,'[1]liste reference'!$B$7:$P$906,13,0)),"x",VLOOKUP($A24,'[1]liste reference'!$B$7:$P$906,13,0)),VLOOKUP($A24,'[1]liste reference'!$A$7:$P$906,14,0)))</f>
        <v>2</v>
      </c>
      <c r="I24" s="227">
        <f>IF(ISNUMBER(H24),IF(ISERROR(VLOOKUP($A24,'[1]liste reference'!$A$7:$P$906,3,0)),IF(ISERROR(VLOOKUP($A24,'[1]liste reference'!$B$7:$P$906,2,0)),"",VLOOKUP($A24,'[1]liste reference'!$B$7:$P$906,2,0)),VLOOKUP($A24,'[1]liste reference'!$A$7:$P$906,3,0)),"")</f>
        <v>11</v>
      </c>
      <c r="J24" s="210">
        <f>IF(ISNUMBER(H24),IF(ISERROR(VLOOKUP($A24,'[1]liste reference'!$A$7:$P$906,4,0)),IF(ISERROR(VLOOKUP($A24,'[1]liste reference'!$B$7:$P$906,3,0)),"",VLOOKUP($A24,'[1]liste reference'!$B$7:$P$906,3,0)),VLOOKUP($A24,'[1]liste reference'!$A$7:$P$906,4,0)),"")</f>
        <v>1</v>
      </c>
      <c r="K24" s="228" t="str">
        <f>IF(A24="NEW.COD",AA24,IF(ISTEXT($E24),"DEJA SAISI !",IF(A24="","",IF(ISERROR(VLOOKUP($A24,'[1]liste reference'!$A$7:$D$906,2,0)),IF(ISERROR(VLOOKUP($A24,'[1]liste reference'!$B$7:$D$906,1,0)),"code non répertorié ou synonyme",VLOOKUP($A24,'[1]liste reference'!$B$7:$D$906,1,0)),VLOOKUP(A24,'[1]liste reference'!$A$7:$D$906,2,0)))))</f>
        <v>Oscillatoria sp.       </v>
      </c>
      <c r="L24" s="229"/>
      <c r="M24" s="229"/>
      <c r="N24" s="229"/>
      <c r="O24" s="213"/>
      <c r="P24" s="214">
        <f t="shared" si="2"/>
        <v>0.019000000000000003</v>
      </c>
      <c r="Q24" s="215">
        <f t="shared" si="3"/>
        <v>1</v>
      </c>
      <c r="R24" s="215">
        <f t="shared" si="4"/>
        <v>11</v>
      </c>
      <c r="S24" s="215">
        <f t="shared" si="5"/>
        <v>11</v>
      </c>
      <c r="T24" s="230">
        <f t="shared" si="6"/>
        <v>1</v>
      </c>
      <c r="U24" s="216">
        <f t="shared" si="7"/>
      </c>
      <c r="V24" s="217" t="s">
        <v>51</v>
      </c>
      <c r="X24" s="218" t="str">
        <f>IF(A24="new.cod","NEW.COD",IF(AND((Y24=""),ISTEXT(A24)),A24,IF(Y24="","",INDEX('[1]liste reference'!$A$7:$A$906,Y24))))</f>
        <v>OSC.SPX</v>
      </c>
      <c r="Y24" s="7">
        <f>IF(ISERROR(MATCH(A24,'[1]liste reference'!$A$7:$A$906,0)),IF(ISERROR(MATCH(A24,'[1]liste reference'!$B$7:$B$906,0)),"",(MATCH(A24,'[1]liste reference'!$B$7:$B$906,0))),(MATCH(A24,'[1]liste reference'!$A$7:$A$906,0)))</f>
        <v>57</v>
      </c>
      <c r="Z24" s="219"/>
      <c r="AA24" s="220"/>
      <c r="BB24" s="7">
        <f t="shared" si="8"/>
        <v>1</v>
      </c>
    </row>
    <row r="25" spans="1:54" ht="12.75">
      <c r="A25" s="221" t="s">
        <v>74</v>
      </c>
      <c r="B25" s="222">
        <v>1</v>
      </c>
      <c r="C25" s="223">
        <v>25</v>
      </c>
      <c r="D25" s="224" t="str">
        <f>IF(ISERROR(VLOOKUP($A25,'[1]liste reference'!$A$7:$D$906,2,0)),IF(ISERROR(VLOOKUP($A25,'[1]liste reference'!$B$7:$D$906,1,0)),"",VLOOKUP($A25,'[1]liste reference'!$B$7:$D$906,1,0)),VLOOKUP($A25,'[1]liste reference'!$A$7:$D$906,2,0))</f>
        <v>Spirogyra sp.       </v>
      </c>
      <c r="E25" s="224" t="e">
        <f>IF(D25="",,VLOOKUP(D25,D$22:D24,1,0))</f>
        <v>#N/A</v>
      </c>
      <c r="F25" s="225">
        <f t="shared" si="1"/>
        <v>2.2</v>
      </c>
      <c r="G25" s="226" t="str">
        <f>IF(A25="","",IF(ISERROR(VLOOKUP($A25,'[1]liste reference'!$A$7:$P$906,13,0)),IF(ISERROR(VLOOKUP($A25,'[1]liste reference'!$B$7:$P$906,12,0)),"    -",VLOOKUP($A25,'[1]liste reference'!$B$7:$P$906,12,0)),VLOOKUP($A25,'[1]liste reference'!$A$7:$P$906,13,0)))</f>
        <v>ALG</v>
      </c>
      <c r="H25" s="208">
        <f>IF(A25="","x",IF(ISERROR(VLOOKUP($A25,'[1]liste reference'!$A$7:$P$906,14,0)),IF(ISERROR(VLOOKUP($A25,'[1]liste reference'!$B$7:$P$906,13,0)),"x",VLOOKUP($A25,'[1]liste reference'!$B$7:$P$906,13,0)),VLOOKUP($A25,'[1]liste reference'!$A$7:$P$906,14,0)))</f>
        <v>2</v>
      </c>
      <c r="I25" s="227">
        <f>IF(ISNUMBER(H25),IF(ISERROR(VLOOKUP($A25,'[1]liste reference'!$A$7:$P$906,3,0)),IF(ISERROR(VLOOKUP($A25,'[1]liste reference'!$B$7:$P$906,2,0)),"",VLOOKUP($A25,'[1]liste reference'!$B$7:$P$906,2,0)),VLOOKUP($A25,'[1]liste reference'!$A$7:$P$906,3,0)),"")</f>
        <v>10</v>
      </c>
      <c r="J25" s="210">
        <f>IF(ISNUMBER(H25),IF(ISERROR(VLOOKUP($A25,'[1]liste reference'!$A$7:$P$906,4,0)),IF(ISERROR(VLOOKUP($A25,'[1]liste reference'!$B$7:$P$906,3,0)),"",VLOOKUP($A25,'[1]liste reference'!$B$7:$P$906,3,0)),VLOOKUP($A25,'[1]liste reference'!$A$7:$P$906,4,0)),"")</f>
        <v>1</v>
      </c>
      <c r="K25" s="228" t="str">
        <f>IF(A25="NEW.COD",AA25,IF(ISTEXT($E25),"DEJA SAISI !",IF(A25="","",IF(ISERROR(VLOOKUP($A25,'[1]liste reference'!$A$7:$D$906,2,0)),IF(ISERROR(VLOOKUP($A25,'[1]liste reference'!$B$7:$D$906,1,0)),"code non répertorié ou synonyme",VLOOKUP($A25,'[1]liste reference'!$B$7:$D$906,1,0)),VLOOKUP(A25,'[1]liste reference'!$A$7:$D$906,2,0)))))</f>
        <v>Spirogyra sp.       </v>
      </c>
      <c r="L25" s="229"/>
      <c r="M25" s="229"/>
      <c r="N25" s="229"/>
      <c r="O25" s="213"/>
      <c r="P25" s="214">
        <f t="shared" si="2"/>
        <v>2.2</v>
      </c>
      <c r="Q25" s="215">
        <f t="shared" si="3"/>
        <v>3</v>
      </c>
      <c r="R25" s="215">
        <f t="shared" si="4"/>
        <v>30</v>
      </c>
      <c r="S25" s="215">
        <f t="shared" si="5"/>
        <v>30</v>
      </c>
      <c r="T25" s="230">
        <f t="shared" si="6"/>
        <v>3</v>
      </c>
      <c r="U25" s="216">
        <f t="shared" si="7"/>
      </c>
      <c r="V25" s="217" t="s">
        <v>51</v>
      </c>
      <c r="X25" s="218" t="str">
        <f>IF(A25="new.cod","NEW.COD",IF(AND((Y25=""),ISTEXT(A25)),A25,IF(Y25="","",INDEX('[1]liste reference'!$A$7:$A$906,Y25))))</f>
        <v>SPI.SPX</v>
      </c>
      <c r="Y25" s="7">
        <f>IF(ISERROR(MATCH(A25,'[1]liste reference'!$A$7:$A$906,0)),IF(ISERROR(MATCH(A25,'[1]liste reference'!$B$7:$B$906,0)),"",(MATCH(A25,'[1]liste reference'!$B$7:$B$906,0))),(MATCH(A25,'[1]liste reference'!$A$7:$A$906,0)))</f>
        <v>70</v>
      </c>
      <c r="Z25" s="219"/>
      <c r="AA25" s="220"/>
      <c r="BB25" s="7">
        <f t="shared" si="8"/>
        <v>1</v>
      </c>
    </row>
    <row r="26" spans="1:54" ht="12.75">
      <c r="A26" s="221" t="s">
        <v>13</v>
      </c>
      <c r="B26" s="222">
        <v>1</v>
      </c>
      <c r="C26" s="223">
        <v>25</v>
      </c>
      <c r="D26" s="224" t="str">
        <f>IF(ISERROR(VLOOKUP($A26,'[1]liste reference'!$A$7:$D$906,2,0)),IF(ISERROR(VLOOKUP($A26,'[1]liste reference'!$B$7:$D$906,1,0)),"",VLOOKUP($A26,'[1]liste reference'!$B$7:$D$906,1,0)),VLOOKUP($A26,'[1]liste reference'!$A$7:$D$906,2,0))</f>
        <v>Stigeoclonium sp.</v>
      </c>
      <c r="E26" s="224" t="e">
        <f>IF(D26="",,VLOOKUP(D26,D$22:D25,1,0))</f>
        <v>#N/A</v>
      </c>
      <c r="F26" s="225">
        <f t="shared" si="1"/>
        <v>2.2</v>
      </c>
      <c r="G26" s="226" t="str">
        <f>IF(A26="","",IF(ISERROR(VLOOKUP($A26,'[1]liste reference'!$A$7:$P$906,13,0)),IF(ISERROR(VLOOKUP($A26,'[1]liste reference'!$B$7:$P$906,12,0)),"    -",VLOOKUP($A26,'[1]liste reference'!$B$7:$P$906,12,0)),VLOOKUP($A26,'[1]liste reference'!$A$7:$P$906,13,0)))</f>
        <v>ALG</v>
      </c>
      <c r="H26" s="208">
        <f>IF(A26="","x",IF(ISERROR(VLOOKUP($A26,'[1]liste reference'!$A$7:$P$906,14,0)),IF(ISERROR(VLOOKUP($A26,'[1]liste reference'!$B$7:$P$906,13,0)),"x",VLOOKUP($A26,'[1]liste reference'!$B$7:$P$906,13,0)),VLOOKUP($A26,'[1]liste reference'!$A$7:$P$906,14,0)))</f>
        <v>2</v>
      </c>
      <c r="I26" s="227">
        <f>IF(ISNUMBER(H26),IF(ISERROR(VLOOKUP($A26,'[1]liste reference'!$A$7:$P$906,3,0)),IF(ISERROR(VLOOKUP($A26,'[1]liste reference'!$B$7:$P$906,2,0)),"",VLOOKUP($A26,'[1]liste reference'!$B$7:$P$906,2,0)),VLOOKUP($A26,'[1]liste reference'!$A$7:$P$906,3,0)),"")</f>
        <v>13</v>
      </c>
      <c r="J26" s="210">
        <f>IF(ISNUMBER(H26),IF(ISERROR(VLOOKUP($A26,'[1]liste reference'!$A$7:$P$906,4,0)),IF(ISERROR(VLOOKUP($A26,'[1]liste reference'!$B$7:$P$906,3,0)),"",VLOOKUP($A26,'[1]liste reference'!$B$7:$P$906,3,0)),VLOOKUP($A26,'[1]liste reference'!$A$7:$P$906,4,0)),"")</f>
        <v>2</v>
      </c>
      <c r="K26" s="228" t="str">
        <f>IF(A26="NEW.COD",AA26,IF(ISTEXT($E26),"DEJA SAISI !",IF(A26="","",IF(ISERROR(VLOOKUP($A26,'[1]liste reference'!$A$7:$D$906,2,0)),IF(ISERROR(VLOOKUP($A26,'[1]liste reference'!$B$7:$D$906,1,0)),"code non répertorié ou synonyme",VLOOKUP($A26,'[1]liste reference'!$B$7:$D$906,1,0)),VLOOKUP(A26,'[1]liste reference'!$A$7:$D$906,2,0)))))</f>
        <v>Stigeoclonium sp.</v>
      </c>
      <c r="L26" s="229"/>
      <c r="M26" s="229"/>
      <c r="N26" s="229"/>
      <c r="O26" s="213"/>
      <c r="P26" s="214">
        <f t="shared" si="2"/>
        <v>2.2</v>
      </c>
      <c r="Q26" s="215">
        <f t="shared" si="3"/>
        <v>3</v>
      </c>
      <c r="R26" s="215">
        <f t="shared" si="4"/>
        <v>39</v>
      </c>
      <c r="S26" s="215">
        <f t="shared" si="5"/>
        <v>78</v>
      </c>
      <c r="T26" s="230">
        <f t="shared" si="6"/>
        <v>6</v>
      </c>
      <c r="U26" s="216">
        <f t="shared" si="7"/>
      </c>
      <c r="V26" s="217" t="s">
        <v>51</v>
      </c>
      <c r="X26" s="218" t="str">
        <f>IF(A26="new.cod","NEW.COD",IF(AND((Y26=""),ISTEXT(A26)),A26,IF(Y26="","",INDEX('[1]liste reference'!$A$7:$A$906,Y26))))</f>
        <v>STI.SPX</v>
      </c>
      <c r="Y26" s="7">
        <f>IF(ISERROR(MATCH(A26,'[1]liste reference'!$A$7:$A$906,0)),IF(ISERROR(MATCH(A26,'[1]liste reference'!$B$7:$B$906,0)),"",(MATCH(A26,'[1]liste reference'!$B$7:$B$906,0))),(MATCH(A26,'[1]liste reference'!$A$7:$A$906,0)))</f>
        <v>72</v>
      </c>
      <c r="Z26" s="219"/>
      <c r="AA26" s="220"/>
      <c r="BB26" s="7">
        <f t="shared" si="8"/>
        <v>1</v>
      </c>
    </row>
    <row r="27" spans="1:54" ht="12.75">
      <c r="A27" s="221" t="s">
        <v>75</v>
      </c>
      <c r="B27" s="222">
        <v>0.01</v>
      </c>
      <c r="C27" s="223"/>
      <c r="D27" s="224" t="str">
        <f>IF(ISERROR(VLOOKUP($A27,'[1]liste reference'!$A$7:$D$906,2,0)),IF(ISERROR(VLOOKUP($A27,'[1]liste reference'!$B$7:$D$906,1,0)),"",VLOOKUP($A27,'[1]liste reference'!$B$7:$D$906,1,0)),VLOOKUP($A27,'[1]liste reference'!$A$7:$D$906,2,0))</f>
        <v>Equisetum fluviatile</v>
      </c>
      <c r="E27" s="224" t="e">
        <f>IF(D27="",,VLOOKUP(D27,D$22:D26,1,0))</f>
        <v>#N/A</v>
      </c>
      <c r="F27" s="225">
        <f t="shared" si="1"/>
        <v>0.009500000000000001</v>
      </c>
      <c r="G27" s="226" t="str">
        <f>IF(A27="","",IF(ISERROR(VLOOKUP($A27,'[1]liste reference'!$A$7:$P$906,13,0)),IF(ISERROR(VLOOKUP($A27,'[1]liste reference'!$B$7:$P$906,12,0)),"    -",VLOOKUP($A27,'[1]liste reference'!$B$7:$P$906,12,0)),VLOOKUP($A27,'[1]liste reference'!$A$7:$P$906,13,0)))</f>
        <v>PTE</v>
      </c>
      <c r="H27" s="208">
        <f>IF(A27="","x",IF(ISERROR(VLOOKUP($A27,'[1]liste reference'!$A$7:$P$906,14,0)),IF(ISERROR(VLOOKUP($A27,'[1]liste reference'!$B$7:$P$906,13,0)),"x",VLOOKUP($A27,'[1]liste reference'!$B$7:$P$906,13,0)),VLOOKUP($A27,'[1]liste reference'!$A$7:$P$906,14,0)))</f>
        <v>6</v>
      </c>
      <c r="I27" s="227">
        <f>IF(ISNUMBER(H27),IF(ISERROR(VLOOKUP($A27,'[1]liste reference'!$A$7:$P$906,3,0)),IF(ISERROR(VLOOKUP($A27,'[1]liste reference'!$B$7:$P$906,2,0)),"",VLOOKUP($A27,'[1]liste reference'!$B$7:$P$906,2,0)),VLOOKUP($A27,'[1]liste reference'!$A$7:$P$906,3,0)),"")</f>
        <v>12</v>
      </c>
      <c r="J27" s="210">
        <f>IF(ISNUMBER(H27),IF(ISERROR(VLOOKUP($A27,'[1]liste reference'!$A$7:$P$906,4,0)),IF(ISERROR(VLOOKUP($A27,'[1]liste reference'!$B$7:$P$906,3,0)),"",VLOOKUP($A27,'[1]liste reference'!$B$7:$P$906,3,0)),VLOOKUP($A27,'[1]liste reference'!$A$7:$P$906,4,0)),"")</f>
        <v>2</v>
      </c>
      <c r="K27" s="228" t="str">
        <f>IF(A27="NEW.COD",AA27,IF(ISTEXT($E27),"DEJA SAISI !",IF(A27="","",IF(ISERROR(VLOOKUP($A27,'[1]liste reference'!$A$7:$D$906,2,0)),IF(ISERROR(VLOOKUP($A27,'[1]liste reference'!$B$7:$D$906,1,0)),"code non répertorié ou synonyme",VLOOKUP($A27,'[1]liste reference'!$B$7:$D$906,1,0)),VLOOKUP(A27,'[1]liste reference'!$A$7:$D$906,2,0)))))</f>
        <v>Equisetum fluviatile</v>
      </c>
      <c r="L27" s="229"/>
      <c r="M27" s="229"/>
      <c r="N27" s="229"/>
      <c r="O27" s="213"/>
      <c r="P27" s="214">
        <f t="shared" si="2"/>
        <v>0.009500000000000001</v>
      </c>
      <c r="Q27" s="215">
        <f t="shared" si="3"/>
        <v>1</v>
      </c>
      <c r="R27" s="215">
        <f t="shared" si="4"/>
        <v>12</v>
      </c>
      <c r="S27" s="215">
        <f t="shared" si="5"/>
        <v>24</v>
      </c>
      <c r="T27" s="230">
        <f t="shared" si="6"/>
        <v>2</v>
      </c>
      <c r="U27" s="216">
        <f t="shared" si="7"/>
      </c>
      <c r="V27" s="217" t="s">
        <v>51</v>
      </c>
      <c r="X27" s="218" t="str">
        <f>IF(A27="new.cod","NEW.COD",IF(AND((Y27=""),ISTEXT(A27)),A27,IF(Y27="","",INDEX('[1]liste reference'!$A$7:$A$906,Y27))))</f>
        <v>EQU.FLU</v>
      </c>
      <c r="Y27" s="7">
        <f>IF(ISERROR(MATCH(A27,'[1]liste reference'!$A$7:$A$906,0)),IF(ISERROR(MATCH(A27,'[1]liste reference'!$B$7:$B$906,0)),"",(MATCH(A27,'[1]liste reference'!$B$7:$B$906,0))),(MATCH(A27,'[1]liste reference'!$A$7:$A$906,0)))</f>
        <v>280</v>
      </c>
      <c r="Z27" s="219"/>
      <c r="AA27" s="220"/>
      <c r="BB27" s="7">
        <f t="shared" si="8"/>
        <v>1</v>
      </c>
    </row>
    <row r="28" spans="1:54" ht="12.75">
      <c r="A28" s="221" t="s">
        <v>51</v>
      </c>
      <c r="B28" s="222"/>
      <c r="C28" s="223"/>
      <c r="D28" s="224">
        <f>IF(ISERROR(VLOOKUP($A28,'[1]liste reference'!$A$7:$D$906,2,0)),IF(ISERROR(VLOOKUP($A28,'[1]liste reference'!$B$7:$D$906,1,0)),"",VLOOKUP($A28,'[1]liste reference'!$B$7:$D$906,1,0)),VLOOKUP($A28,'[1]liste reference'!$A$7:$D$906,2,0))</f>
      </c>
      <c r="E28" s="224">
        <f>IF(D28="",,VLOOKUP(D28,D$22:D27,1,0))</f>
        <v>0</v>
      </c>
      <c r="F28" s="225">
        <f t="shared" si="1"/>
        <v>0</v>
      </c>
      <c r="G28" s="226">
        <f>IF(A28="","",IF(ISERROR(VLOOKUP($A28,'[1]liste reference'!$A$7:$P$906,13,0)),IF(ISERROR(VLOOKUP($A28,'[1]liste reference'!$B$7:$P$906,12,0)),"    -",VLOOKUP($A28,'[1]liste reference'!$B$7:$P$906,12,0)),VLOOKUP($A28,'[1]liste reference'!$A$7:$P$906,13,0)))</f>
      </c>
      <c r="H28" s="208" t="str">
        <f>IF(A28="","x",IF(ISERROR(VLOOKUP($A28,'[1]liste reference'!$A$7:$P$906,14,0)),IF(ISERROR(VLOOKUP($A28,'[1]liste reference'!$B$7:$P$906,13,0)),"x",VLOOKUP($A28,'[1]liste reference'!$B$7:$P$906,13,0)),VLOOKUP($A28,'[1]liste reference'!$A$7:$P$906,14,0)))</f>
        <v>x</v>
      </c>
      <c r="I28" s="227">
        <f>IF(ISNUMBER(H28),IF(ISERROR(VLOOKUP($A28,'[1]liste reference'!$A$7:$P$906,3,0)),IF(ISERROR(VLOOKUP($A28,'[1]liste reference'!$B$7:$P$906,2,0)),"",VLOOKUP($A28,'[1]liste reference'!$B$7:$P$906,2,0)),VLOOKUP($A28,'[1]liste reference'!$A$7:$P$906,3,0)),"")</f>
      </c>
      <c r="J28" s="210">
        <f>IF(ISNUMBER(H28),IF(ISERROR(VLOOKUP($A28,'[1]liste reference'!$A$7:$P$906,4,0)),IF(ISERROR(VLOOKUP($A28,'[1]liste reference'!$B$7:$P$906,3,0)),"",VLOOKUP($A28,'[1]liste reference'!$B$7:$P$906,3,0)),VLOOKUP($A28,'[1]liste reference'!$A$7:$P$906,4,0)),"")</f>
      </c>
      <c r="K28" s="228">
        <f>IF(A28="NEW.COD",AA28,IF(ISTEXT($E28),"DEJA SAISI !",IF(A28="","",IF(ISERROR(VLOOKUP($A28,'[1]liste reference'!$A$7:$D$906,2,0)),IF(ISERROR(VLOOKUP($A28,'[1]liste reference'!$B$7:$D$906,1,0)),"code non répertorié ou synonyme",VLOOKUP($A28,'[1]liste reference'!$B$7:$D$906,1,0)),VLOOKUP(A28,'[1]liste reference'!$A$7:$D$906,2,0)))))</f>
      </c>
      <c r="L28" s="229"/>
      <c r="M28" s="229"/>
      <c r="N28" s="229"/>
      <c r="O28" s="213"/>
      <c r="P28" s="214">
        <f t="shared" si="2"/>
      </c>
      <c r="Q28" s="215">
        <f t="shared" si="3"/>
      </c>
      <c r="R28" s="215">
        <f t="shared" si="4"/>
        <v>0</v>
      </c>
      <c r="S28" s="215">
        <f t="shared" si="5"/>
        <v>0</v>
      </c>
      <c r="T28" s="230">
        <f t="shared" si="6"/>
        <v>0</v>
      </c>
      <c r="U28" s="216">
        <f t="shared" si="7"/>
      </c>
      <c r="V28" s="217" t="s">
        <v>51</v>
      </c>
      <c r="X28" s="218">
        <f>IF(A28="new.cod","NEW.COD",IF(AND((Y28=""),ISTEXT(A28)),A28,IF(Y28="","",INDEX('[1]liste reference'!$A$7:$A$906,Y28))))</f>
      </c>
      <c r="Y28" s="7">
        <f>IF(ISERROR(MATCH(A28,'[1]liste reference'!$A$7:$A$906,0)),IF(ISERROR(MATCH(A28,'[1]liste reference'!$B$7:$B$906,0)),"",(MATCH(A28,'[1]liste reference'!$B$7:$B$906,0))),(MATCH(A28,'[1]liste reference'!$A$7:$A$906,0)))</f>
      </c>
      <c r="Z28" s="219"/>
      <c r="AA28" s="220"/>
      <c r="BB28" s="7">
        <f t="shared" si="8"/>
      </c>
    </row>
    <row r="29" spans="1:54" ht="12.75">
      <c r="A29" s="221" t="s">
        <v>51</v>
      </c>
      <c r="B29" s="222"/>
      <c r="C29" s="223"/>
      <c r="D29" s="224">
        <f>IF(ISERROR(VLOOKUP($A29,'[1]liste reference'!$A$7:$D$906,2,0)),IF(ISERROR(VLOOKUP($A29,'[1]liste reference'!$B$7:$D$906,1,0)),"",VLOOKUP($A29,'[1]liste reference'!$B$7:$D$906,1,0)),VLOOKUP($A29,'[1]liste reference'!$A$7:$D$906,2,0))</f>
      </c>
      <c r="E29" s="224">
        <f>IF(D29="",,VLOOKUP(D29,D$21:D28,1,0))</f>
        <v>0</v>
      </c>
      <c r="F29" s="225">
        <f t="shared" si="1"/>
        <v>0</v>
      </c>
      <c r="G29" s="226">
        <f>IF(A29="","",IF(ISERROR(VLOOKUP($A29,'[1]liste reference'!$A$7:$P$906,13,0)),IF(ISERROR(VLOOKUP($A29,'[1]liste reference'!$B$7:$P$906,12,0)),"    -",VLOOKUP($A29,'[1]liste reference'!$B$7:$P$906,12,0)),VLOOKUP($A29,'[1]liste reference'!$A$7:$P$906,13,0)))</f>
      </c>
      <c r="H29" s="208" t="str">
        <f>IF(A29="","x",IF(ISERROR(VLOOKUP($A29,'[1]liste reference'!$A$7:$P$906,14,0)),IF(ISERROR(VLOOKUP($A29,'[1]liste reference'!$B$7:$P$906,13,0)),"x",VLOOKUP($A29,'[1]liste reference'!$B$7:$P$906,13,0)),VLOOKUP($A29,'[1]liste reference'!$A$7:$P$906,14,0)))</f>
        <v>x</v>
      </c>
      <c r="I29" s="227">
        <f>IF(ISNUMBER(H29),IF(ISERROR(VLOOKUP($A29,'[1]liste reference'!$A$7:$P$906,3,0)),IF(ISERROR(VLOOKUP($A29,'[1]liste reference'!$B$7:$P$906,2,0)),"",VLOOKUP($A29,'[1]liste reference'!$B$7:$P$906,2,0)),VLOOKUP($A29,'[1]liste reference'!$A$7:$P$906,3,0)),"")</f>
      </c>
      <c r="J29" s="210">
        <f>IF(ISNUMBER(H29),IF(ISERROR(VLOOKUP($A29,'[1]liste reference'!$A$7:$P$906,4,0)),IF(ISERROR(VLOOKUP($A29,'[1]liste reference'!$B$7:$P$906,3,0)),"",VLOOKUP($A29,'[1]liste reference'!$B$7:$P$906,3,0)),VLOOKUP($A29,'[1]liste reference'!$A$7:$P$906,4,0)),"")</f>
      </c>
      <c r="K29" s="228">
        <f>IF(A29="NEW.COD",AA29,IF(ISTEXT($E29),"DEJA SAISI !",IF(A29="","",IF(ISERROR(VLOOKUP($A29,'[1]liste reference'!$A$7:$D$906,2,0)),IF(ISERROR(VLOOKUP($A29,'[1]liste reference'!$B$7:$D$906,1,0)),"code non répertorié ou synonyme",VLOOKUP($A29,'[1]liste reference'!$B$7:$D$906,1,0)),VLOOKUP(A29,'[1]liste reference'!$A$7:$D$906,2,0)))))</f>
      </c>
      <c r="L29" s="229"/>
      <c r="M29" s="229"/>
      <c r="N29" s="229"/>
      <c r="O29" s="213"/>
      <c r="P29" s="214">
        <f t="shared" si="2"/>
      </c>
      <c r="Q29" s="215">
        <f t="shared" si="3"/>
      </c>
      <c r="R29" s="215">
        <f t="shared" si="4"/>
        <v>0</v>
      </c>
      <c r="S29" s="215">
        <f t="shared" si="5"/>
        <v>0</v>
      </c>
      <c r="T29" s="230">
        <f t="shared" si="6"/>
        <v>0</v>
      </c>
      <c r="U29" s="216">
        <f t="shared" si="7"/>
      </c>
      <c r="V29" s="217" t="s">
        <v>51</v>
      </c>
      <c r="W29" s="231"/>
      <c r="X29" s="218">
        <f>IF(A29="new.cod","NEW.COD",IF(AND((Y29=""),ISTEXT(A29)),A29,IF(Y29="","",INDEX('[1]liste reference'!$A$7:$A$906,Y29))))</f>
      </c>
      <c r="Y29" s="7">
        <f>IF(ISERROR(MATCH(A29,'[1]liste reference'!$A$7:$A$906,0)),IF(ISERROR(MATCH(A29,'[1]liste reference'!$B$7:$B$906,0)),"",(MATCH(A29,'[1]liste reference'!$B$7:$B$906,0))),(MATCH(A29,'[1]liste reference'!$A$7:$A$906,0)))</f>
      </c>
      <c r="Z29" s="219"/>
      <c r="AA29" s="220"/>
      <c r="BB29" s="7">
        <f t="shared" si="8"/>
      </c>
    </row>
    <row r="30" spans="1:54" ht="12.75">
      <c r="A30" s="221" t="s">
        <v>51</v>
      </c>
      <c r="B30" s="222"/>
      <c r="C30" s="223"/>
      <c r="D30" s="224">
        <f>IF(ISERROR(VLOOKUP($A30,'[1]liste reference'!$A$7:$D$906,2,0)),IF(ISERROR(VLOOKUP($A30,'[1]liste reference'!$B$7:$D$906,1,0)),"",VLOOKUP($A30,'[1]liste reference'!$B$7:$D$906,1,0)),VLOOKUP($A30,'[1]liste reference'!$A$7:$D$906,2,0))</f>
      </c>
      <c r="E30" s="224">
        <f>IF(D30="",,VLOOKUP(D30,D$22:D29,1,0))</f>
        <v>0</v>
      </c>
      <c r="F30" s="225">
        <f t="shared" si="1"/>
        <v>0</v>
      </c>
      <c r="G30" s="226">
        <f>IF(A30="","",IF(ISERROR(VLOOKUP($A30,'[1]liste reference'!$A$7:$P$906,13,0)),IF(ISERROR(VLOOKUP($A30,'[1]liste reference'!$B$7:$P$906,12,0)),"    -",VLOOKUP($A30,'[1]liste reference'!$B$7:$P$906,12,0)),VLOOKUP($A30,'[1]liste reference'!$A$7:$P$906,13,0)))</f>
      </c>
      <c r="H30" s="208" t="str">
        <f>IF(A30="","x",IF(ISERROR(VLOOKUP($A30,'[1]liste reference'!$A$7:$P$906,14,0)),IF(ISERROR(VLOOKUP($A30,'[1]liste reference'!$B$7:$P$906,13,0)),"x",VLOOKUP($A30,'[1]liste reference'!$B$7:$P$906,13,0)),VLOOKUP($A30,'[1]liste reference'!$A$7:$P$906,14,0)))</f>
        <v>x</v>
      </c>
      <c r="I30" s="227">
        <f>IF(ISNUMBER(H30),IF(ISERROR(VLOOKUP($A30,'[1]liste reference'!$A$7:$P$906,3,0)),IF(ISERROR(VLOOKUP($A30,'[1]liste reference'!$B$7:$P$906,2,0)),"",VLOOKUP($A30,'[1]liste reference'!$B$7:$P$906,2,0)),VLOOKUP($A30,'[1]liste reference'!$A$7:$P$906,3,0)),"")</f>
      </c>
      <c r="J30" s="210">
        <f>IF(ISNUMBER(H30),IF(ISERROR(VLOOKUP($A30,'[1]liste reference'!$A$7:$P$906,4,0)),IF(ISERROR(VLOOKUP($A30,'[1]liste reference'!$B$7:$P$906,3,0)),"",VLOOKUP($A30,'[1]liste reference'!$B$7:$P$906,3,0)),VLOOKUP($A30,'[1]liste reference'!$A$7:$P$906,4,0)),"")</f>
      </c>
      <c r="K30" s="228">
        <f>IF(A30="NEW.COD",AA30,IF(ISTEXT($E30),"DEJA SAISI !",IF(A30="","",IF(ISERROR(VLOOKUP($A30,'[1]liste reference'!$A$7:$D$906,2,0)),IF(ISERROR(VLOOKUP($A30,'[1]liste reference'!$B$7:$D$906,1,0)),"code non répertorié ou synonyme",VLOOKUP($A30,'[1]liste reference'!$B$7:$D$906,1,0)),VLOOKUP(A30,'[1]liste reference'!$A$7:$D$906,2,0)))))</f>
      </c>
      <c r="L30" s="229"/>
      <c r="M30" s="229"/>
      <c r="N30" s="229"/>
      <c r="O30" s="213"/>
      <c r="P30" s="214">
        <f t="shared" si="2"/>
      </c>
      <c r="Q30" s="215">
        <f t="shared" si="3"/>
      </c>
      <c r="R30" s="215">
        <f t="shared" si="4"/>
        <v>0</v>
      </c>
      <c r="S30" s="215">
        <f t="shared" si="5"/>
        <v>0</v>
      </c>
      <c r="T30" s="230">
        <f t="shared" si="6"/>
        <v>0</v>
      </c>
      <c r="U30" s="216">
        <f t="shared" si="7"/>
      </c>
      <c r="V30" s="217" t="s">
        <v>51</v>
      </c>
      <c r="X30" s="218">
        <f>IF(A30="new.cod","NEW.COD",IF(AND((Y30=""),ISTEXT(A30)),A30,IF(Y30="","",INDEX('[1]liste reference'!$A$7:$A$906,Y30))))</f>
      </c>
      <c r="Y30" s="7">
        <f>IF(ISERROR(MATCH(A30,'[1]liste reference'!$A$7:$A$906,0)),IF(ISERROR(MATCH(A30,'[1]liste reference'!$B$7:$B$906,0)),"",(MATCH(A30,'[1]liste reference'!$B$7:$B$906,0))),(MATCH(A30,'[1]liste reference'!$A$7:$A$906,0)))</f>
      </c>
      <c r="Z30" s="219"/>
      <c r="AA30" s="220"/>
      <c r="BB30" s="7">
        <f t="shared" si="8"/>
      </c>
    </row>
    <row r="31" spans="1:54" ht="12.75">
      <c r="A31" s="221" t="s">
        <v>51</v>
      </c>
      <c r="B31" s="222"/>
      <c r="C31" s="223"/>
      <c r="D31" s="224">
        <f>IF(ISERROR(VLOOKUP($A31,'[1]liste reference'!$A$7:$D$906,2,0)),IF(ISERROR(VLOOKUP($A31,'[1]liste reference'!$B$7:$D$906,1,0)),"",VLOOKUP($A31,'[1]liste reference'!$B$7:$D$906,1,0)),VLOOKUP($A31,'[1]liste reference'!$A$7:$D$906,2,0))</f>
      </c>
      <c r="E31" s="224">
        <f>IF(D31="",,VLOOKUP(D31,D$22:D30,1,0))</f>
        <v>0</v>
      </c>
      <c r="F31" s="225">
        <f t="shared" si="1"/>
        <v>0</v>
      </c>
      <c r="G31" s="226">
        <f>IF(A31="","",IF(ISERROR(VLOOKUP($A31,'[1]liste reference'!$A$7:$P$906,13,0)),IF(ISERROR(VLOOKUP($A31,'[1]liste reference'!$B$7:$P$906,12,0)),"    -",VLOOKUP($A31,'[1]liste reference'!$B$7:$P$906,12,0)),VLOOKUP($A31,'[1]liste reference'!$A$7:$P$906,13,0)))</f>
      </c>
      <c r="H31" s="208" t="str">
        <f>IF(A31="","x",IF(ISERROR(VLOOKUP($A31,'[1]liste reference'!$A$7:$P$906,14,0)),IF(ISERROR(VLOOKUP($A31,'[1]liste reference'!$B$7:$P$906,13,0)),"x",VLOOKUP($A31,'[1]liste reference'!$B$7:$P$906,13,0)),VLOOKUP($A31,'[1]liste reference'!$A$7:$P$906,14,0)))</f>
        <v>x</v>
      </c>
      <c r="I31" s="227">
        <f>IF(ISNUMBER(H31),IF(ISERROR(VLOOKUP($A31,'[1]liste reference'!$A$7:$P$906,3,0)),IF(ISERROR(VLOOKUP($A31,'[1]liste reference'!$B$7:$P$906,2,0)),"",VLOOKUP($A31,'[1]liste reference'!$B$7:$P$906,2,0)),VLOOKUP($A31,'[1]liste reference'!$A$7:$P$906,3,0)),"")</f>
      </c>
      <c r="J31" s="210">
        <f>IF(ISNUMBER(H31),IF(ISERROR(VLOOKUP($A31,'[1]liste reference'!$A$7:$P$906,4,0)),IF(ISERROR(VLOOKUP($A31,'[1]liste reference'!$B$7:$P$906,3,0)),"",VLOOKUP($A31,'[1]liste reference'!$B$7:$P$906,3,0)),VLOOKUP($A31,'[1]liste reference'!$A$7:$P$906,4,0)),"")</f>
      </c>
      <c r="K31" s="228">
        <f>IF(A31="NEW.COD",AA31,IF(ISTEXT($E31),"DEJA SAISI !",IF(A31="","",IF(ISERROR(VLOOKUP($A31,'[1]liste reference'!$A$7:$D$906,2,0)),IF(ISERROR(VLOOKUP($A31,'[1]liste reference'!$B$7:$D$906,1,0)),"code non répertorié ou synonyme",VLOOKUP($A31,'[1]liste reference'!$B$7:$D$906,1,0)),VLOOKUP(A31,'[1]liste reference'!$A$7:$D$906,2,0)))))</f>
      </c>
      <c r="L31" s="232"/>
      <c r="M31" s="232"/>
      <c r="N31" s="232"/>
      <c r="O31" s="233"/>
      <c r="P31" s="214">
        <f t="shared" si="2"/>
      </c>
      <c r="Q31" s="215">
        <f t="shared" si="3"/>
      </c>
      <c r="R31" s="215">
        <f t="shared" si="4"/>
        <v>0</v>
      </c>
      <c r="S31" s="215">
        <f t="shared" si="5"/>
        <v>0</v>
      </c>
      <c r="T31" s="230">
        <f t="shared" si="6"/>
        <v>0</v>
      </c>
      <c r="U31" s="216">
        <f t="shared" si="7"/>
      </c>
      <c r="V31" s="217" t="s">
        <v>51</v>
      </c>
      <c r="X31" s="218">
        <f>IF(A31="new.cod","NEW.COD",IF(AND((Y31=""),ISTEXT(A31)),A31,IF(Y31="","",INDEX('[1]liste reference'!$A$7:$A$906,Y31))))</f>
      </c>
      <c r="Y31" s="7">
        <f>IF(ISERROR(MATCH(A31,'[1]liste reference'!$A$7:$A$906,0)),IF(ISERROR(MATCH(A31,'[1]liste reference'!$B$7:$B$906,0)),"",(MATCH(A31,'[1]liste reference'!$B$7:$B$906,0))),(MATCH(A31,'[1]liste reference'!$A$7:$A$906,0)))</f>
      </c>
      <c r="Z31" s="219"/>
      <c r="AA31" s="220"/>
      <c r="BB31" s="7">
        <f t="shared" si="8"/>
      </c>
    </row>
    <row r="32" spans="1:54" ht="12.75">
      <c r="A32" s="221" t="s">
        <v>51</v>
      </c>
      <c r="B32" s="222"/>
      <c r="C32" s="223"/>
      <c r="D32" s="224">
        <f>IF(ISERROR(VLOOKUP($A32,'[1]liste reference'!$A$7:$D$906,2,0)),IF(ISERROR(VLOOKUP($A32,'[1]liste reference'!$B$7:$D$906,1,0)),"",VLOOKUP($A32,'[1]liste reference'!$B$7:$D$906,1,0)),VLOOKUP($A32,'[1]liste reference'!$A$7:$D$906,2,0))</f>
      </c>
      <c r="E32" s="224">
        <f>IF(D32="",,VLOOKUP(D32,D$22:D31,1,0))</f>
        <v>0</v>
      </c>
      <c r="F32" s="225">
        <f t="shared" si="1"/>
        <v>0</v>
      </c>
      <c r="G32" s="226">
        <f>IF(A32="","",IF(ISERROR(VLOOKUP($A32,'[1]liste reference'!$A$7:$P$906,13,0)),IF(ISERROR(VLOOKUP($A32,'[1]liste reference'!$B$7:$P$906,12,0)),"    -",VLOOKUP($A32,'[1]liste reference'!$B$7:$P$906,12,0)),VLOOKUP($A32,'[1]liste reference'!$A$7:$P$906,13,0)))</f>
      </c>
      <c r="H32" s="208" t="str">
        <f>IF(A32="","x",IF(ISERROR(VLOOKUP($A32,'[1]liste reference'!$A$7:$P$906,14,0)),IF(ISERROR(VLOOKUP($A32,'[1]liste reference'!$B$7:$P$906,13,0)),"x",VLOOKUP($A32,'[1]liste reference'!$B$7:$P$906,13,0)),VLOOKUP($A32,'[1]liste reference'!$A$7:$P$906,14,0)))</f>
        <v>x</v>
      </c>
      <c r="I32" s="227">
        <f>IF(ISNUMBER(H32),IF(ISERROR(VLOOKUP($A32,'[1]liste reference'!$A$7:$P$906,3,0)),IF(ISERROR(VLOOKUP($A32,'[1]liste reference'!$B$7:$P$906,2,0)),"",VLOOKUP($A32,'[1]liste reference'!$B$7:$P$906,2,0)),VLOOKUP($A32,'[1]liste reference'!$A$7:$P$906,3,0)),"")</f>
      </c>
      <c r="J32" s="210">
        <f>IF(ISNUMBER(H32),IF(ISERROR(VLOOKUP($A32,'[1]liste reference'!$A$7:$P$906,4,0)),IF(ISERROR(VLOOKUP($A32,'[1]liste reference'!$B$7:$P$906,3,0)),"",VLOOKUP($A32,'[1]liste reference'!$B$7:$P$906,3,0)),VLOOKUP($A32,'[1]liste reference'!$A$7:$P$906,4,0)),"")</f>
      </c>
      <c r="K32" s="228">
        <f>IF(A32="NEW.COD",AA32,IF(ISTEXT($E32),"DEJA SAISI !",IF(A32="","",IF(ISERROR(VLOOKUP($A32,'[1]liste reference'!$A$7:$D$906,2,0)),IF(ISERROR(VLOOKUP($A32,'[1]liste reference'!$B$7:$D$906,1,0)),"code non répertorié ou synonyme",VLOOKUP($A32,'[1]liste reference'!$B$7:$D$906,1,0)),VLOOKUP(A32,'[1]liste reference'!$A$7:$D$906,2,0)))))</f>
      </c>
      <c r="L32" s="232"/>
      <c r="M32" s="232"/>
      <c r="N32" s="232"/>
      <c r="O32" s="233"/>
      <c r="P32" s="214">
        <f t="shared" si="2"/>
      </c>
      <c r="Q32" s="215">
        <f t="shared" si="3"/>
      </c>
      <c r="R32" s="215">
        <f t="shared" si="4"/>
        <v>0</v>
      </c>
      <c r="S32" s="215">
        <f t="shared" si="5"/>
        <v>0</v>
      </c>
      <c r="T32" s="230">
        <f t="shared" si="6"/>
        <v>0</v>
      </c>
      <c r="U32" s="216">
        <f t="shared" si="7"/>
      </c>
      <c r="V32" s="217" t="s">
        <v>51</v>
      </c>
      <c r="X32" s="218">
        <f>IF(A32="new.cod","NEW.COD",IF(AND((Y32=""),ISTEXT(A32)),A32,IF(Y32="","",INDEX('[1]liste reference'!$A$7:$A$906,Y32))))</f>
      </c>
      <c r="Y32" s="7">
        <f>IF(ISERROR(MATCH(A32,'[1]liste reference'!$A$7:$A$906,0)),IF(ISERROR(MATCH(A32,'[1]liste reference'!$B$7:$B$906,0)),"",(MATCH(A32,'[1]liste reference'!$B$7:$B$906,0))),(MATCH(A32,'[1]liste reference'!$A$7:$A$906,0)))</f>
      </c>
      <c r="Z32" s="219"/>
      <c r="AA32" s="220"/>
      <c r="BB32" s="7">
        <f t="shared" si="8"/>
      </c>
    </row>
    <row r="33" spans="1:54" ht="12.75">
      <c r="A33" s="221" t="s">
        <v>51</v>
      </c>
      <c r="B33" s="222"/>
      <c r="C33" s="223"/>
      <c r="D33" s="224">
        <f>IF(ISERROR(VLOOKUP($A33,'[1]liste reference'!$A$7:$D$906,2,0)),IF(ISERROR(VLOOKUP($A33,'[1]liste reference'!$B$7:$D$906,1,0)),"",VLOOKUP($A33,'[1]liste reference'!$B$7:$D$906,1,0)),VLOOKUP($A33,'[1]liste reference'!$A$7:$D$906,2,0))</f>
      </c>
      <c r="E33" s="224">
        <f>IF(D33="",,VLOOKUP(D33,D$22:D32,1,0))</f>
        <v>0</v>
      </c>
      <c r="F33" s="225">
        <f t="shared" si="1"/>
        <v>0</v>
      </c>
      <c r="G33" s="226">
        <f>IF(A33="","",IF(ISERROR(VLOOKUP($A33,'[1]liste reference'!$A$7:$P$906,13,0)),IF(ISERROR(VLOOKUP($A33,'[1]liste reference'!$B$7:$P$906,12,0)),"    -",VLOOKUP($A33,'[1]liste reference'!$B$7:$P$906,12,0)),VLOOKUP($A33,'[1]liste reference'!$A$7:$P$906,13,0)))</f>
      </c>
      <c r="H33" s="208" t="str">
        <f>IF(A33="","x",IF(ISERROR(VLOOKUP($A33,'[1]liste reference'!$A$7:$P$906,14,0)),IF(ISERROR(VLOOKUP($A33,'[1]liste reference'!$B$7:$P$906,13,0)),"x",VLOOKUP($A33,'[1]liste reference'!$B$7:$P$906,13,0)),VLOOKUP($A33,'[1]liste reference'!$A$7:$P$906,14,0)))</f>
        <v>x</v>
      </c>
      <c r="I33" s="227">
        <f>IF(ISNUMBER(H33),IF(ISERROR(VLOOKUP($A33,'[1]liste reference'!$A$7:$P$906,3,0)),IF(ISERROR(VLOOKUP($A33,'[1]liste reference'!$B$7:$P$906,2,0)),"",VLOOKUP($A33,'[1]liste reference'!$B$7:$P$906,2,0)),VLOOKUP($A33,'[1]liste reference'!$A$7:$P$906,3,0)),"")</f>
      </c>
      <c r="J33" s="210">
        <f>IF(ISNUMBER(H33),IF(ISERROR(VLOOKUP($A33,'[1]liste reference'!$A$7:$P$906,4,0)),IF(ISERROR(VLOOKUP($A33,'[1]liste reference'!$B$7:$P$906,3,0)),"",VLOOKUP($A33,'[1]liste reference'!$B$7:$P$906,3,0)),VLOOKUP($A33,'[1]liste reference'!$A$7:$P$906,4,0)),"")</f>
      </c>
      <c r="K33" s="228">
        <f>IF(A33="NEW.COD",AA33,IF(ISTEXT($E33),"DEJA SAISI !",IF(A33="","",IF(ISERROR(VLOOKUP($A33,'[1]liste reference'!$A$7:$D$906,2,0)),IF(ISERROR(VLOOKUP($A33,'[1]liste reference'!$B$7:$D$906,1,0)),"code non répertorié ou synonyme",VLOOKUP($A33,'[1]liste reference'!$B$7:$D$906,1,0)),VLOOKUP(A33,'[1]liste reference'!$A$7:$D$906,2,0)))))</f>
      </c>
      <c r="L33" s="229"/>
      <c r="M33" s="229"/>
      <c r="N33" s="229"/>
      <c r="O33" s="213"/>
      <c r="P33" s="214">
        <f t="shared" si="2"/>
      </c>
      <c r="Q33" s="215">
        <f t="shared" si="3"/>
      </c>
      <c r="R33" s="215">
        <f t="shared" si="4"/>
        <v>0</v>
      </c>
      <c r="S33" s="215">
        <f t="shared" si="5"/>
        <v>0</v>
      </c>
      <c r="T33" s="230">
        <f t="shared" si="6"/>
        <v>0</v>
      </c>
      <c r="U33" s="216">
        <f t="shared" si="7"/>
      </c>
      <c r="V33" s="217" t="s">
        <v>51</v>
      </c>
      <c r="X33" s="218">
        <f>IF(A33="new.cod","NEW.COD",IF(AND((Y33=""),ISTEXT(A33)),A33,IF(Y33="","",INDEX('[1]liste reference'!$A$7:$A$906,Y33))))</f>
      </c>
      <c r="Y33" s="7">
        <f>IF(ISERROR(MATCH(A33,'[1]liste reference'!$A$7:$A$906,0)),IF(ISERROR(MATCH(A33,'[1]liste reference'!$B$7:$B$906,0)),"",(MATCH(A33,'[1]liste reference'!$B$7:$B$906,0))),(MATCH(A33,'[1]liste reference'!$A$7:$A$906,0)))</f>
      </c>
      <c r="Z33" s="219"/>
      <c r="AA33" s="220"/>
      <c r="BB33" s="7">
        <f t="shared" si="8"/>
      </c>
    </row>
    <row r="34" spans="1:54" ht="12.75">
      <c r="A34" s="221" t="s">
        <v>51</v>
      </c>
      <c r="B34" s="222"/>
      <c r="C34" s="223"/>
      <c r="D34" s="224">
        <f>IF(ISERROR(VLOOKUP($A34,'[1]liste reference'!$A$7:$D$906,2,0)),IF(ISERROR(VLOOKUP($A34,'[1]liste reference'!$B$7:$D$906,1,0)),"",VLOOKUP($A34,'[1]liste reference'!$B$7:$D$906,1,0)),VLOOKUP($A34,'[1]liste reference'!$A$7:$D$906,2,0))</f>
      </c>
      <c r="E34" s="224">
        <f>IF(D34="",,VLOOKUP(D34,D$22:D33,1,0))</f>
        <v>0</v>
      </c>
      <c r="F34" s="234">
        <f t="shared" si="1"/>
        <v>0</v>
      </c>
      <c r="G34" s="226">
        <f>IF(A34="","",IF(ISERROR(VLOOKUP($A34,'[1]liste reference'!$A$7:$P$906,13,0)),IF(ISERROR(VLOOKUP($A34,'[1]liste reference'!$B$7:$P$906,12,0)),"    -",VLOOKUP($A34,'[1]liste reference'!$B$7:$P$906,12,0)),VLOOKUP($A34,'[1]liste reference'!$A$7:$P$906,13,0)))</f>
      </c>
      <c r="H34" s="208" t="str">
        <f>IF(A34="","x",IF(ISERROR(VLOOKUP($A34,'[1]liste reference'!$A$7:$P$906,14,0)),IF(ISERROR(VLOOKUP($A34,'[1]liste reference'!$B$7:$P$906,13,0)),"x",VLOOKUP($A34,'[1]liste reference'!$B$7:$P$906,13,0)),VLOOKUP($A34,'[1]liste reference'!$A$7:$P$906,14,0)))</f>
        <v>x</v>
      </c>
      <c r="I34" s="227">
        <f>IF(ISNUMBER(H34),IF(ISERROR(VLOOKUP($A34,'[1]liste reference'!$A$7:$P$906,3,0)),IF(ISERROR(VLOOKUP($A34,'[1]liste reference'!$B$7:$P$906,2,0)),"",VLOOKUP($A34,'[1]liste reference'!$B$7:$P$906,2,0)),VLOOKUP($A34,'[1]liste reference'!$A$7:$P$906,3,0)),"")</f>
      </c>
      <c r="J34" s="210">
        <f>IF(ISNUMBER(H34),IF(ISERROR(VLOOKUP($A34,'[1]liste reference'!$A$7:$P$906,4,0)),IF(ISERROR(VLOOKUP($A34,'[1]liste reference'!$B$7:$P$906,3,0)),"",VLOOKUP($A34,'[1]liste reference'!$B$7:$P$906,3,0)),VLOOKUP($A34,'[1]liste reference'!$A$7:$P$906,4,0)),"")</f>
      </c>
      <c r="K34" s="228">
        <f>IF(A34="NEW.COD",AA34,IF(ISTEXT($E34),"DEJA SAISI !",IF(A34="","",IF(ISERROR(VLOOKUP($A34,'[1]liste reference'!$A$7:$D$906,2,0)),IF(ISERROR(VLOOKUP($A34,'[1]liste reference'!$B$7:$D$906,1,0)),"code non répertorié ou synonyme",VLOOKUP($A34,'[1]liste reference'!$B$7:$D$906,1,0)),VLOOKUP(A34,'[1]liste reference'!$A$7:$D$906,2,0)))))</f>
      </c>
      <c r="L34" s="229"/>
      <c r="M34" s="229"/>
      <c r="N34" s="229"/>
      <c r="O34" s="213"/>
      <c r="P34" s="214">
        <f t="shared" si="2"/>
      </c>
      <c r="Q34" s="215">
        <f t="shared" si="3"/>
      </c>
      <c r="R34" s="215">
        <f t="shared" si="4"/>
        <v>0</v>
      </c>
      <c r="S34" s="215">
        <f t="shared" si="5"/>
        <v>0</v>
      </c>
      <c r="T34" s="230">
        <f t="shared" si="6"/>
        <v>0</v>
      </c>
      <c r="U34" s="216">
        <f t="shared" si="7"/>
      </c>
      <c r="V34" s="217" t="s">
        <v>51</v>
      </c>
      <c r="W34" s="217"/>
      <c r="X34" s="218">
        <f>IF(A34="new.cod","NEW.COD",IF(AND((Y34=""),ISTEXT(A34)),A34,IF(Y34="","",INDEX('[1]liste reference'!$A$7:$A$906,Y34))))</f>
      </c>
      <c r="Y34" s="7">
        <f>IF(ISERROR(MATCH(A34,'[1]liste reference'!$A$7:$A$906,0)),IF(ISERROR(MATCH(A34,'[1]liste reference'!$B$7:$B$906,0)),"",(MATCH(A34,'[1]liste reference'!$B$7:$B$906,0))),(MATCH(A34,'[1]liste reference'!$A$7:$A$906,0)))</f>
      </c>
      <c r="Z34" s="219"/>
      <c r="AA34" s="220"/>
      <c r="BB34" s="7">
        <f t="shared" si="8"/>
      </c>
    </row>
    <row r="35" spans="1:54" ht="12.75">
      <c r="A35" s="221" t="s">
        <v>51</v>
      </c>
      <c r="B35" s="222"/>
      <c r="C35" s="223"/>
      <c r="D35" s="224">
        <f>IF(ISERROR(VLOOKUP($A35,'[1]liste reference'!$A$7:$D$906,2,0)),IF(ISERROR(VLOOKUP($A35,'[1]liste reference'!$B$7:$D$906,1,0)),"",VLOOKUP($A35,'[1]liste reference'!$B$7:$D$906,1,0)),VLOOKUP($A35,'[1]liste reference'!$A$7:$D$906,2,0))</f>
      </c>
      <c r="E35" s="224">
        <f>IF(D35="",,VLOOKUP(D35,D$22:D34,1,0))</f>
        <v>0</v>
      </c>
      <c r="F35" s="234">
        <f t="shared" si="1"/>
        <v>0</v>
      </c>
      <c r="G35" s="226">
        <f>IF(A35="","",IF(ISERROR(VLOOKUP($A35,'[1]liste reference'!$A$7:$P$906,13,0)),IF(ISERROR(VLOOKUP($A35,'[1]liste reference'!$B$7:$P$906,12,0)),"    -",VLOOKUP($A35,'[1]liste reference'!$B$7:$P$906,12,0)),VLOOKUP($A35,'[1]liste reference'!$A$7:$P$906,13,0)))</f>
      </c>
      <c r="H35" s="208" t="str">
        <f>IF(A35="","x",IF(ISERROR(VLOOKUP($A35,'[1]liste reference'!$A$7:$P$906,14,0)),IF(ISERROR(VLOOKUP($A35,'[1]liste reference'!$B$7:$P$906,13,0)),"x",VLOOKUP($A35,'[1]liste reference'!$B$7:$P$906,13,0)),VLOOKUP($A35,'[1]liste reference'!$A$7:$P$906,14,0)))</f>
        <v>x</v>
      </c>
      <c r="I35" s="227">
        <f>IF(ISNUMBER(H35),IF(ISERROR(VLOOKUP($A35,'[1]liste reference'!$A$7:$P$906,3,0)),IF(ISERROR(VLOOKUP($A35,'[1]liste reference'!$B$7:$P$906,2,0)),"",VLOOKUP($A35,'[1]liste reference'!$B$7:$P$906,2,0)),VLOOKUP($A35,'[1]liste reference'!$A$7:$P$906,3,0)),"")</f>
      </c>
      <c r="J35" s="210">
        <f>IF(ISNUMBER(H35),IF(ISERROR(VLOOKUP($A35,'[1]liste reference'!$A$7:$P$906,4,0)),IF(ISERROR(VLOOKUP($A35,'[1]liste reference'!$B$7:$P$906,3,0)),"",VLOOKUP($A35,'[1]liste reference'!$B$7:$P$906,3,0)),VLOOKUP($A35,'[1]liste reference'!$A$7:$P$906,4,0)),"")</f>
      </c>
      <c r="K35" s="228">
        <f>IF(A35="NEW.COD",AA35,IF(ISTEXT($E35),"DEJA SAISI !",IF(A35="","",IF(ISERROR(VLOOKUP($A35,'[1]liste reference'!$A$7:$D$906,2,0)),IF(ISERROR(VLOOKUP($A35,'[1]liste reference'!$B$7:$D$906,1,0)),"code non répertorié ou synonyme",VLOOKUP($A35,'[1]liste reference'!$B$7:$D$906,1,0)),VLOOKUP(A35,'[1]liste reference'!$A$7:$D$906,2,0)))))</f>
      </c>
      <c r="L35" s="229"/>
      <c r="M35" s="229"/>
      <c r="N35" s="229"/>
      <c r="O35" s="213"/>
      <c r="P35" s="214">
        <f t="shared" si="2"/>
      </c>
      <c r="Q35" s="215">
        <f t="shared" si="3"/>
      </c>
      <c r="R35" s="215">
        <f t="shared" si="4"/>
        <v>0</v>
      </c>
      <c r="S35" s="215">
        <f t="shared" si="5"/>
        <v>0</v>
      </c>
      <c r="T35" s="230">
        <f t="shared" si="6"/>
        <v>0</v>
      </c>
      <c r="U35" s="216">
        <f t="shared" si="7"/>
      </c>
      <c r="V35" s="217" t="s">
        <v>51</v>
      </c>
      <c r="X35" s="218">
        <f>IF(A35="new.cod","NEW.COD",IF(AND((Y35=""),ISTEXT(A35)),A35,IF(Y35="","",INDEX('[1]liste reference'!$A$7:$A$906,Y35))))</f>
      </c>
      <c r="Y35" s="7">
        <f>IF(ISERROR(MATCH(A35,'[1]liste reference'!$A$7:$A$906,0)),IF(ISERROR(MATCH(A35,'[1]liste reference'!$B$7:$B$906,0)),"",(MATCH(A35,'[1]liste reference'!$B$7:$B$906,0))),(MATCH(A35,'[1]liste reference'!$A$7:$A$906,0)))</f>
      </c>
      <c r="Z35" s="219"/>
      <c r="AA35" s="220"/>
      <c r="BB35" s="7">
        <f t="shared" si="8"/>
      </c>
    </row>
    <row r="36" spans="1:54" ht="12.75">
      <c r="A36" s="221" t="s">
        <v>51</v>
      </c>
      <c r="B36" s="222"/>
      <c r="C36" s="223"/>
      <c r="D36" s="224">
        <f>IF(ISERROR(VLOOKUP($A36,'[1]liste reference'!$A$7:$D$906,2,0)),IF(ISERROR(VLOOKUP($A36,'[1]liste reference'!$B$7:$D$906,1,0)),"",VLOOKUP($A36,'[1]liste reference'!$B$7:$D$906,1,0)),VLOOKUP($A36,'[1]liste reference'!$A$7:$D$906,2,0))</f>
      </c>
      <c r="E36" s="224">
        <f>IF(D36="",,VLOOKUP(D36,D$22:D35,1,0))</f>
        <v>0</v>
      </c>
      <c r="F36" s="234">
        <f t="shared" si="1"/>
        <v>0</v>
      </c>
      <c r="G36" s="226">
        <f>IF(A36="","",IF(ISERROR(VLOOKUP($A36,'[1]liste reference'!$A$7:$P$906,13,0)),IF(ISERROR(VLOOKUP($A36,'[1]liste reference'!$B$7:$P$906,12,0)),"    -",VLOOKUP($A36,'[1]liste reference'!$B$7:$P$906,12,0)),VLOOKUP($A36,'[1]liste reference'!$A$7:$P$906,13,0)))</f>
      </c>
      <c r="H36" s="208" t="str">
        <f>IF(A36="","x",IF(ISERROR(VLOOKUP($A36,'[1]liste reference'!$A$7:$P$906,14,0)),IF(ISERROR(VLOOKUP($A36,'[1]liste reference'!$B$7:$P$906,13,0)),"x",VLOOKUP($A36,'[1]liste reference'!$B$7:$P$906,13,0)),VLOOKUP($A36,'[1]liste reference'!$A$7:$P$906,14,0)))</f>
        <v>x</v>
      </c>
      <c r="I36" s="227">
        <f>IF(ISNUMBER(H36),IF(ISERROR(VLOOKUP($A36,'[1]liste reference'!$A$7:$P$906,3,0)),IF(ISERROR(VLOOKUP($A36,'[1]liste reference'!$B$7:$P$906,2,0)),"",VLOOKUP($A36,'[1]liste reference'!$B$7:$P$906,2,0)),VLOOKUP($A36,'[1]liste reference'!$A$7:$P$906,3,0)),"")</f>
      </c>
      <c r="J36" s="210">
        <f>IF(ISNUMBER(H36),IF(ISERROR(VLOOKUP($A36,'[1]liste reference'!$A$7:$P$906,4,0)),IF(ISERROR(VLOOKUP($A36,'[1]liste reference'!$B$7:$P$906,3,0)),"",VLOOKUP($A36,'[1]liste reference'!$B$7:$P$906,3,0)),VLOOKUP($A36,'[1]liste reference'!$A$7:$P$906,4,0)),"")</f>
      </c>
      <c r="K36" s="228">
        <f>IF(A36="NEW.COD",AA36,IF(ISTEXT($E36),"DEJA SAISI !",IF(A36="","",IF(ISERROR(VLOOKUP($A36,'[1]liste reference'!$A$7:$D$906,2,0)),IF(ISERROR(VLOOKUP($A36,'[1]liste reference'!$B$7:$D$906,1,0)),"code non répertorié ou synonyme",VLOOKUP($A36,'[1]liste reference'!$B$7:$D$906,1,0)),VLOOKUP(A36,'[1]liste reference'!$A$7:$D$906,2,0)))))</f>
      </c>
      <c r="L36" s="229"/>
      <c r="M36" s="229"/>
      <c r="N36" s="229"/>
      <c r="O36" s="213"/>
      <c r="P36" s="214">
        <f t="shared" si="2"/>
      </c>
      <c r="Q36" s="215">
        <f t="shared" si="3"/>
      </c>
      <c r="R36" s="215">
        <f t="shared" si="4"/>
        <v>0</v>
      </c>
      <c r="S36" s="215">
        <f t="shared" si="5"/>
        <v>0</v>
      </c>
      <c r="T36" s="230">
        <f t="shared" si="6"/>
        <v>0</v>
      </c>
      <c r="U36" s="216">
        <f t="shared" si="7"/>
      </c>
      <c r="V36" s="217" t="s">
        <v>51</v>
      </c>
      <c r="W36" s="217"/>
      <c r="X36" s="218">
        <f>IF(A36="new.cod","NEW.COD",IF(AND((Y36=""),ISTEXT(A36)),A36,IF(Y36="","",INDEX('[1]liste reference'!$A$7:$A$906,Y36))))</f>
      </c>
      <c r="Y36" s="7">
        <f>IF(ISERROR(MATCH(A36,'[1]liste reference'!$A$7:$A$906,0)),IF(ISERROR(MATCH(A36,'[1]liste reference'!$B$7:$B$906,0)),"",(MATCH(A36,'[1]liste reference'!$B$7:$B$906,0))),(MATCH(A36,'[1]liste reference'!$A$7:$A$906,0)))</f>
      </c>
      <c r="Z36" s="219"/>
      <c r="AA36" s="220"/>
      <c r="BB36" s="7">
        <f t="shared" si="8"/>
      </c>
    </row>
    <row r="37" spans="1:54" ht="12.75">
      <c r="A37" s="221" t="s">
        <v>51</v>
      </c>
      <c r="B37" s="222"/>
      <c r="C37" s="223"/>
      <c r="D37" s="224">
        <f>IF(ISERROR(VLOOKUP($A37,'[1]liste reference'!$A$7:$D$906,2,0)),IF(ISERROR(VLOOKUP($A37,'[1]liste reference'!$B$7:$D$906,1,0)),"",VLOOKUP($A37,'[1]liste reference'!$B$7:$D$906,1,0)),VLOOKUP($A37,'[1]liste reference'!$A$7:$D$906,2,0))</f>
      </c>
      <c r="E37" s="224">
        <f>IF(D37="",,VLOOKUP(D37,D$22:D36,1,0))</f>
        <v>0</v>
      </c>
      <c r="F37" s="234">
        <f t="shared" si="1"/>
        <v>0</v>
      </c>
      <c r="G37" s="226">
        <f>IF(A37="","",IF(ISERROR(VLOOKUP($A37,'[1]liste reference'!$A$7:$P$906,13,0)),IF(ISERROR(VLOOKUP($A37,'[1]liste reference'!$B$7:$P$906,12,0)),"    -",VLOOKUP($A37,'[1]liste reference'!$B$7:$P$906,12,0)),VLOOKUP($A37,'[1]liste reference'!$A$7:$P$906,13,0)))</f>
      </c>
      <c r="H37" s="208" t="str">
        <f>IF(A37="","x",IF(ISERROR(VLOOKUP($A37,'[1]liste reference'!$A$7:$P$906,14,0)),IF(ISERROR(VLOOKUP($A37,'[1]liste reference'!$B$7:$P$906,13,0)),"x",VLOOKUP($A37,'[1]liste reference'!$B$7:$P$906,13,0)),VLOOKUP($A37,'[1]liste reference'!$A$7:$P$906,14,0)))</f>
        <v>x</v>
      </c>
      <c r="I37" s="227">
        <f>IF(ISNUMBER(H37),IF(ISERROR(VLOOKUP($A37,'[1]liste reference'!$A$7:$P$906,3,0)),IF(ISERROR(VLOOKUP($A37,'[1]liste reference'!$B$7:$P$906,2,0)),"",VLOOKUP($A37,'[1]liste reference'!$B$7:$P$906,2,0)),VLOOKUP($A37,'[1]liste reference'!$A$7:$P$906,3,0)),"")</f>
      </c>
      <c r="J37" s="210">
        <f>IF(ISNUMBER(H37),IF(ISERROR(VLOOKUP($A37,'[1]liste reference'!$A$7:$P$906,4,0)),IF(ISERROR(VLOOKUP($A37,'[1]liste reference'!$B$7:$P$906,3,0)),"",VLOOKUP($A37,'[1]liste reference'!$B$7:$P$906,3,0)),VLOOKUP($A37,'[1]liste reference'!$A$7:$P$906,4,0)),"")</f>
      </c>
      <c r="K37" s="228">
        <f>IF(A37="NEW.COD",AA37,IF(ISTEXT($E37),"DEJA SAISI !",IF(A37="","",IF(ISERROR(VLOOKUP($A37,'[1]liste reference'!$A$7:$D$906,2,0)),IF(ISERROR(VLOOKUP($A37,'[1]liste reference'!$B$7:$D$906,1,0)),"code non répertorié ou synonyme",VLOOKUP($A37,'[1]liste reference'!$B$7:$D$906,1,0)),VLOOKUP(A37,'[1]liste reference'!$A$7:$D$906,2,0)))))</f>
      </c>
      <c r="L37" s="229"/>
      <c r="M37" s="229"/>
      <c r="N37" s="229"/>
      <c r="O37" s="213"/>
      <c r="P37" s="214">
        <f t="shared" si="2"/>
      </c>
      <c r="Q37" s="215">
        <f t="shared" si="3"/>
      </c>
      <c r="R37" s="215">
        <f t="shared" si="4"/>
        <v>0</v>
      </c>
      <c r="S37" s="215">
        <f t="shared" si="5"/>
        <v>0</v>
      </c>
      <c r="T37" s="230">
        <f t="shared" si="6"/>
        <v>0</v>
      </c>
      <c r="U37" s="216">
        <f t="shared" si="7"/>
      </c>
      <c r="V37" s="235" t="s">
        <v>51</v>
      </c>
      <c r="X37" s="218">
        <f>IF(A37="new.cod","NEW.COD",IF(AND((Y37=""),ISTEXT(A37)),A37,IF(Y37="","",INDEX('[1]liste reference'!$A$7:$A$906,Y37))))</f>
      </c>
      <c r="Y37" s="7">
        <f>IF(ISERROR(MATCH(A37,'[1]liste reference'!$A$7:$A$906,0)),IF(ISERROR(MATCH(A37,'[1]liste reference'!$B$7:$B$906,0)),"",(MATCH(A37,'[1]liste reference'!$B$7:$B$906,0))),(MATCH(A37,'[1]liste reference'!$A$7:$A$906,0)))</f>
      </c>
      <c r="Z37" s="219"/>
      <c r="AA37" s="220"/>
      <c r="BB37" s="7">
        <f t="shared" si="8"/>
      </c>
    </row>
    <row r="38" spans="1:54" ht="12.75">
      <c r="A38" s="221" t="s">
        <v>51</v>
      </c>
      <c r="B38" s="222"/>
      <c r="C38" s="223"/>
      <c r="D38" s="224">
        <f>IF(ISERROR(VLOOKUP($A38,'[1]liste reference'!$A$7:$D$906,2,0)),IF(ISERROR(VLOOKUP($A38,'[1]liste reference'!$B$7:$D$906,1,0)),"",VLOOKUP($A38,'[1]liste reference'!$B$7:$D$906,1,0)),VLOOKUP($A38,'[1]liste reference'!$A$7:$D$906,2,0))</f>
      </c>
      <c r="E38" s="224">
        <f>IF(D38="",,VLOOKUP(D38,D$22:D37,1,0))</f>
        <v>0</v>
      </c>
      <c r="F38" s="234">
        <f t="shared" si="1"/>
        <v>0</v>
      </c>
      <c r="G38" s="226">
        <f>IF(A38="","",IF(ISERROR(VLOOKUP($A38,'[1]liste reference'!$A$7:$P$906,13,0)),IF(ISERROR(VLOOKUP($A38,'[1]liste reference'!$B$7:$P$906,12,0)),"    -",VLOOKUP($A38,'[1]liste reference'!$B$7:$P$906,12,0)),VLOOKUP($A38,'[1]liste reference'!$A$7:$P$906,13,0)))</f>
      </c>
      <c r="H38" s="208" t="str">
        <f>IF(A38="","x",IF(ISERROR(VLOOKUP($A38,'[1]liste reference'!$A$7:$P$906,14,0)),IF(ISERROR(VLOOKUP($A38,'[1]liste reference'!$B$7:$P$906,13,0)),"x",VLOOKUP($A38,'[1]liste reference'!$B$7:$P$906,13,0)),VLOOKUP($A38,'[1]liste reference'!$A$7:$P$906,14,0)))</f>
        <v>x</v>
      </c>
      <c r="I38" s="227">
        <f>IF(ISNUMBER(H38),IF(ISERROR(VLOOKUP($A38,'[1]liste reference'!$A$7:$P$906,3,0)),IF(ISERROR(VLOOKUP($A38,'[1]liste reference'!$B$7:$P$906,2,0)),"",VLOOKUP($A38,'[1]liste reference'!$B$7:$P$906,2,0)),VLOOKUP($A38,'[1]liste reference'!$A$7:$P$906,3,0)),"")</f>
      </c>
      <c r="J38" s="210">
        <f>IF(ISNUMBER(H38),IF(ISERROR(VLOOKUP($A38,'[1]liste reference'!$A$7:$P$906,4,0)),IF(ISERROR(VLOOKUP($A38,'[1]liste reference'!$B$7:$P$906,3,0)),"",VLOOKUP($A38,'[1]liste reference'!$B$7:$P$906,3,0)),VLOOKUP($A38,'[1]liste reference'!$A$7:$P$906,4,0)),"")</f>
      </c>
      <c r="K38" s="228">
        <f>IF(A38="NEW.COD",AA38,IF(ISTEXT($E38),"DEJA SAISI !",IF(A38="","",IF(ISERROR(VLOOKUP($A38,'[1]liste reference'!$A$7:$D$906,2,0)),IF(ISERROR(VLOOKUP($A38,'[1]liste reference'!$B$7:$D$906,1,0)),"code non répertorié ou synonyme",VLOOKUP($A38,'[1]liste reference'!$B$7:$D$906,1,0)),VLOOKUP(A38,'[1]liste reference'!$A$7:$D$906,2,0)))))</f>
      </c>
      <c r="L38" s="229"/>
      <c r="M38" s="229"/>
      <c r="N38" s="229"/>
      <c r="O38" s="213"/>
      <c r="P38" s="214">
        <f t="shared" si="2"/>
      </c>
      <c r="Q38" s="215">
        <f t="shared" si="3"/>
      </c>
      <c r="R38" s="215">
        <f t="shared" si="4"/>
        <v>0</v>
      </c>
      <c r="S38" s="215">
        <f t="shared" si="5"/>
        <v>0</v>
      </c>
      <c r="T38" s="230">
        <f t="shared" si="6"/>
        <v>0</v>
      </c>
      <c r="U38" s="216">
        <f t="shared" si="7"/>
      </c>
      <c r="V38" s="217" t="s">
        <v>51</v>
      </c>
      <c r="X38" s="218">
        <f>IF(A38="new.cod","NEW.COD",IF(AND((Y38=""),ISTEXT(A38)),A38,IF(Y38="","",INDEX('[1]liste reference'!$A$7:$A$906,Y38))))</f>
      </c>
      <c r="Y38" s="7">
        <f>IF(ISERROR(MATCH(A38,'[1]liste reference'!$A$7:$A$906,0)),IF(ISERROR(MATCH(A38,'[1]liste reference'!$B$7:$B$906,0)),"",(MATCH(A38,'[1]liste reference'!$B$7:$B$906,0))),(MATCH(A38,'[1]liste reference'!$A$7:$A$906,0)))</f>
      </c>
      <c r="Z38" s="219"/>
      <c r="AA38" s="220"/>
      <c r="BB38" s="7">
        <f t="shared" si="8"/>
      </c>
    </row>
    <row r="39" spans="1:54" ht="12.75">
      <c r="A39" s="221" t="s">
        <v>51</v>
      </c>
      <c r="B39" s="222"/>
      <c r="C39" s="223"/>
      <c r="D39" s="224">
        <f>IF(ISERROR(VLOOKUP($A39,'[1]liste reference'!$A$7:$D$906,2,0)),IF(ISERROR(VLOOKUP($A39,'[1]liste reference'!$B$7:$D$906,1,0)),"",VLOOKUP($A39,'[1]liste reference'!$B$7:$D$906,1,0)),VLOOKUP($A39,'[1]liste reference'!$A$7:$D$906,2,0))</f>
      </c>
      <c r="E39" s="224">
        <f>IF(D39="",,VLOOKUP(D39,D$22:D38,1,0))</f>
        <v>0</v>
      </c>
      <c r="F39" s="234">
        <f t="shared" si="1"/>
        <v>0</v>
      </c>
      <c r="G39" s="226">
        <f>IF(A39="","",IF(ISERROR(VLOOKUP($A39,'[1]liste reference'!$A$7:$P$906,13,0)),IF(ISERROR(VLOOKUP($A39,'[1]liste reference'!$B$7:$P$906,12,0)),"    -",VLOOKUP($A39,'[1]liste reference'!$B$7:$P$906,12,0)),VLOOKUP($A39,'[1]liste reference'!$A$7:$P$906,13,0)))</f>
      </c>
      <c r="H39" s="208" t="str">
        <f>IF(A39="","x",IF(ISERROR(VLOOKUP($A39,'[1]liste reference'!$A$7:$P$906,14,0)),IF(ISERROR(VLOOKUP($A39,'[1]liste reference'!$B$7:$P$906,13,0)),"x",VLOOKUP($A39,'[1]liste reference'!$B$7:$P$906,13,0)),VLOOKUP($A39,'[1]liste reference'!$A$7:$P$906,14,0)))</f>
        <v>x</v>
      </c>
      <c r="I39" s="227">
        <f>IF(ISNUMBER(H39),IF(ISERROR(VLOOKUP($A39,'[1]liste reference'!$A$7:$P$906,3,0)),IF(ISERROR(VLOOKUP($A39,'[1]liste reference'!$B$7:$P$906,2,0)),"",VLOOKUP($A39,'[1]liste reference'!$B$7:$P$906,2,0)),VLOOKUP($A39,'[1]liste reference'!$A$7:$P$906,3,0)),"")</f>
      </c>
      <c r="J39" s="210">
        <f>IF(ISNUMBER(H39),IF(ISERROR(VLOOKUP($A39,'[1]liste reference'!$A$7:$P$906,4,0)),IF(ISERROR(VLOOKUP($A39,'[1]liste reference'!$B$7:$P$906,3,0)),"",VLOOKUP($A39,'[1]liste reference'!$B$7:$P$906,3,0)),VLOOKUP($A39,'[1]liste reference'!$A$7:$P$906,4,0)),"")</f>
      </c>
      <c r="K39" s="228">
        <f>IF(A39="NEW.COD",AA39,IF(ISTEXT($E39),"DEJA SAISI !",IF(A39="","",IF(ISERROR(VLOOKUP($A39,'[1]liste reference'!$A$7:$D$906,2,0)),IF(ISERROR(VLOOKUP($A39,'[1]liste reference'!$B$7:$D$906,1,0)),"code non répertorié ou synonyme",VLOOKUP($A39,'[1]liste reference'!$B$7:$D$906,1,0)),VLOOKUP(A39,'[1]liste reference'!$A$7:$D$906,2,0)))))</f>
      </c>
      <c r="L39" s="229"/>
      <c r="M39" s="229"/>
      <c r="N39" s="229"/>
      <c r="O39" s="213"/>
      <c r="P39" s="214">
        <f t="shared" si="2"/>
      </c>
      <c r="Q39" s="215">
        <f t="shared" si="3"/>
      </c>
      <c r="R39" s="215">
        <f t="shared" si="4"/>
        <v>0</v>
      </c>
      <c r="S39" s="215">
        <f t="shared" si="5"/>
        <v>0</v>
      </c>
      <c r="T39" s="230">
        <f t="shared" si="6"/>
        <v>0</v>
      </c>
      <c r="U39" s="216">
        <f t="shared" si="7"/>
      </c>
      <c r="V39" s="217" t="s">
        <v>51</v>
      </c>
      <c r="X39" s="218">
        <f>IF(A39="new.cod","NEW.COD",IF(AND((Y39=""),ISTEXT(A39)),A39,IF(Y39="","",INDEX('[1]liste reference'!$A$7:$A$906,Y39))))</f>
      </c>
      <c r="Y39" s="7">
        <f>IF(ISERROR(MATCH(A39,'[1]liste reference'!$A$7:$A$906,0)),IF(ISERROR(MATCH(A39,'[1]liste reference'!$B$7:$B$906,0)),"",(MATCH(A39,'[1]liste reference'!$B$7:$B$906,0))),(MATCH(A39,'[1]liste reference'!$A$7:$A$906,0)))</f>
      </c>
      <c r="Z39" s="219"/>
      <c r="AA39" s="220"/>
      <c r="BB39" s="7">
        <f t="shared" si="8"/>
      </c>
    </row>
    <row r="40" spans="1:54" ht="12.75">
      <c r="A40" s="221" t="s">
        <v>51</v>
      </c>
      <c r="B40" s="222"/>
      <c r="C40" s="223"/>
      <c r="D40" s="224">
        <f>IF(ISERROR(VLOOKUP($A40,'[1]liste reference'!$A$7:$D$906,2,0)),IF(ISERROR(VLOOKUP($A40,'[1]liste reference'!$B$7:$D$906,1,0)),"",VLOOKUP($A40,'[1]liste reference'!$B$7:$D$906,1,0)),VLOOKUP($A40,'[1]liste reference'!$A$7:$D$906,2,0))</f>
      </c>
      <c r="E40" s="224">
        <f>IF(D40="",,VLOOKUP(D40,D$22:D39,1,0))</f>
        <v>0</v>
      </c>
      <c r="F40" s="234">
        <f t="shared" si="1"/>
        <v>0</v>
      </c>
      <c r="G40" s="226">
        <f>IF(A40="","",IF(ISERROR(VLOOKUP($A40,'[1]liste reference'!$A$7:$P$906,13,0)),IF(ISERROR(VLOOKUP($A40,'[1]liste reference'!$B$7:$P$906,12,0)),"    -",VLOOKUP($A40,'[1]liste reference'!$B$7:$P$906,12,0)),VLOOKUP($A40,'[1]liste reference'!$A$7:$P$906,13,0)))</f>
      </c>
      <c r="H40" s="208" t="str">
        <f>IF(A40="","x",IF(ISERROR(VLOOKUP($A40,'[1]liste reference'!$A$7:$P$906,14,0)),IF(ISERROR(VLOOKUP($A40,'[1]liste reference'!$B$7:$P$906,13,0)),"x",VLOOKUP($A40,'[1]liste reference'!$B$7:$P$906,13,0)),VLOOKUP($A40,'[1]liste reference'!$A$7:$P$906,14,0)))</f>
        <v>x</v>
      </c>
      <c r="I40" s="227">
        <f>IF(ISNUMBER(H40),IF(ISERROR(VLOOKUP($A40,'[1]liste reference'!$A$7:$P$906,3,0)),IF(ISERROR(VLOOKUP($A40,'[1]liste reference'!$B$7:$P$906,2,0)),"",VLOOKUP($A40,'[1]liste reference'!$B$7:$P$906,2,0)),VLOOKUP($A40,'[1]liste reference'!$A$7:$P$906,3,0)),"")</f>
      </c>
      <c r="J40" s="210">
        <f>IF(ISNUMBER(H40),IF(ISERROR(VLOOKUP($A40,'[1]liste reference'!$A$7:$P$906,4,0)),IF(ISERROR(VLOOKUP($A40,'[1]liste reference'!$B$7:$P$906,3,0)),"",VLOOKUP($A40,'[1]liste reference'!$B$7:$P$906,3,0)),VLOOKUP($A40,'[1]liste reference'!$A$7:$P$906,4,0)),"")</f>
      </c>
      <c r="K40" s="228">
        <f>IF(A40="NEW.COD",AA40,IF(ISTEXT($E40),"DEJA SAISI !",IF(A40="","",IF(ISERROR(VLOOKUP($A40,'[1]liste reference'!$A$7:$D$906,2,0)),IF(ISERROR(VLOOKUP($A40,'[1]liste reference'!$B$7:$D$906,1,0)),"code non répertorié ou synonyme",VLOOKUP($A40,'[1]liste reference'!$B$7:$D$906,1,0)),VLOOKUP(A40,'[1]liste reference'!$A$7:$D$906,2,0)))))</f>
      </c>
      <c r="L40" s="229"/>
      <c r="M40" s="229"/>
      <c r="N40" s="229"/>
      <c r="O40" s="213"/>
      <c r="P40" s="214">
        <f t="shared" si="2"/>
      </c>
      <c r="Q40" s="215">
        <f t="shared" si="3"/>
      </c>
      <c r="R40" s="215">
        <f t="shared" si="4"/>
        <v>0</v>
      </c>
      <c r="S40" s="215">
        <f t="shared" si="5"/>
        <v>0</v>
      </c>
      <c r="T40" s="230">
        <f t="shared" si="6"/>
        <v>0</v>
      </c>
      <c r="U40" s="216">
        <f t="shared" si="7"/>
      </c>
      <c r="V40" s="217" t="s">
        <v>51</v>
      </c>
      <c r="X40" s="218">
        <f>IF(A40="new.cod","NEW.COD",IF(AND((Y40=""),ISTEXT(A40)),A40,IF(Y40="","",INDEX('[1]liste reference'!$A$7:$A$906,Y40))))</f>
      </c>
      <c r="Y40" s="7">
        <f>IF(ISERROR(MATCH(A40,'[1]liste reference'!$A$7:$A$906,0)),IF(ISERROR(MATCH(A40,'[1]liste reference'!$B$7:$B$906,0)),"",(MATCH(A40,'[1]liste reference'!$B$7:$B$906,0))),(MATCH(A40,'[1]liste reference'!$A$7:$A$906,0)))</f>
      </c>
      <c r="Z40" s="219"/>
      <c r="AA40" s="220"/>
      <c r="BB40" s="7">
        <f t="shared" si="8"/>
      </c>
    </row>
    <row r="41" spans="1:54" ht="12.75">
      <c r="A41" s="221" t="s">
        <v>51</v>
      </c>
      <c r="B41" s="222"/>
      <c r="C41" s="223"/>
      <c r="D41" s="224">
        <f>IF(ISERROR(VLOOKUP($A41,'[1]liste reference'!$A$7:$D$906,2,0)),IF(ISERROR(VLOOKUP($A41,'[1]liste reference'!$B$7:$D$906,1,0)),"",VLOOKUP($A41,'[1]liste reference'!$B$7:$D$906,1,0)),VLOOKUP($A41,'[1]liste reference'!$A$7:$D$906,2,0))</f>
      </c>
      <c r="E41" s="224">
        <f>IF(D41="",,VLOOKUP(D41,D$22:D40,1,0))</f>
        <v>0</v>
      </c>
      <c r="F41" s="234">
        <f t="shared" si="1"/>
        <v>0</v>
      </c>
      <c r="G41" s="226">
        <f>IF(A41="","",IF(ISERROR(VLOOKUP($A41,'[1]liste reference'!$A$7:$P$906,13,0)),IF(ISERROR(VLOOKUP($A41,'[1]liste reference'!$B$7:$P$906,12,0)),"    -",VLOOKUP($A41,'[1]liste reference'!$B$7:$P$906,12,0)),VLOOKUP($A41,'[1]liste reference'!$A$7:$P$906,13,0)))</f>
      </c>
      <c r="H41" s="208" t="str">
        <f>IF(A41="","x",IF(ISERROR(VLOOKUP($A41,'[1]liste reference'!$A$7:$P$906,14,0)),IF(ISERROR(VLOOKUP($A41,'[1]liste reference'!$B$7:$P$906,13,0)),"x",VLOOKUP($A41,'[1]liste reference'!$B$7:$P$906,13,0)),VLOOKUP($A41,'[1]liste reference'!$A$7:$P$906,14,0)))</f>
        <v>x</v>
      </c>
      <c r="I41" s="227">
        <f>IF(ISNUMBER(H41),IF(ISERROR(VLOOKUP($A41,'[1]liste reference'!$A$7:$P$906,3,0)),IF(ISERROR(VLOOKUP($A41,'[1]liste reference'!$B$7:$P$906,2,0)),"",VLOOKUP($A41,'[1]liste reference'!$B$7:$P$906,2,0)),VLOOKUP($A41,'[1]liste reference'!$A$7:$P$906,3,0)),"")</f>
      </c>
      <c r="J41" s="210">
        <f>IF(ISNUMBER(H41),IF(ISERROR(VLOOKUP($A41,'[1]liste reference'!$A$7:$P$906,4,0)),IF(ISERROR(VLOOKUP($A41,'[1]liste reference'!$B$7:$P$906,3,0)),"",VLOOKUP($A41,'[1]liste reference'!$B$7:$P$906,3,0)),VLOOKUP($A41,'[1]liste reference'!$A$7:$P$906,4,0)),"")</f>
      </c>
      <c r="K41" s="228">
        <f>IF(A41="NEW.COD",AA41,IF(ISTEXT($E41),"DEJA SAISI !",IF(A41="","",IF(ISERROR(VLOOKUP($A41,'[1]liste reference'!$A$7:$D$906,2,0)),IF(ISERROR(VLOOKUP($A41,'[1]liste reference'!$B$7:$D$906,1,0)),"code non répertorié ou synonyme",VLOOKUP($A41,'[1]liste reference'!$B$7:$D$906,1,0)),VLOOKUP(A41,'[1]liste reference'!$A$7:$D$906,2,0)))))</f>
      </c>
      <c r="L41" s="229"/>
      <c r="M41" s="229"/>
      <c r="N41" s="229"/>
      <c r="O41" s="213"/>
      <c r="P41" s="214">
        <f t="shared" si="2"/>
      </c>
      <c r="Q41" s="215">
        <f t="shared" si="3"/>
      </c>
      <c r="R41" s="215">
        <f t="shared" si="4"/>
        <v>0</v>
      </c>
      <c r="S41" s="215">
        <f t="shared" si="5"/>
        <v>0</v>
      </c>
      <c r="T41" s="230">
        <f t="shared" si="6"/>
        <v>0</v>
      </c>
      <c r="U41" s="216">
        <f t="shared" si="7"/>
      </c>
      <c r="V41" s="217" t="s">
        <v>51</v>
      </c>
      <c r="X41" s="218">
        <f>IF(A41="new.cod","NEW.COD",IF(AND((Y41=""),ISTEXT(A41)),A41,IF(Y41="","",INDEX('[1]liste reference'!$A$7:$A$906,Y41))))</f>
      </c>
      <c r="Y41" s="7">
        <f>IF(ISERROR(MATCH(A41,'[1]liste reference'!$A$7:$A$906,0)),IF(ISERROR(MATCH(A41,'[1]liste reference'!$B$7:$B$906,0)),"",(MATCH(A41,'[1]liste reference'!$B$7:$B$906,0))),(MATCH(A41,'[1]liste reference'!$A$7:$A$906,0)))</f>
      </c>
      <c r="Z41" s="219"/>
      <c r="AA41" s="220"/>
      <c r="BB41" s="7">
        <f t="shared" si="8"/>
      </c>
    </row>
    <row r="42" spans="1:54" ht="12.75">
      <c r="A42" s="221" t="s">
        <v>51</v>
      </c>
      <c r="B42" s="222"/>
      <c r="C42" s="223"/>
      <c r="D42" s="224">
        <f>IF(ISERROR(VLOOKUP($A42,'[1]liste reference'!$A$7:$D$906,2,0)),IF(ISERROR(VLOOKUP($A42,'[1]liste reference'!$B$7:$D$906,1,0)),"",VLOOKUP($A42,'[1]liste reference'!$B$7:$D$906,1,0)),VLOOKUP($A42,'[1]liste reference'!$A$7:$D$906,2,0))</f>
      </c>
      <c r="E42" s="224">
        <f>IF(D42="",,VLOOKUP(D42,D$22:D41,1,0))</f>
        <v>0</v>
      </c>
      <c r="F42" s="234">
        <f t="shared" si="1"/>
        <v>0</v>
      </c>
      <c r="G42" s="226">
        <f>IF(A42="","",IF(ISERROR(VLOOKUP($A42,'[1]liste reference'!$A$7:$P$906,13,0)),IF(ISERROR(VLOOKUP($A42,'[1]liste reference'!$B$7:$P$906,12,0)),"    -",VLOOKUP($A42,'[1]liste reference'!$B$7:$P$906,12,0)),VLOOKUP($A42,'[1]liste reference'!$A$7:$P$906,13,0)))</f>
      </c>
      <c r="H42" s="208" t="str">
        <f>IF(A42="","x",IF(ISERROR(VLOOKUP($A42,'[1]liste reference'!$A$7:$P$906,14,0)),IF(ISERROR(VLOOKUP($A42,'[1]liste reference'!$B$7:$P$906,13,0)),"x",VLOOKUP($A42,'[1]liste reference'!$B$7:$P$906,13,0)),VLOOKUP($A42,'[1]liste reference'!$A$7:$P$906,14,0)))</f>
        <v>x</v>
      </c>
      <c r="I42" s="227">
        <f>IF(ISNUMBER(H42),IF(ISERROR(VLOOKUP($A42,'[1]liste reference'!$A$7:$P$906,3,0)),IF(ISERROR(VLOOKUP($A42,'[1]liste reference'!$B$7:$P$906,2,0)),"",VLOOKUP($A42,'[1]liste reference'!$B$7:$P$906,2,0)),VLOOKUP($A42,'[1]liste reference'!$A$7:$P$906,3,0)),"")</f>
      </c>
      <c r="J42" s="210">
        <f>IF(ISNUMBER(H42),IF(ISERROR(VLOOKUP($A42,'[1]liste reference'!$A$7:$P$906,4,0)),IF(ISERROR(VLOOKUP($A42,'[1]liste reference'!$B$7:$P$906,3,0)),"",VLOOKUP($A42,'[1]liste reference'!$B$7:$P$906,3,0)),VLOOKUP($A42,'[1]liste reference'!$A$7:$P$906,4,0)),"")</f>
      </c>
      <c r="K42" s="228">
        <f>IF(A42="NEW.COD",AA42,IF(ISTEXT($E42),"DEJA SAISI !",IF(A42="","",IF(ISERROR(VLOOKUP($A42,'[1]liste reference'!$A$7:$D$906,2,0)),IF(ISERROR(VLOOKUP($A42,'[1]liste reference'!$B$7:$D$906,1,0)),"code non répertorié ou synonyme",VLOOKUP($A42,'[1]liste reference'!$B$7:$D$906,1,0)),VLOOKUP(A42,'[1]liste reference'!$A$7:$D$906,2,0)))))</f>
      </c>
      <c r="L42" s="229"/>
      <c r="M42" s="229"/>
      <c r="N42" s="229"/>
      <c r="O42" s="213"/>
      <c r="P42" s="214">
        <f t="shared" si="2"/>
      </c>
      <c r="Q42" s="215">
        <f t="shared" si="3"/>
      </c>
      <c r="R42" s="215">
        <f t="shared" si="4"/>
        <v>0</v>
      </c>
      <c r="S42" s="215">
        <f t="shared" si="5"/>
        <v>0</v>
      </c>
      <c r="T42" s="230">
        <f t="shared" si="6"/>
        <v>0</v>
      </c>
      <c r="U42" s="216">
        <f t="shared" si="7"/>
      </c>
      <c r="V42" s="217" t="s">
        <v>51</v>
      </c>
      <c r="X42" s="218">
        <f>IF(A42="new.cod","NEW.COD",IF(AND((Y42=""),ISTEXT(A42)),A42,IF(Y42="","",INDEX('[1]liste reference'!$A$7:$A$906,Y42))))</f>
      </c>
      <c r="Y42" s="7">
        <f>IF(ISERROR(MATCH(A42,'[1]liste reference'!$A$7:$A$906,0)),IF(ISERROR(MATCH(A42,'[1]liste reference'!$B$7:$B$906,0)),"",(MATCH(A42,'[1]liste reference'!$B$7:$B$906,0))),(MATCH(A42,'[1]liste reference'!$A$7:$A$906,0)))</f>
      </c>
      <c r="Z42" s="219"/>
      <c r="AA42" s="220"/>
      <c r="BB42" s="7">
        <f t="shared" si="8"/>
      </c>
    </row>
    <row r="43" spans="1:54" ht="12.75">
      <c r="A43" s="221" t="s">
        <v>51</v>
      </c>
      <c r="B43" s="222"/>
      <c r="C43" s="223"/>
      <c r="D43" s="224">
        <f>IF(ISERROR(VLOOKUP($A43,'[1]liste reference'!$A$7:$D$906,2,0)),IF(ISERROR(VLOOKUP($A43,'[1]liste reference'!$B$7:$D$906,1,0)),"",VLOOKUP($A43,'[1]liste reference'!$B$7:$D$906,1,0)),VLOOKUP($A43,'[1]liste reference'!$A$7:$D$906,2,0))</f>
      </c>
      <c r="E43" s="224">
        <f>IF(D43="",,VLOOKUP(D43,D$22:D42,1,0))</f>
        <v>0</v>
      </c>
      <c r="F43" s="234">
        <f t="shared" si="1"/>
        <v>0</v>
      </c>
      <c r="G43" s="226">
        <f>IF(A43="","",IF(ISERROR(VLOOKUP($A43,'[1]liste reference'!$A$7:$P$906,13,0)),IF(ISERROR(VLOOKUP($A43,'[1]liste reference'!$B$7:$P$906,12,0)),"    -",VLOOKUP($A43,'[1]liste reference'!$B$7:$P$906,12,0)),VLOOKUP($A43,'[1]liste reference'!$A$7:$P$906,13,0)))</f>
      </c>
      <c r="H43" s="208" t="str">
        <f>IF(A43="","x",IF(ISERROR(VLOOKUP($A43,'[1]liste reference'!$A$7:$P$906,14,0)),IF(ISERROR(VLOOKUP($A43,'[1]liste reference'!$B$7:$P$906,13,0)),"x",VLOOKUP($A43,'[1]liste reference'!$B$7:$P$906,13,0)),VLOOKUP($A43,'[1]liste reference'!$A$7:$P$906,14,0)))</f>
        <v>x</v>
      </c>
      <c r="I43" s="227">
        <f>IF(ISNUMBER(H43),IF(ISERROR(VLOOKUP($A43,'[1]liste reference'!$A$7:$P$906,3,0)),IF(ISERROR(VLOOKUP($A43,'[1]liste reference'!$B$7:$P$906,2,0)),"",VLOOKUP($A43,'[1]liste reference'!$B$7:$P$906,2,0)),VLOOKUP($A43,'[1]liste reference'!$A$7:$P$906,3,0)),"")</f>
      </c>
      <c r="J43" s="210">
        <f>IF(ISNUMBER(H43),IF(ISERROR(VLOOKUP($A43,'[1]liste reference'!$A$7:$P$906,4,0)),IF(ISERROR(VLOOKUP($A43,'[1]liste reference'!$B$7:$P$906,3,0)),"",VLOOKUP($A43,'[1]liste reference'!$B$7:$P$906,3,0)),VLOOKUP($A43,'[1]liste reference'!$A$7:$P$906,4,0)),"")</f>
      </c>
      <c r="K43" s="228">
        <f>IF(A43="NEW.COD",AA43,IF(ISTEXT($E43),"DEJA SAISI !",IF(A43="","",IF(ISERROR(VLOOKUP($A43,'[1]liste reference'!$A$7:$D$906,2,0)),IF(ISERROR(VLOOKUP($A43,'[1]liste reference'!$B$7:$D$906,1,0)),"code non répertorié ou synonyme",VLOOKUP($A43,'[1]liste reference'!$B$7:$D$906,1,0)),VLOOKUP(A43,'[1]liste reference'!$A$7:$D$906,2,0)))))</f>
      </c>
      <c r="L43" s="229"/>
      <c r="M43" s="229"/>
      <c r="N43" s="229"/>
      <c r="O43" s="213"/>
      <c r="P43" s="214">
        <f t="shared" si="2"/>
      </c>
      <c r="Q43" s="215">
        <f t="shared" si="3"/>
      </c>
      <c r="R43" s="215">
        <f t="shared" si="4"/>
        <v>0</v>
      </c>
      <c r="S43" s="215">
        <f t="shared" si="5"/>
        <v>0</v>
      </c>
      <c r="T43" s="230">
        <f t="shared" si="6"/>
        <v>0</v>
      </c>
      <c r="U43" s="216">
        <f t="shared" si="7"/>
      </c>
      <c r="V43" s="217" t="s">
        <v>51</v>
      </c>
      <c r="X43" s="218">
        <f>IF(A43="new.cod","NEW.COD",IF(AND((Y43=""),ISTEXT(A43)),A43,IF(Y43="","",INDEX('[1]liste reference'!$A$7:$A$906,Y43))))</f>
      </c>
      <c r="Y43" s="7">
        <f>IF(ISERROR(MATCH(A43,'[1]liste reference'!$A$7:$A$906,0)),IF(ISERROR(MATCH(A43,'[1]liste reference'!$B$7:$B$906,0)),"",(MATCH(A43,'[1]liste reference'!$B$7:$B$906,0))),(MATCH(A43,'[1]liste reference'!$A$7:$A$906,0)))</f>
      </c>
      <c r="Z43" s="219"/>
      <c r="AA43" s="220"/>
      <c r="BB43" s="7">
        <f t="shared" si="8"/>
      </c>
    </row>
    <row r="44" spans="1:54" ht="12.75">
      <c r="A44" s="221" t="s">
        <v>51</v>
      </c>
      <c r="B44" s="222"/>
      <c r="C44" s="223"/>
      <c r="D44" s="224">
        <f>IF(ISERROR(VLOOKUP($A44,'[1]liste reference'!$A$7:$D$906,2,0)),IF(ISERROR(VLOOKUP($A44,'[1]liste reference'!$B$7:$D$906,1,0)),"",VLOOKUP($A44,'[1]liste reference'!$B$7:$D$906,1,0)),VLOOKUP($A44,'[1]liste reference'!$A$7:$D$906,2,0))</f>
      </c>
      <c r="E44" s="224">
        <f>IF(D44="",,VLOOKUP(D44,D$22:D43,1,0))</f>
        <v>0</v>
      </c>
      <c r="F44" s="234">
        <f t="shared" si="1"/>
        <v>0</v>
      </c>
      <c r="G44" s="226">
        <f>IF(A44="","",IF(ISERROR(VLOOKUP($A44,'[1]liste reference'!$A$7:$P$906,13,0)),IF(ISERROR(VLOOKUP($A44,'[1]liste reference'!$B$7:$P$906,12,0)),"    -",VLOOKUP($A44,'[1]liste reference'!$B$7:$P$906,12,0)),VLOOKUP($A44,'[1]liste reference'!$A$7:$P$906,13,0)))</f>
      </c>
      <c r="H44" s="208" t="str">
        <f>IF(A44="","x",IF(ISERROR(VLOOKUP($A44,'[1]liste reference'!$A$7:$P$906,14,0)),IF(ISERROR(VLOOKUP($A44,'[1]liste reference'!$B$7:$P$906,13,0)),"x",VLOOKUP($A44,'[1]liste reference'!$B$7:$P$906,13,0)),VLOOKUP($A44,'[1]liste reference'!$A$7:$P$906,14,0)))</f>
        <v>x</v>
      </c>
      <c r="I44" s="227">
        <f>IF(ISNUMBER(H44),IF(ISERROR(VLOOKUP($A44,'[1]liste reference'!$A$7:$P$906,3,0)),IF(ISERROR(VLOOKUP($A44,'[1]liste reference'!$B$7:$P$906,2,0)),"",VLOOKUP($A44,'[1]liste reference'!$B$7:$P$906,2,0)),VLOOKUP($A44,'[1]liste reference'!$A$7:$P$906,3,0)),"")</f>
      </c>
      <c r="J44" s="210">
        <f>IF(ISNUMBER(H44),IF(ISERROR(VLOOKUP($A44,'[1]liste reference'!$A$7:$P$906,4,0)),IF(ISERROR(VLOOKUP($A44,'[1]liste reference'!$B$7:$P$906,3,0)),"",VLOOKUP($A44,'[1]liste reference'!$B$7:$P$906,3,0)),VLOOKUP($A44,'[1]liste reference'!$A$7:$P$906,4,0)),"")</f>
      </c>
      <c r="K44" s="228">
        <f>IF(A44="NEW.COD",AA44,IF(ISTEXT($E44),"DEJA SAISI !",IF(A44="","",IF(ISERROR(VLOOKUP($A44,'[1]liste reference'!$A$7:$D$906,2,0)),IF(ISERROR(VLOOKUP($A44,'[1]liste reference'!$B$7:$D$906,1,0)),"code non répertorié ou synonyme",VLOOKUP($A44,'[1]liste reference'!$B$7:$D$906,1,0)),VLOOKUP(A44,'[1]liste reference'!$A$7:$D$906,2,0)))))</f>
      </c>
      <c r="L44" s="229"/>
      <c r="M44" s="229"/>
      <c r="N44" s="229"/>
      <c r="O44" s="213"/>
      <c r="P44" s="214">
        <f t="shared" si="2"/>
      </c>
      <c r="Q44" s="215">
        <f t="shared" si="3"/>
      </c>
      <c r="R44" s="215">
        <f t="shared" si="4"/>
        <v>0</v>
      </c>
      <c r="S44" s="215">
        <f t="shared" si="5"/>
        <v>0</v>
      </c>
      <c r="T44" s="230">
        <f t="shared" si="6"/>
        <v>0</v>
      </c>
      <c r="U44" s="216">
        <f t="shared" si="7"/>
      </c>
      <c r="V44" s="217" t="s">
        <v>51</v>
      </c>
      <c r="X44" s="218">
        <f>IF(A44="new.cod","NEW.COD",IF(AND((Y44=""),ISTEXT(A44)),A44,IF(Y44="","",INDEX('[1]liste reference'!$A$7:$A$906,Y44))))</f>
      </c>
      <c r="Y44" s="7">
        <f>IF(ISERROR(MATCH(A44,'[1]liste reference'!$A$7:$A$906,0)),IF(ISERROR(MATCH(A44,'[1]liste reference'!$B$7:$B$906,0)),"",(MATCH(A44,'[1]liste reference'!$B$7:$B$906,0))),(MATCH(A44,'[1]liste reference'!$A$7:$A$906,0)))</f>
      </c>
      <c r="Z44" s="219"/>
      <c r="AA44" s="220"/>
      <c r="BB44" s="7">
        <f t="shared" si="8"/>
      </c>
    </row>
    <row r="45" spans="1:54" ht="12.75">
      <c r="A45" s="221" t="s">
        <v>51</v>
      </c>
      <c r="B45" s="222"/>
      <c r="C45" s="223"/>
      <c r="D45" s="224">
        <f>IF(ISERROR(VLOOKUP($A45,'[1]liste reference'!$A$7:$D$906,2,0)),IF(ISERROR(VLOOKUP($A45,'[1]liste reference'!$B$7:$D$906,1,0)),"",VLOOKUP($A45,'[1]liste reference'!$B$7:$D$906,1,0)),VLOOKUP($A45,'[1]liste reference'!$A$7:$D$906,2,0))</f>
      </c>
      <c r="E45" s="224">
        <f>IF(D45="",,VLOOKUP(D45,D$22:D44,1,0))</f>
        <v>0</v>
      </c>
      <c r="F45" s="234">
        <f t="shared" si="1"/>
        <v>0</v>
      </c>
      <c r="G45" s="226">
        <f>IF(A45="","",IF(ISERROR(VLOOKUP($A45,'[1]liste reference'!$A$7:$P$906,13,0)),IF(ISERROR(VLOOKUP($A45,'[1]liste reference'!$B$7:$P$906,12,0)),"    -",VLOOKUP($A45,'[1]liste reference'!$B$7:$P$906,12,0)),VLOOKUP($A45,'[1]liste reference'!$A$7:$P$906,13,0)))</f>
      </c>
      <c r="H45" s="208" t="str">
        <f>IF(A45="","x",IF(ISERROR(VLOOKUP($A45,'[1]liste reference'!$A$7:$P$906,14,0)),IF(ISERROR(VLOOKUP($A45,'[1]liste reference'!$B$7:$P$906,13,0)),"x",VLOOKUP($A45,'[1]liste reference'!$B$7:$P$906,13,0)),VLOOKUP($A45,'[1]liste reference'!$A$7:$P$906,14,0)))</f>
        <v>x</v>
      </c>
      <c r="I45" s="227">
        <f>IF(ISNUMBER(H45),IF(ISERROR(VLOOKUP($A45,'[1]liste reference'!$A$7:$P$906,3,0)),IF(ISERROR(VLOOKUP($A45,'[1]liste reference'!$B$7:$P$906,2,0)),"",VLOOKUP($A45,'[1]liste reference'!$B$7:$P$906,2,0)),VLOOKUP($A45,'[1]liste reference'!$A$7:$P$906,3,0)),"")</f>
      </c>
      <c r="J45" s="210">
        <f>IF(ISNUMBER(H45),IF(ISERROR(VLOOKUP($A45,'[1]liste reference'!$A$7:$P$906,4,0)),IF(ISERROR(VLOOKUP($A45,'[1]liste reference'!$B$7:$P$906,3,0)),"",VLOOKUP($A45,'[1]liste reference'!$B$7:$P$906,3,0)),VLOOKUP($A45,'[1]liste reference'!$A$7:$P$906,4,0)),"")</f>
      </c>
      <c r="K45" s="228">
        <f>IF(A45="NEW.COD",AA45,IF(ISTEXT($E45),"DEJA SAISI !",IF(A45="","",IF(ISERROR(VLOOKUP($A45,'[1]liste reference'!$A$7:$D$906,2,0)),IF(ISERROR(VLOOKUP($A45,'[1]liste reference'!$B$7:$D$906,1,0)),"code non répertorié ou synonyme",VLOOKUP($A45,'[1]liste reference'!$B$7:$D$906,1,0)),VLOOKUP(A45,'[1]liste reference'!$A$7:$D$906,2,0)))))</f>
      </c>
      <c r="L45" s="229"/>
      <c r="M45" s="229"/>
      <c r="N45" s="229"/>
      <c r="O45" s="213"/>
      <c r="P45" s="214">
        <f t="shared" si="2"/>
      </c>
      <c r="Q45" s="215">
        <f t="shared" si="3"/>
      </c>
      <c r="R45" s="215">
        <f t="shared" si="4"/>
        <v>0</v>
      </c>
      <c r="S45" s="215">
        <f t="shared" si="5"/>
        <v>0</v>
      </c>
      <c r="T45" s="230">
        <f t="shared" si="6"/>
        <v>0</v>
      </c>
      <c r="U45" s="216">
        <f t="shared" si="7"/>
      </c>
      <c r="V45" s="217" t="s">
        <v>51</v>
      </c>
      <c r="X45" s="218">
        <f>IF(A45="new.cod","NEW.COD",IF(AND((Y45=""),ISTEXT(A45)),A45,IF(Y45="","",INDEX('[1]liste reference'!$A$7:$A$906,Y45))))</f>
      </c>
      <c r="Y45" s="7">
        <f>IF(ISERROR(MATCH(A45,'[1]liste reference'!$A$7:$A$906,0)),IF(ISERROR(MATCH(A45,'[1]liste reference'!$B$7:$B$906,0)),"",(MATCH(A45,'[1]liste reference'!$B$7:$B$906,0))),(MATCH(A45,'[1]liste reference'!$A$7:$A$906,0)))</f>
      </c>
      <c r="Z45" s="219"/>
      <c r="AA45" s="220"/>
      <c r="BB45" s="7">
        <f t="shared" si="8"/>
      </c>
    </row>
    <row r="46" spans="1:54" ht="12.75">
      <c r="A46" s="221" t="s">
        <v>51</v>
      </c>
      <c r="B46" s="222"/>
      <c r="C46" s="223"/>
      <c r="D46" s="224">
        <f>IF(ISERROR(VLOOKUP($A46,'[1]liste reference'!$A$7:$D$906,2,0)),IF(ISERROR(VLOOKUP($A46,'[1]liste reference'!$B$7:$D$906,1,0)),"",VLOOKUP($A46,'[1]liste reference'!$B$7:$D$906,1,0)),VLOOKUP($A46,'[1]liste reference'!$A$7:$D$906,2,0))</f>
      </c>
      <c r="E46" s="224">
        <f>IF(D46="",,VLOOKUP(D46,D$22:D45,1,0))</f>
        <v>0</v>
      </c>
      <c r="F46" s="234">
        <f t="shared" si="1"/>
        <v>0</v>
      </c>
      <c r="G46" s="226">
        <f>IF(A46="","",IF(ISERROR(VLOOKUP($A46,'[1]liste reference'!$A$7:$P$906,13,0)),IF(ISERROR(VLOOKUP($A46,'[1]liste reference'!$B$7:$P$906,12,0)),"    -",VLOOKUP($A46,'[1]liste reference'!$B$7:$P$906,12,0)),VLOOKUP($A46,'[1]liste reference'!$A$7:$P$906,13,0)))</f>
      </c>
      <c r="H46" s="208" t="str">
        <f>IF(A46="","x",IF(ISERROR(VLOOKUP($A46,'[1]liste reference'!$A$7:$P$906,14,0)),IF(ISERROR(VLOOKUP($A46,'[1]liste reference'!$B$7:$P$906,13,0)),"x",VLOOKUP($A46,'[1]liste reference'!$B$7:$P$906,13,0)),VLOOKUP($A46,'[1]liste reference'!$A$7:$P$906,14,0)))</f>
        <v>x</v>
      </c>
      <c r="I46" s="227">
        <f>IF(ISNUMBER(H46),IF(ISERROR(VLOOKUP($A46,'[1]liste reference'!$A$7:$P$906,3,0)),IF(ISERROR(VLOOKUP($A46,'[1]liste reference'!$B$7:$P$906,2,0)),"",VLOOKUP($A46,'[1]liste reference'!$B$7:$P$906,2,0)),VLOOKUP($A46,'[1]liste reference'!$A$7:$P$906,3,0)),"")</f>
      </c>
      <c r="J46" s="210">
        <f>IF(ISNUMBER(H46),IF(ISERROR(VLOOKUP($A46,'[1]liste reference'!$A$7:$P$906,4,0)),IF(ISERROR(VLOOKUP($A46,'[1]liste reference'!$B$7:$P$906,3,0)),"",VLOOKUP($A46,'[1]liste reference'!$B$7:$P$906,3,0)),VLOOKUP($A46,'[1]liste reference'!$A$7:$P$906,4,0)),"")</f>
      </c>
      <c r="K46" s="228">
        <f>IF(A46="NEW.COD",AA46,IF(ISTEXT($E46),"DEJA SAISI !",IF(A46="","",IF(ISERROR(VLOOKUP($A46,'[1]liste reference'!$A$7:$D$906,2,0)),IF(ISERROR(VLOOKUP($A46,'[1]liste reference'!$B$7:$D$906,1,0)),"code non répertorié ou synonyme",VLOOKUP($A46,'[1]liste reference'!$B$7:$D$906,1,0)),VLOOKUP(A46,'[1]liste reference'!$A$7:$D$906,2,0)))))</f>
      </c>
      <c r="L46" s="229"/>
      <c r="M46" s="229"/>
      <c r="N46" s="229"/>
      <c r="O46" s="213"/>
      <c r="P46" s="214">
        <f t="shared" si="2"/>
      </c>
      <c r="Q46" s="215">
        <f t="shared" si="3"/>
      </c>
      <c r="R46" s="215">
        <f t="shared" si="4"/>
        <v>0</v>
      </c>
      <c r="S46" s="215">
        <f t="shared" si="5"/>
        <v>0</v>
      </c>
      <c r="T46" s="230">
        <f t="shared" si="6"/>
        <v>0</v>
      </c>
      <c r="U46" s="216">
        <f t="shared" si="7"/>
      </c>
      <c r="V46" s="217" t="s">
        <v>51</v>
      </c>
      <c r="X46" s="218">
        <f>IF(A46="new.cod","NEW.COD",IF(AND((Y46=""),ISTEXT(A46)),A46,IF(Y46="","",INDEX('[1]liste reference'!$A$7:$A$906,Y46))))</f>
      </c>
      <c r="Y46" s="7">
        <f>IF(ISERROR(MATCH(A46,'[1]liste reference'!$A$7:$A$906,0)),IF(ISERROR(MATCH(A46,'[1]liste reference'!$B$7:$B$906,0)),"",(MATCH(A46,'[1]liste reference'!$B$7:$B$906,0))),(MATCH(A46,'[1]liste reference'!$A$7:$A$906,0)))</f>
      </c>
      <c r="Z46" s="219"/>
      <c r="AA46" s="220"/>
      <c r="BB46" s="7">
        <f t="shared" si="8"/>
      </c>
    </row>
    <row r="47" spans="1:54" ht="12.75">
      <c r="A47" s="221" t="s">
        <v>51</v>
      </c>
      <c r="B47" s="222"/>
      <c r="C47" s="223"/>
      <c r="D47" s="224">
        <f>IF(ISERROR(VLOOKUP($A47,'[1]liste reference'!$A$7:$D$906,2,0)),IF(ISERROR(VLOOKUP($A47,'[1]liste reference'!$B$7:$D$906,1,0)),"",VLOOKUP($A47,'[1]liste reference'!$B$7:$D$906,1,0)),VLOOKUP($A47,'[1]liste reference'!$A$7:$D$906,2,0))</f>
      </c>
      <c r="E47" s="224">
        <f>IF(D47="",,VLOOKUP(D47,D$22:D46,1,0))</f>
        <v>0</v>
      </c>
      <c r="F47" s="234">
        <f t="shared" si="1"/>
        <v>0</v>
      </c>
      <c r="G47" s="226">
        <f>IF(A47="","",IF(ISERROR(VLOOKUP($A47,'[1]liste reference'!$A$7:$P$906,13,0)),IF(ISERROR(VLOOKUP($A47,'[1]liste reference'!$B$7:$P$906,12,0)),"    -",VLOOKUP($A47,'[1]liste reference'!$B$7:$P$906,12,0)),VLOOKUP($A47,'[1]liste reference'!$A$7:$P$906,13,0)))</f>
      </c>
      <c r="H47" s="208" t="str">
        <f>IF(A47="","x",IF(ISERROR(VLOOKUP($A47,'[1]liste reference'!$A$7:$P$906,14,0)),IF(ISERROR(VLOOKUP($A47,'[1]liste reference'!$B$7:$P$906,13,0)),"x",VLOOKUP($A47,'[1]liste reference'!$B$7:$P$906,13,0)),VLOOKUP($A47,'[1]liste reference'!$A$7:$P$906,14,0)))</f>
        <v>x</v>
      </c>
      <c r="I47" s="227">
        <f>IF(ISNUMBER(H47),IF(ISERROR(VLOOKUP($A47,'[1]liste reference'!$A$7:$P$906,3,0)),IF(ISERROR(VLOOKUP($A47,'[1]liste reference'!$B$7:$P$906,2,0)),"",VLOOKUP($A47,'[1]liste reference'!$B$7:$P$906,2,0)),VLOOKUP($A47,'[1]liste reference'!$A$7:$P$906,3,0)),"")</f>
      </c>
      <c r="J47" s="210">
        <f>IF(ISNUMBER(H47),IF(ISERROR(VLOOKUP($A47,'[1]liste reference'!$A$7:$P$906,4,0)),IF(ISERROR(VLOOKUP($A47,'[1]liste reference'!$B$7:$P$906,3,0)),"",VLOOKUP($A47,'[1]liste reference'!$B$7:$P$906,3,0)),VLOOKUP($A47,'[1]liste reference'!$A$7:$P$906,4,0)),"")</f>
      </c>
      <c r="K47" s="228">
        <f>IF(A47="NEW.COD",AA47,IF(ISTEXT($E47),"DEJA SAISI !",IF(A47="","",IF(ISERROR(VLOOKUP($A47,'[1]liste reference'!$A$7:$D$906,2,0)),IF(ISERROR(VLOOKUP($A47,'[1]liste reference'!$B$7:$D$906,1,0)),"code non répertorié ou synonyme",VLOOKUP($A47,'[1]liste reference'!$B$7:$D$906,1,0)),VLOOKUP(A47,'[1]liste reference'!$A$7:$D$906,2,0)))))</f>
      </c>
      <c r="L47" s="229"/>
      <c r="M47" s="229"/>
      <c r="N47" s="229"/>
      <c r="O47" s="213"/>
      <c r="P47" s="214">
        <f t="shared" si="2"/>
      </c>
      <c r="Q47" s="215">
        <f t="shared" si="3"/>
      </c>
      <c r="R47" s="215">
        <f t="shared" si="4"/>
        <v>0</v>
      </c>
      <c r="S47" s="215">
        <f t="shared" si="5"/>
        <v>0</v>
      </c>
      <c r="T47" s="230">
        <f t="shared" si="6"/>
        <v>0</v>
      </c>
      <c r="U47" s="216">
        <f t="shared" si="7"/>
      </c>
      <c r="V47" s="217" t="s">
        <v>51</v>
      </c>
      <c r="X47" s="218">
        <f>IF(A47="new.cod","NEW.COD",IF(AND((Y47=""),ISTEXT(A47)),A47,IF(Y47="","",INDEX('[1]liste reference'!$A$7:$A$906,Y47))))</f>
      </c>
      <c r="Y47" s="7">
        <f>IF(ISERROR(MATCH(A47,'[1]liste reference'!$A$7:$A$906,0)),IF(ISERROR(MATCH(A47,'[1]liste reference'!$B$7:$B$906,0)),"",(MATCH(A47,'[1]liste reference'!$B$7:$B$906,0))),(MATCH(A47,'[1]liste reference'!$A$7:$A$906,0)))</f>
      </c>
      <c r="Z47" s="219"/>
      <c r="AA47" s="220"/>
      <c r="BB47" s="7">
        <f t="shared" si="8"/>
      </c>
    </row>
    <row r="48" spans="1:54" ht="12.75">
      <c r="A48" s="221" t="s">
        <v>51</v>
      </c>
      <c r="B48" s="222"/>
      <c r="C48" s="223"/>
      <c r="D48" s="224">
        <f>IF(ISERROR(VLOOKUP($A48,'[1]liste reference'!$A$7:$D$906,2,0)),IF(ISERROR(VLOOKUP($A48,'[1]liste reference'!$B$7:$D$906,1,0)),"",VLOOKUP($A48,'[1]liste reference'!$B$7:$D$906,1,0)),VLOOKUP($A48,'[1]liste reference'!$A$7:$D$906,2,0))</f>
      </c>
      <c r="E48" s="224">
        <f>IF(D48="",,VLOOKUP(D48,D$22:D47,1,0))</f>
        <v>0</v>
      </c>
      <c r="F48" s="234">
        <f t="shared" si="1"/>
        <v>0</v>
      </c>
      <c r="G48" s="226">
        <f>IF(A48="","",IF(ISERROR(VLOOKUP($A48,'[1]liste reference'!$A$7:$P$906,13,0)),IF(ISERROR(VLOOKUP($A48,'[1]liste reference'!$B$7:$P$906,12,0)),"    -",VLOOKUP($A48,'[1]liste reference'!$B$7:$P$906,12,0)),VLOOKUP($A48,'[1]liste reference'!$A$7:$P$906,13,0)))</f>
      </c>
      <c r="H48" s="208" t="str">
        <f>IF(A48="","x",IF(ISERROR(VLOOKUP($A48,'[1]liste reference'!$A$7:$P$906,14,0)),IF(ISERROR(VLOOKUP($A48,'[1]liste reference'!$B$7:$P$906,13,0)),"x",VLOOKUP($A48,'[1]liste reference'!$B$7:$P$906,13,0)),VLOOKUP($A48,'[1]liste reference'!$A$7:$P$906,14,0)))</f>
        <v>x</v>
      </c>
      <c r="I48" s="227">
        <f>IF(ISNUMBER(H48),IF(ISERROR(VLOOKUP($A48,'[1]liste reference'!$A$7:$P$906,3,0)),IF(ISERROR(VLOOKUP($A48,'[1]liste reference'!$B$7:$P$906,2,0)),"",VLOOKUP($A48,'[1]liste reference'!$B$7:$P$906,2,0)),VLOOKUP($A48,'[1]liste reference'!$A$7:$P$906,3,0)),"")</f>
      </c>
      <c r="J48" s="210">
        <f>IF(ISNUMBER(H48),IF(ISERROR(VLOOKUP($A48,'[1]liste reference'!$A$7:$P$906,4,0)),IF(ISERROR(VLOOKUP($A48,'[1]liste reference'!$B$7:$P$906,3,0)),"",VLOOKUP($A48,'[1]liste reference'!$B$7:$P$906,3,0)),VLOOKUP($A48,'[1]liste reference'!$A$7:$P$906,4,0)),"")</f>
      </c>
      <c r="K48" s="228">
        <f>IF(A48="NEW.COD",AA48,IF(ISTEXT($E48),"DEJA SAISI !",IF(A48="","",IF(ISERROR(VLOOKUP($A48,'[1]liste reference'!$A$7:$D$906,2,0)),IF(ISERROR(VLOOKUP($A48,'[1]liste reference'!$B$7:$D$906,1,0)),"code non répertorié ou synonyme",VLOOKUP($A48,'[1]liste reference'!$B$7:$D$906,1,0)),VLOOKUP(A48,'[1]liste reference'!$A$7:$D$906,2,0)))))</f>
      </c>
      <c r="L48" s="229"/>
      <c r="M48" s="229"/>
      <c r="N48" s="229"/>
      <c r="O48" s="213"/>
      <c r="P48" s="214">
        <f t="shared" si="2"/>
      </c>
      <c r="Q48" s="215">
        <f t="shared" si="3"/>
      </c>
      <c r="R48" s="215">
        <f t="shared" si="4"/>
        <v>0</v>
      </c>
      <c r="S48" s="215">
        <f t="shared" si="5"/>
        <v>0</v>
      </c>
      <c r="T48" s="230">
        <f t="shared" si="6"/>
        <v>0</v>
      </c>
      <c r="U48" s="216">
        <f t="shared" si="7"/>
      </c>
      <c r="V48" s="217" t="s">
        <v>51</v>
      </c>
      <c r="X48" s="218">
        <f>IF(A48="new.cod","NEW.COD",IF(AND((Y48=""),ISTEXT(A48)),A48,IF(Y48="","",INDEX('[1]liste reference'!$A$7:$A$906,Y48))))</f>
      </c>
      <c r="Y48" s="7">
        <f>IF(ISERROR(MATCH(A48,'[1]liste reference'!$A$7:$A$906,0)),IF(ISERROR(MATCH(A48,'[1]liste reference'!$B$7:$B$906,0)),"",(MATCH(A48,'[1]liste reference'!$B$7:$B$906,0))),(MATCH(A48,'[1]liste reference'!$A$7:$A$906,0)))</f>
      </c>
      <c r="Z48" s="219"/>
      <c r="AA48" s="220"/>
      <c r="BB48" s="7">
        <f t="shared" si="8"/>
      </c>
    </row>
    <row r="49" spans="1:54" ht="12.75">
      <c r="A49" s="221" t="s">
        <v>51</v>
      </c>
      <c r="B49" s="222"/>
      <c r="C49" s="223"/>
      <c r="D49" s="224">
        <f>IF(ISERROR(VLOOKUP($A49,'[1]liste reference'!$A$7:$D$906,2,0)),IF(ISERROR(VLOOKUP($A49,'[1]liste reference'!$B$7:$D$906,1,0)),"",VLOOKUP($A49,'[1]liste reference'!$B$7:$D$906,1,0)),VLOOKUP($A49,'[1]liste reference'!$A$7:$D$906,2,0))</f>
      </c>
      <c r="E49" s="224">
        <f>IF(D49="",,VLOOKUP(D49,D$22:D48,1,0))</f>
        <v>0</v>
      </c>
      <c r="F49" s="234">
        <f t="shared" si="1"/>
        <v>0</v>
      </c>
      <c r="G49" s="226">
        <f>IF(A49="","",IF(ISERROR(VLOOKUP($A49,'[1]liste reference'!$A$7:$P$906,13,0)),IF(ISERROR(VLOOKUP($A49,'[1]liste reference'!$B$7:$P$906,12,0)),"    -",VLOOKUP($A49,'[1]liste reference'!$B$7:$P$906,12,0)),VLOOKUP($A49,'[1]liste reference'!$A$7:$P$906,13,0)))</f>
      </c>
      <c r="H49" s="208" t="str">
        <f>IF(A49="","x",IF(ISERROR(VLOOKUP($A49,'[1]liste reference'!$A$7:$P$906,14,0)),IF(ISERROR(VLOOKUP($A49,'[1]liste reference'!$B$7:$P$906,13,0)),"x",VLOOKUP($A49,'[1]liste reference'!$B$7:$P$906,13,0)),VLOOKUP($A49,'[1]liste reference'!$A$7:$P$906,14,0)))</f>
        <v>x</v>
      </c>
      <c r="I49" s="227">
        <f>IF(ISNUMBER(H49),IF(ISERROR(VLOOKUP($A49,'[1]liste reference'!$A$7:$P$906,3,0)),IF(ISERROR(VLOOKUP($A49,'[1]liste reference'!$B$7:$P$906,2,0)),"",VLOOKUP($A49,'[1]liste reference'!$B$7:$P$906,2,0)),VLOOKUP($A49,'[1]liste reference'!$A$7:$P$906,3,0)),"")</f>
      </c>
      <c r="J49" s="210">
        <f>IF(ISNUMBER(H49),IF(ISERROR(VLOOKUP($A49,'[1]liste reference'!$A$7:$P$906,4,0)),IF(ISERROR(VLOOKUP($A49,'[1]liste reference'!$B$7:$P$906,3,0)),"",VLOOKUP($A49,'[1]liste reference'!$B$7:$P$906,3,0)),VLOOKUP($A49,'[1]liste reference'!$A$7:$P$906,4,0)),"")</f>
      </c>
      <c r="K49" s="228">
        <f>IF(A49="NEW.COD",AA49,IF(ISTEXT($E49),"DEJA SAISI !",IF(A49="","",IF(ISERROR(VLOOKUP($A49,'[1]liste reference'!$A$7:$D$906,2,0)),IF(ISERROR(VLOOKUP($A49,'[1]liste reference'!$B$7:$D$906,1,0)),"code non répertorié ou synonyme",VLOOKUP($A49,'[1]liste reference'!$B$7:$D$906,1,0)),VLOOKUP(A49,'[1]liste reference'!$A$7:$D$906,2,0)))))</f>
      </c>
      <c r="L49" s="229"/>
      <c r="M49" s="229"/>
      <c r="N49" s="229"/>
      <c r="O49" s="213"/>
      <c r="P49" s="214">
        <f t="shared" si="2"/>
      </c>
      <c r="Q49" s="215">
        <f t="shared" si="3"/>
      </c>
      <c r="R49" s="215">
        <f t="shared" si="4"/>
        <v>0</v>
      </c>
      <c r="S49" s="215">
        <f t="shared" si="5"/>
        <v>0</v>
      </c>
      <c r="T49" s="230">
        <f t="shared" si="6"/>
        <v>0</v>
      </c>
      <c r="U49" s="216">
        <f t="shared" si="7"/>
      </c>
      <c r="V49" s="217" t="s">
        <v>51</v>
      </c>
      <c r="X49" s="218">
        <f>IF(A49="new.cod","NEW.COD",IF(AND((Y49=""),ISTEXT(A49)),A49,IF(Y49="","",INDEX('[1]liste reference'!$A$7:$A$906,Y49))))</f>
      </c>
      <c r="Y49" s="7">
        <f>IF(ISERROR(MATCH(A49,'[1]liste reference'!$A$7:$A$906,0)),IF(ISERROR(MATCH(A49,'[1]liste reference'!$B$7:$B$906,0)),"",(MATCH(A49,'[1]liste reference'!$B$7:$B$906,0))),(MATCH(A49,'[1]liste reference'!$A$7:$A$906,0)))</f>
      </c>
      <c r="Z49" s="219"/>
      <c r="AA49" s="220"/>
      <c r="BB49" s="7">
        <f t="shared" si="8"/>
      </c>
    </row>
    <row r="50" spans="1:54" ht="12.75">
      <c r="A50" s="221" t="s">
        <v>51</v>
      </c>
      <c r="B50" s="222"/>
      <c r="C50" s="223"/>
      <c r="D50" s="224">
        <f>IF(ISERROR(VLOOKUP($A50,'[1]liste reference'!$A$7:$D$906,2,0)),IF(ISERROR(VLOOKUP($A50,'[1]liste reference'!$B$7:$D$906,1,0)),"",VLOOKUP($A50,'[1]liste reference'!$B$7:$D$906,1,0)),VLOOKUP($A50,'[1]liste reference'!$A$7:$D$906,2,0))</f>
      </c>
      <c r="E50" s="224">
        <f>IF(D50="",,VLOOKUP(D50,D$22:D49,1,0))</f>
        <v>0</v>
      </c>
      <c r="F50" s="234">
        <f t="shared" si="1"/>
        <v>0</v>
      </c>
      <c r="G50" s="226">
        <f>IF(A50="","",IF(ISERROR(VLOOKUP($A50,'[1]liste reference'!$A$7:$P$906,13,0)),IF(ISERROR(VLOOKUP($A50,'[1]liste reference'!$B$7:$P$906,12,0)),"    -",VLOOKUP($A50,'[1]liste reference'!$B$7:$P$906,12,0)),VLOOKUP($A50,'[1]liste reference'!$A$7:$P$906,13,0)))</f>
      </c>
      <c r="H50" s="208" t="str">
        <f>IF(A50="","x",IF(ISERROR(VLOOKUP($A50,'[1]liste reference'!$A$7:$P$906,14,0)),IF(ISERROR(VLOOKUP($A50,'[1]liste reference'!$B$7:$P$906,13,0)),"x",VLOOKUP($A50,'[1]liste reference'!$B$7:$P$906,13,0)),VLOOKUP($A50,'[1]liste reference'!$A$7:$P$906,14,0)))</f>
        <v>x</v>
      </c>
      <c r="I50" s="227">
        <f>IF(ISNUMBER(H50),IF(ISERROR(VLOOKUP($A50,'[1]liste reference'!$A$7:$P$906,3,0)),IF(ISERROR(VLOOKUP($A50,'[1]liste reference'!$B$7:$P$906,2,0)),"",VLOOKUP($A50,'[1]liste reference'!$B$7:$P$906,2,0)),VLOOKUP($A50,'[1]liste reference'!$A$7:$P$906,3,0)),"")</f>
      </c>
      <c r="J50" s="210">
        <f>IF(ISNUMBER(H50),IF(ISERROR(VLOOKUP($A50,'[1]liste reference'!$A$7:$P$906,4,0)),IF(ISERROR(VLOOKUP($A50,'[1]liste reference'!$B$7:$P$906,3,0)),"",VLOOKUP($A50,'[1]liste reference'!$B$7:$P$906,3,0)),VLOOKUP($A50,'[1]liste reference'!$A$7:$P$906,4,0)),"")</f>
      </c>
      <c r="K50" s="228">
        <f>IF(A50="NEW.COD",AA50,IF(ISTEXT($E50),"DEJA SAISI !",IF(A50="","",IF(ISERROR(VLOOKUP($A50,'[1]liste reference'!$A$7:$D$906,2,0)),IF(ISERROR(VLOOKUP($A50,'[1]liste reference'!$B$7:$D$906,1,0)),"code non répertorié ou synonyme",VLOOKUP($A50,'[1]liste reference'!$B$7:$D$906,1,0)),VLOOKUP(A50,'[1]liste reference'!$A$7:$D$906,2,0)))))</f>
      </c>
      <c r="L50" s="229"/>
      <c r="M50" s="229"/>
      <c r="N50" s="229"/>
      <c r="O50" s="213"/>
      <c r="P50" s="214">
        <f t="shared" si="2"/>
      </c>
      <c r="Q50" s="215">
        <f t="shared" si="3"/>
      </c>
      <c r="R50" s="215">
        <f t="shared" si="4"/>
        <v>0</v>
      </c>
      <c r="S50" s="215">
        <f t="shared" si="5"/>
        <v>0</v>
      </c>
      <c r="T50" s="230">
        <f t="shared" si="6"/>
        <v>0</v>
      </c>
      <c r="U50" s="216">
        <f t="shared" si="7"/>
      </c>
      <c r="V50" s="217" t="s">
        <v>51</v>
      </c>
      <c r="X50" s="218">
        <f>IF(A50="new.cod","NEW.COD",IF(AND((Y50=""),ISTEXT(A50)),A50,IF(Y50="","",INDEX('[1]liste reference'!$A$7:$A$906,Y50))))</f>
      </c>
      <c r="Y50" s="7">
        <f>IF(ISERROR(MATCH(A50,'[1]liste reference'!$A$7:$A$906,0)),IF(ISERROR(MATCH(A50,'[1]liste reference'!$B$7:$B$906,0)),"",(MATCH(A50,'[1]liste reference'!$B$7:$B$906,0))),(MATCH(A50,'[1]liste reference'!$A$7:$A$906,0)))</f>
      </c>
      <c r="Z50" s="219"/>
      <c r="AA50" s="220"/>
      <c r="BB50" s="7">
        <f t="shared" si="8"/>
      </c>
    </row>
    <row r="51" spans="1:54" ht="12.75">
      <c r="A51" s="221" t="s">
        <v>51</v>
      </c>
      <c r="B51" s="222"/>
      <c r="C51" s="223"/>
      <c r="D51" s="224">
        <f>IF(ISERROR(VLOOKUP($A51,'[1]liste reference'!$A$7:$D$906,2,0)),IF(ISERROR(VLOOKUP($A51,'[1]liste reference'!$B$7:$D$906,1,0)),"",VLOOKUP($A51,'[1]liste reference'!$B$7:$D$906,1,0)),VLOOKUP($A51,'[1]liste reference'!$A$7:$D$906,2,0))</f>
      </c>
      <c r="E51" s="224">
        <f>IF(D51="",,VLOOKUP(D51,D$22:D50,1,0))</f>
        <v>0</v>
      </c>
      <c r="F51" s="234">
        <f t="shared" si="1"/>
        <v>0</v>
      </c>
      <c r="G51" s="226">
        <f>IF(A51="","",IF(ISERROR(VLOOKUP($A51,'[1]liste reference'!$A$7:$P$906,13,0)),IF(ISERROR(VLOOKUP($A51,'[1]liste reference'!$B$7:$P$906,12,0)),"    -",VLOOKUP($A51,'[1]liste reference'!$B$7:$P$906,12,0)),VLOOKUP($A51,'[1]liste reference'!$A$7:$P$906,13,0)))</f>
      </c>
      <c r="H51" s="208" t="str">
        <f>IF(A51="","x",IF(ISERROR(VLOOKUP($A51,'[1]liste reference'!$A$7:$P$906,14,0)),IF(ISERROR(VLOOKUP($A51,'[1]liste reference'!$B$7:$P$906,13,0)),"x",VLOOKUP($A51,'[1]liste reference'!$B$7:$P$906,13,0)),VLOOKUP($A51,'[1]liste reference'!$A$7:$P$906,14,0)))</f>
        <v>x</v>
      </c>
      <c r="I51" s="227">
        <f>IF(ISNUMBER(H51),IF(ISERROR(VLOOKUP($A51,'[1]liste reference'!$A$7:$P$906,3,0)),IF(ISERROR(VLOOKUP($A51,'[1]liste reference'!$B$7:$P$906,2,0)),"",VLOOKUP($A51,'[1]liste reference'!$B$7:$P$906,2,0)),VLOOKUP($A51,'[1]liste reference'!$A$7:$P$906,3,0)),"")</f>
      </c>
      <c r="J51" s="210">
        <f>IF(ISNUMBER(H51),IF(ISERROR(VLOOKUP($A51,'[1]liste reference'!$A$7:$P$906,4,0)),IF(ISERROR(VLOOKUP($A51,'[1]liste reference'!$B$7:$P$906,3,0)),"",VLOOKUP($A51,'[1]liste reference'!$B$7:$P$906,3,0)),VLOOKUP($A51,'[1]liste reference'!$A$7:$P$906,4,0)),"")</f>
      </c>
      <c r="K51" s="228">
        <f>IF(A51="NEW.COD",AA51,IF(ISTEXT($E51),"DEJA SAISI !",IF(A51="","",IF(ISERROR(VLOOKUP($A51,'[1]liste reference'!$A$7:$D$906,2,0)),IF(ISERROR(VLOOKUP($A51,'[1]liste reference'!$B$7:$D$906,1,0)),"code non répertorié ou synonyme",VLOOKUP($A51,'[1]liste reference'!$B$7:$D$906,1,0)),VLOOKUP(A51,'[1]liste reference'!$A$7:$D$906,2,0)))))</f>
      </c>
      <c r="L51" s="229"/>
      <c r="M51" s="229"/>
      <c r="N51" s="229"/>
      <c r="O51" s="213"/>
      <c r="P51" s="214">
        <f t="shared" si="2"/>
      </c>
      <c r="Q51" s="215">
        <f t="shared" si="3"/>
      </c>
      <c r="R51" s="215">
        <f t="shared" si="4"/>
        <v>0</v>
      </c>
      <c r="S51" s="215">
        <f t="shared" si="5"/>
        <v>0</v>
      </c>
      <c r="T51" s="230">
        <f t="shared" si="6"/>
        <v>0</v>
      </c>
      <c r="U51" s="216">
        <f t="shared" si="7"/>
      </c>
      <c r="V51" s="217" t="s">
        <v>51</v>
      </c>
      <c r="X51" s="218">
        <f>IF(A51="new.cod","NEW.COD",IF(AND((Y51=""),ISTEXT(A51)),A51,IF(Y51="","",INDEX('[1]liste reference'!$A$7:$A$906,Y51))))</f>
      </c>
      <c r="Y51" s="7">
        <f>IF(ISERROR(MATCH(A51,'[1]liste reference'!$A$7:$A$906,0)),IF(ISERROR(MATCH(A51,'[1]liste reference'!$B$7:$B$906,0)),"",(MATCH(A51,'[1]liste reference'!$B$7:$B$906,0))),(MATCH(A51,'[1]liste reference'!$A$7:$A$906,0)))</f>
      </c>
      <c r="Z51" s="219"/>
      <c r="AA51" s="220"/>
      <c r="BB51" s="7">
        <f t="shared" si="8"/>
      </c>
    </row>
    <row r="52" spans="1:54" ht="12.75">
      <c r="A52" s="221" t="s">
        <v>51</v>
      </c>
      <c r="B52" s="222"/>
      <c r="C52" s="223"/>
      <c r="D52" s="224">
        <f>IF(ISERROR(VLOOKUP($A52,'[1]liste reference'!$A$7:$D$906,2,0)),IF(ISERROR(VLOOKUP($A52,'[1]liste reference'!$B$7:$D$906,1,0)),"",VLOOKUP($A52,'[1]liste reference'!$B$7:$D$906,1,0)),VLOOKUP($A52,'[1]liste reference'!$A$7:$D$906,2,0))</f>
      </c>
      <c r="E52" s="224">
        <f>IF(D52="",,VLOOKUP(D52,D$22:D51,1,0))</f>
        <v>0</v>
      </c>
      <c r="F52" s="234">
        <f t="shared" si="1"/>
        <v>0</v>
      </c>
      <c r="G52" s="226">
        <f>IF(A52="","",IF(ISERROR(VLOOKUP($A52,'[1]liste reference'!$A$7:$P$906,13,0)),IF(ISERROR(VLOOKUP($A52,'[1]liste reference'!$B$7:$P$906,12,0)),"    -",VLOOKUP($A52,'[1]liste reference'!$B$7:$P$906,12,0)),VLOOKUP($A52,'[1]liste reference'!$A$7:$P$906,13,0)))</f>
      </c>
      <c r="H52" s="208" t="str">
        <f>IF(A52="","x",IF(ISERROR(VLOOKUP($A52,'[1]liste reference'!$A$7:$P$906,14,0)),IF(ISERROR(VLOOKUP($A52,'[1]liste reference'!$B$7:$P$906,13,0)),"x",VLOOKUP($A52,'[1]liste reference'!$B$7:$P$906,13,0)),VLOOKUP($A52,'[1]liste reference'!$A$7:$P$906,14,0)))</f>
        <v>x</v>
      </c>
      <c r="I52" s="227">
        <f>IF(ISNUMBER(H52),IF(ISERROR(VLOOKUP($A52,'[1]liste reference'!$A$7:$P$906,3,0)),IF(ISERROR(VLOOKUP($A52,'[1]liste reference'!$B$7:$P$906,2,0)),"",VLOOKUP($A52,'[1]liste reference'!$B$7:$P$906,2,0)),VLOOKUP($A52,'[1]liste reference'!$A$7:$P$906,3,0)),"")</f>
      </c>
      <c r="J52" s="210">
        <f>IF(ISNUMBER(H52),IF(ISERROR(VLOOKUP($A52,'[1]liste reference'!$A$7:$P$906,4,0)),IF(ISERROR(VLOOKUP($A52,'[1]liste reference'!$B$7:$P$906,3,0)),"",VLOOKUP($A52,'[1]liste reference'!$B$7:$P$906,3,0)),VLOOKUP($A52,'[1]liste reference'!$A$7:$P$906,4,0)),"")</f>
      </c>
      <c r="K52" s="228">
        <f>IF(A52="NEW.COD",AA52,IF(ISTEXT($E52),"DEJA SAISI !",IF(A52="","",IF(ISERROR(VLOOKUP($A52,'[1]liste reference'!$A$7:$D$906,2,0)),IF(ISERROR(VLOOKUP($A52,'[1]liste reference'!$B$7:$D$906,1,0)),"code non répertorié ou synonyme",VLOOKUP($A52,'[1]liste reference'!$B$7:$D$906,1,0)),VLOOKUP(A52,'[1]liste reference'!$A$7:$D$906,2,0)))))</f>
      </c>
      <c r="L52" s="229"/>
      <c r="M52" s="229"/>
      <c r="N52" s="229"/>
      <c r="O52" s="213"/>
      <c r="P52" s="214">
        <f t="shared" si="2"/>
      </c>
      <c r="Q52" s="215">
        <f t="shared" si="3"/>
      </c>
      <c r="R52" s="215">
        <f t="shared" si="4"/>
        <v>0</v>
      </c>
      <c r="S52" s="215">
        <f t="shared" si="5"/>
        <v>0</v>
      </c>
      <c r="T52" s="230">
        <f t="shared" si="6"/>
        <v>0</v>
      </c>
      <c r="U52" s="216">
        <f t="shared" si="7"/>
      </c>
      <c r="V52" s="217" t="s">
        <v>51</v>
      </c>
      <c r="X52" s="218">
        <f>IF(A52="new.cod","NEW.COD",IF(AND((Y52=""),ISTEXT(A52)),A52,IF(Y52="","",INDEX('[1]liste reference'!$A$7:$A$906,Y52))))</f>
      </c>
      <c r="Y52" s="7">
        <f>IF(ISERROR(MATCH(A52,'[1]liste reference'!$A$7:$A$906,0)),IF(ISERROR(MATCH(A52,'[1]liste reference'!$B$7:$B$906,0)),"",(MATCH(A52,'[1]liste reference'!$B$7:$B$906,0))),(MATCH(A52,'[1]liste reference'!$A$7:$A$906,0)))</f>
      </c>
      <c r="Z52" s="219"/>
      <c r="AA52" s="220"/>
      <c r="BB52" s="7">
        <f t="shared" si="8"/>
      </c>
    </row>
    <row r="53" spans="1:54" ht="12.75">
      <c r="A53" s="221" t="s">
        <v>51</v>
      </c>
      <c r="B53" s="222"/>
      <c r="C53" s="223"/>
      <c r="D53" s="224">
        <f>IF(ISERROR(VLOOKUP($A53,'[1]liste reference'!$A$7:$D$906,2,0)),IF(ISERROR(VLOOKUP($A53,'[1]liste reference'!$B$7:$D$906,1,0)),"",VLOOKUP($A53,'[1]liste reference'!$B$7:$D$906,1,0)),VLOOKUP($A53,'[1]liste reference'!$A$7:$D$906,2,0))</f>
      </c>
      <c r="E53" s="224">
        <f>IF(D53="",,VLOOKUP(D53,D$22:D52,1,0))</f>
        <v>0</v>
      </c>
      <c r="F53" s="234">
        <f t="shared" si="1"/>
        <v>0</v>
      </c>
      <c r="G53" s="226">
        <f>IF(A53="","",IF(ISERROR(VLOOKUP($A53,'[1]liste reference'!$A$7:$P$906,13,0)),IF(ISERROR(VLOOKUP($A53,'[1]liste reference'!$B$7:$P$906,12,0)),"    -",VLOOKUP($A53,'[1]liste reference'!$B$7:$P$906,12,0)),VLOOKUP($A53,'[1]liste reference'!$A$7:$P$906,13,0)))</f>
      </c>
      <c r="H53" s="208" t="str">
        <f>IF(A53="","x",IF(ISERROR(VLOOKUP($A53,'[1]liste reference'!$A$7:$P$906,14,0)),IF(ISERROR(VLOOKUP($A53,'[1]liste reference'!$B$7:$P$906,13,0)),"x",VLOOKUP($A53,'[1]liste reference'!$B$7:$P$906,13,0)),VLOOKUP($A53,'[1]liste reference'!$A$7:$P$906,14,0)))</f>
        <v>x</v>
      </c>
      <c r="I53" s="227">
        <f>IF(ISNUMBER(H53),IF(ISERROR(VLOOKUP($A53,'[1]liste reference'!$A$7:$P$906,3,0)),IF(ISERROR(VLOOKUP($A53,'[1]liste reference'!$B$7:$P$906,2,0)),"",VLOOKUP($A53,'[1]liste reference'!$B$7:$P$906,2,0)),VLOOKUP($A53,'[1]liste reference'!$A$7:$P$906,3,0)),"")</f>
      </c>
      <c r="J53" s="210">
        <f>IF(ISNUMBER(H53),IF(ISERROR(VLOOKUP($A53,'[1]liste reference'!$A$7:$P$906,4,0)),IF(ISERROR(VLOOKUP($A53,'[1]liste reference'!$B$7:$P$906,3,0)),"",VLOOKUP($A53,'[1]liste reference'!$B$7:$P$906,3,0)),VLOOKUP($A53,'[1]liste reference'!$A$7:$P$906,4,0)),"")</f>
      </c>
      <c r="K53" s="228">
        <f>IF(A53="NEW.COD",AA53,IF(ISTEXT($E53),"DEJA SAISI !",IF(A53="","",IF(ISERROR(VLOOKUP($A53,'[1]liste reference'!$A$7:$D$906,2,0)),IF(ISERROR(VLOOKUP($A53,'[1]liste reference'!$B$7:$D$906,1,0)),"code non répertorié ou synonyme",VLOOKUP($A53,'[1]liste reference'!$B$7:$D$906,1,0)),VLOOKUP(A53,'[1]liste reference'!$A$7:$D$906,2,0)))))</f>
      </c>
      <c r="L53" s="229"/>
      <c r="M53" s="229"/>
      <c r="N53" s="229"/>
      <c r="O53" s="213"/>
      <c r="P53" s="214">
        <f t="shared" si="2"/>
      </c>
      <c r="Q53" s="215">
        <f t="shared" si="3"/>
      </c>
      <c r="R53" s="215">
        <f t="shared" si="4"/>
        <v>0</v>
      </c>
      <c r="S53" s="215">
        <f t="shared" si="5"/>
        <v>0</v>
      </c>
      <c r="T53" s="230">
        <f t="shared" si="6"/>
        <v>0</v>
      </c>
      <c r="U53" s="216">
        <f t="shared" si="7"/>
      </c>
      <c r="V53" s="217" t="s">
        <v>51</v>
      </c>
      <c r="X53" s="218">
        <f>IF(A53="new.cod","NEW.COD",IF(AND((Y53=""),ISTEXT(A53)),A53,IF(Y53="","",INDEX('[1]liste reference'!$A$7:$A$906,Y53))))</f>
      </c>
      <c r="Y53" s="7">
        <f>IF(ISERROR(MATCH(A53,'[1]liste reference'!$A$7:$A$906,0)),IF(ISERROR(MATCH(A53,'[1]liste reference'!$B$7:$B$906,0)),"",(MATCH(A53,'[1]liste reference'!$B$7:$B$906,0))),(MATCH(A53,'[1]liste reference'!$A$7:$A$906,0)))</f>
      </c>
      <c r="Z53" s="219"/>
      <c r="AA53" s="220"/>
      <c r="BB53" s="7">
        <f t="shared" si="8"/>
      </c>
    </row>
    <row r="54" spans="1:54" ht="12.75">
      <c r="A54" s="221" t="s">
        <v>51</v>
      </c>
      <c r="B54" s="222"/>
      <c r="C54" s="223"/>
      <c r="D54" s="224">
        <f>IF(ISERROR(VLOOKUP($A54,'[1]liste reference'!$A$7:$D$906,2,0)),IF(ISERROR(VLOOKUP($A54,'[1]liste reference'!$B$7:$D$906,1,0)),"",VLOOKUP($A54,'[1]liste reference'!$B$7:$D$906,1,0)),VLOOKUP($A54,'[1]liste reference'!$A$7:$D$906,2,0))</f>
      </c>
      <c r="E54" s="224">
        <f>IF(D54="",,VLOOKUP(D54,D$22:D53,1,0))</f>
        <v>0</v>
      </c>
      <c r="F54" s="234">
        <f t="shared" si="1"/>
        <v>0</v>
      </c>
      <c r="G54" s="226">
        <f>IF(A54="","",IF(ISERROR(VLOOKUP($A54,'[1]liste reference'!$A$7:$P$906,13,0)),IF(ISERROR(VLOOKUP($A54,'[1]liste reference'!$B$7:$P$906,12,0)),"    -",VLOOKUP($A54,'[1]liste reference'!$B$7:$P$906,12,0)),VLOOKUP($A54,'[1]liste reference'!$A$7:$P$906,13,0)))</f>
      </c>
      <c r="H54" s="208" t="str">
        <f>IF(A54="","x",IF(ISERROR(VLOOKUP($A54,'[1]liste reference'!$A$7:$P$906,14,0)),IF(ISERROR(VLOOKUP($A54,'[1]liste reference'!$B$7:$P$906,13,0)),"x",VLOOKUP($A54,'[1]liste reference'!$B$7:$P$906,13,0)),VLOOKUP($A54,'[1]liste reference'!$A$7:$P$906,14,0)))</f>
        <v>x</v>
      </c>
      <c r="I54" s="227">
        <f>IF(ISNUMBER(H54),IF(ISERROR(VLOOKUP($A54,'[1]liste reference'!$A$7:$P$906,3,0)),IF(ISERROR(VLOOKUP($A54,'[1]liste reference'!$B$7:$P$906,2,0)),"",VLOOKUP($A54,'[1]liste reference'!$B$7:$P$906,2,0)),VLOOKUP($A54,'[1]liste reference'!$A$7:$P$906,3,0)),"")</f>
      </c>
      <c r="J54" s="210">
        <f>IF(ISNUMBER(H54),IF(ISERROR(VLOOKUP($A54,'[1]liste reference'!$A$7:$P$906,4,0)),IF(ISERROR(VLOOKUP($A54,'[1]liste reference'!$B$7:$P$906,3,0)),"",VLOOKUP($A54,'[1]liste reference'!$B$7:$P$906,3,0)),VLOOKUP($A54,'[1]liste reference'!$A$7:$P$906,4,0)),"")</f>
      </c>
      <c r="K54" s="228">
        <f>IF(A54="NEW.COD",AA54,IF(ISTEXT($E54),"DEJA SAISI !",IF(A54="","",IF(ISERROR(VLOOKUP($A54,'[1]liste reference'!$A$7:$D$906,2,0)),IF(ISERROR(VLOOKUP($A54,'[1]liste reference'!$B$7:$D$906,1,0)),"code non répertorié ou synonyme",VLOOKUP($A54,'[1]liste reference'!$B$7:$D$906,1,0)),VLOOKUP(A54,'[1]liste reference'!$A$7:$D$906,2,0)))))</f>
      </c>
      <c r="L54" s="229"/>
      <c r="M54" s="229"/>
      <c r="N54" s="229"/>
      <c r="O54" s="213"/>
      <c r="P54" s="214">
        <f t="shared" si="2"/>
      </c>
      <c r="Q54" s="215">
        <f t="shared" si="3"/>
      </c>
      <c r="R54" s="215">
        <f t="shared" si="4"/>
        <v>0</v>
      </c>
      <c r="S54" s="215">
        <f t="shared" si="5"/>
        <v>0</v>
      </c>
      <c r="T54" s="230">
        <f t="shared" si="6"/>
        <v>0</v>
      </c>
      <c r="U54" s="216">
        <f t="shared" si="7"/>
      </c>
      <c r="V54" s="217" t="s">
        <v>51</v>
      </c>
      <c r="X54" s="218">
        <f>IF(A54="new.cod","NEW.COD",IF(AND((Y54=""),ISTEXT(A54)),A54,IF(Y54="","",INDEX('[1]liste reference'!$A$7:$A$906,Y54))))</f>
      </c>
      <c r="Y54" s="7">
        <f>IF(ISERROR(MATCH(A54,'[1]liste reference'!$A$7:$A$906,0)),IF(ISERROR(MATCH(A54,'[1]liste reference'!$B$7:$B$906,0)),"",(MATCH(A54,'[1]liste reference'!$B$7:$B$906,0))),(MATCH(A54,'[1]liste reference'!$A$7:$A$906,0)))</f>
      </c>
      <c r="Z54" s="219"/>
      <c r="AA54" s="220"/>
      <c r="BB54" s="7">
        <f t="shared" si="8"/>
      </c>
    </row>
    <row r="55" spans="1:54" ht="12.75">
      <c r="A55" s="221" t="s">
        <v>51</v>
      </c>
      <c r="B55" s="222"/>
      <c r="C55" s="223"/>
      <c r="D55" s="224">
        <f>IF(ISERROR(VLOOKUP($A55,'[1]liste reference'!$A$7:$D$906,2,0)),IF(ISERROR(VLOOKUP($A55,'[1]liste reference'!$B$7:$D$906,1,0)),"",VLOOKUP($A55,'[1]liste reference'!$B$7:$D$906,1,0)),VLOOKUP($A55,'[1]liste reference'!$A$7:$D$906,2,0))</f>
      </c>
      <c r="E55" s="224">
        <f>IF(D55="",,VLOOKUP(D55,D$22:D54,1,0))</f>
        <v>0</v>
      </c>
      <c r="F55" s="234">
        <f aca="true" t="shared" si="9" ref="F55:F82">($B55*$B$7+$C55*$C$7)/100</f>
        <v>0</v>
      </c>
      <c r="G55" s="226">
        <f>IF(A55="","",IF(ISERROR(VLOOKUP($A55,'[1]liste reference'!$A$7:$P$906,13,0)),IF(ISERROR(VLOOKUP($A55,'[1]liste reference'!$B$7:$P$906,12,0)),"    -",VLOOKUP($A55,'[1]liste reference'!$B$7:$P$906,12,0)),VLOOKUP($A55,'[1]liste reference'!$A$7:$P$906,13,0)))</f>
      </c>
      <c r="H55" s="208" t="str">
        <f>IF(A55="","x",IF(ISERROR(VLOOKUP($A55,'[1]liste reference'!$A$7:$P$906,14,0)),IF(ISERROR(VLOOKUP($A55,'[1]liste reference'!$B$7:$P$906,13,0)),"x",VLOOKUP($A55,'[1]liste reference'!$B$7:$P$906,13,0)),VLOOKUP($A55,'[1]liste reference'!$A$7:$P$906,14,0)))</f>
        <v>x</v>
      </c>
      <c r="I55" s="227">
        <f>IF(ISNUMBER(H55),IF(ISERROR(VLOOKUP($A55,'[1]liste reference'!$A$7:$P$906,3,0)),IF(ISERROR(VLOOKUP($A55,'[1]liste reference'!$B$7:$P$906,2,0)),"",VLOOKUP($A55,'[1]liste reference'!$B$7:$P$906,2,0)),VLOOKUP($A55,'[1]liste reference'!$A$7:$P$906,3,0)),"")</f>
      </c>
      <c r="J55" s="210">
        <f>IF(ISNUMBER(H55),IF(ISERROR(VLOOKUP($A55,'[1]liste reference'!$A$7:$P$906,4,0)),IF(ISERROR(VLOOKUP($A55,'[1]liste reference'!$B$7:$P$906,3,0)),"",VLOOKUP($A55,'[1]liste reference'!$B$7:$P$906,3,0)),VLOOKUP($A55,'[1]liste reference'!$A$7:$P$906,4,0)),"")</f>
      </c>
      <c r="K55" s="228">
        <f>IF(A55="NEW.COD",AA55,IF(ISTEXT($E55),"DEJA SAISI !",IF(A55="","",IF(ISERROR(VLOOKUP($A55,'[1]liste reference'!$A$7:$D$906,2,0)),IF(ISERROR(VLOOKUP($A55,'[1]liste reference'!$B$7:$D$906,1,0)),"code non répertorié ou synonyme",VLOOKUP($A55,'[1]liste reference'!$B$7:$D$906,1,0)),VLOOKUP(A55,'[1]liste reference'!$A$7:$D$906,2,0)))))</f>
      </c>
      <c r="L55" s="229"/>
      <c r="M55" s="229"/>
      <c r="N55" s="229"/>
      <c r="O55" s="213"/>
      <c r="P55" s="214">
        <f aca="true" t="shared" si="10" ref="P55:P82">IF(ISTEXT(H55),"",(B55*$B$7/100)+(C55*$C$7/100))</f>
      </c>
      <c r="Q55" s="215">
        <f aca="true" t="shared" si="11" ref="Q55:Q82">IF(OR(ISTEXT(H55),P55=0),"",IF(P55&lt;0.1,1,IF(P55&lt;1,2,IF(P55&lt;10,3,IF(P55&lt;50,4,IF(P55&gt;=50,5,""))))))</f>
      </c>
      <c r="R55" s="215">
        <f aca="true" t="shared" si="12" ref="R55:R82">IF(ISERROR(Q55*I55),0,Q55*I55)</f>
        <v>0</v>
      </c>
      <c r="S55" s="215">
        <f aca="true" t="shared" si="13" ref="S55:S82">IF(ISERROR(Q55*I55*J55),0,Q55*I55*J55)</f>
        <v>0</v>
      </c>
      <c r="T55" s="230">
        <f aca="true" t="shared" si="14" ref="T55:T82">IF(ISERROR(Q55*J55),0,Q55*J55)</f>
        <v>0</v>
      </c>
      <c r="U55" s="216">
        <f aca="true" t="shared" si="15" ref="U55:U82">IF(AND(A55="",F55=0),"",IF(F55=0,"Il manque le(s) % de rec. !",""))</f>
      </c>
      <c r="V55" s="217" t="s">
        <v>51</v>
      </c>
      <c r="X55" s="218">
        <f>IF(A55="new.cod","NEW.COD",IF(AND((Y55=""),ISTEXT(A55)),A55,IF(Y55="","",INDEX('[1]liste reference'!$A$7:$A$906,Y55))))</f>
      </c>
      <c r="Y55" s="7">
        <f>IF(ISERROR(MATCH(A55,'[1]liste reference'!$A$7:$A$906,0)),IF(ISERROR(MATCH(A55,'[1]liste reference'!$B$7:$B$906,0)),"",(MATCH(A55,'[1]liste reference'!$B$7:$B$906,0))),(MATCH(A55,'[1]liste reference'!$A$7:$A$906,0)))</f>
      </c>
      <c r="Z55" s="219"/>
      <c r="AA55" s="220"/>
      <c r="BB55" s="7">
        <f aca="true" t="shared" si="16" ref="BB55:BB82">IF(A55="","",1)</f>
      </c>
    </row>
    <row r="56" spans="1:54" ht="12.75">
      <c r="A56" s="221" t="s">
        <v>51</v>
      </c>
      <c r="B56" s="222"/>
      <c r="C56" s="223"/>
      <c r="D56" s="224">
        <f>IF(ISERROR(VLOOKUP($A56,'[1]liste reference'!$A$7:$D$906,2,0)),IF(ISERROR(VLOOKUP($A56,'[1]liste reference'!$B$7:$D$906,1,0)),"",VLOOKUP($A56,'[1]liste reference'!$B$7:$D$906,1,0)),VLOOKUP($A56,'[1]liste reference'!$A$7:$D$906,2,0))</f>
      </c>
      <c r="E56" s="224">
        <f>IF(D56="",,VLOOKUP(D56,D$22:D55,1,0))</f>
        <v>0</v>
      </c>
      <c r="F56" s="234">
        <f t="shared" si="9"/>
        <v>0</v>
      </c>
      <c r="G56" s="226">
        <f>IF(A56="","",IF(ISERROR(VLOOKUP($A56,'[1]liste reference'!$A$7:$P$906,13,0)),IF(ISERROR(VLOOKUP($A56,'[1]liste reference'!$B$7:$P$906,12,0)),"    -",VLOOKUP($A56,'[1]liste reference'!$B$7:$P$906,12,0)),VLOOKUP($A56,'[1]liste reference'!$A$7:$P$906,13,0)))</f>
      </c>
      <c r="H56" s="208" t="str">
        <f>IF(A56="","x",IF(ISERROR(VLOOKUP($A56,'[1]liste reference'!$A$7:$P$906,14,0)),IF(ISERROR(VLOOKUP($A56,'[1]liste reference'!$B$7:$P$906,13,0)),"x",VLOOKUP($A56,'[1]liste reference'!$B$7:$P$906,13,0)),VLOOKUP($A56,'[1]liste reference'!$A$7:$P$906,14,0)))</f>
        <v>x</v>
      </c>
      <c r="I56" s="227">
        <f>IF(ISNUMBER(H56),IF(ISERROR(VLOOKUP($A56,'[1]liste reference'!$A$7:$P$906,3,0)),IF(ISERROR(VLOOKUP($A56,'[1]liste reference'!$B$7:$P$906,2,0)),"",VLOOKUP($A56,'[1]liste reference'!$B$7:$P$906,2,0)),VLOOKUP($A56,'[1]liste reference'!$A$7:$P$906,3,0)),"")</f>
      </c>
      <c r="J56" s="210">
        <f>IF(ISNUMBER(H56),IF(ISERROR(VLOOKUP($A56,'[1]liste reference'!$A$7:$P$906,4,0)),IF(ISERROR(VLOOKUP($A56,'[1]liste reference'!$B$7:$P$906,3,0)),"",VLOOKUP($A56,'[1]liste reference'!$B$7:$P$906,3,0)),VLOOKUP($A56,'[1]liste reference'!$A$7:$P$906,4,0)),"")</f>
      </c>
      <c r="K56" s="228">
        <f>IF(A56="NEW.COD",AA56,IF(ISTEXT($E56),"DEJA SAISI !",IF(A56="","",IF(ISERROR(VLOOKUP($A56,'[1]liste reference'!$A$7:$D$906,2,0)),IF(ISERROR(VLOOKUP($A56,'[1]liste reference'!$B$7:$D$906,1,0)),"code non répertorié ou synonyme",VLOOKUP($A56,'[1]liste reference'!$B$7:$D$906,1,0)),VLOOKUP(A56,'[1]liste reference'!$A$7:$D$906,2,0)))))</f>
      </c>
      <c r="L56" s="229"/>
      <c r="M56" s="229"/>
      <c r="N56" s="229"/>
      <c r="O56" s="213"/>
      <c r="P56" s="214">
        <f t="shared" si="10"/>
      </c>
      <c r="Q56" s="215">
        <f t="shared" si="11"/>
      </c>
      <c r="R56" s="215">
        <f t="shared" si="12"/>
        <v>0</v>
      </c>
      <c r="S56" s="215">
        <f t="shared" si="13"/>
        <v>0</v>
      </c>
      <c r="T56" s="230">
        <f t="shared" si="14"/>
        <v>0</v>
      </c>
      <c r="U56" s="216">
        <f t="shared" si="15"/>
      </c>
      <c r="V56" s="217" t="s">
        <v>51</v>
      </c>
      <c r="X56" s="218">
        <f>IF(A56="new.cod","NEW.COD",IF(AND((Y56=""),ISTEXT(A56)),A56,IF(Y56="","",INDEX('[1]liste reference'!$A$7:$A$906,Y56))))</f>
      </c>
      <c r="Y56" s="7">
        <f>IF(ISERROR(MATCH(A56,'[1]liste reference'!$A$7:$A$906,0)),IF(ISERROR(MATCH(A56,'[1]liste reference'!$B$7:$B$906,0)),"",(MATCH(A56,'[1]liste reference'!$B$7:$B$906,0))),(MATCH(A56,'[1]liste reference'!$A$7:$A$906,0)))</f>
      </c>
      <c r="Z56" s="219"/>
      <c r="AA56" s="220"/>
      <c r="BB56" s="7">
        <f t="shared" si="16"/>
      </c>
    </row>
    <row r="57" spans="1:54" ht="12.75">
      <c r="A57" s="221" t="s">
        <v>51</v>
      </c>
      <c r="B57" s="222"/>
      <c r="C57" s="223"/>
      <c r="D57" s="224">
        <f>IF(ISERROR(VLOOKUP($A57,'[1]liste reference'!$A$7:$D$906,2,0)),IF(ISERROR(VLOOKUP($A57,'[1]liste reference'!$B$7:$D$906,1,0)),"",VLOOKUP($A57,'[1]liste reference'!$B$7:$D$906,1,0)),VLOOKUP($A57,'[1]liste reference'!$A$7:$D$906,2,0))</f>
      </c>
      <c r="E57" s="224">
        <f>IF(D57="",,VLOOKUP(D57,D$22:D56,1,0))</f>
        <v>0</v>
      </c>
      <c r="F57" s="234">
        <f t="shared" si="9"/>
        <v>0</v>
      </c>
      <c r="G57" s="226">
        <f>IF(A57="","",IF(ISERROR(VLOOKUP($A57,'[1]liste reference'!$A$7:$P$906,13,0)),IF(ISERROR(VLOOKUP($A57,'[1]liste reference'!$B$7:$P$906,12,0)),"    -",VLOOKUP($A57,'[1]liste reference'!$B$7:$P$906,12,0)),VLOOKUP($A57,'[1]liste reference'!$A$7:$P$906,13,0)))</f>
      </c>
      <c r="H57" s="208" t="str">
        <f>IF(A57="","x",IF(ISERROR(VLOOKUP($A57,'[1]liste reference'!$A$7:$P$906,14,0)),IF(ISERROR(VLOOKUP($A57,'[1]liste reference'!$B$7:$P$906,13,0)),"x",VLOOKUP($A57,'[1]liste reference'!$B$7:$P$906,13,0)),VLOOKUP($A57,'[1]liste reference'!$A$7:$P$906,14,0)))</f>
        <v>x</v>
      </c>
      <c r="I57" s="227">
        <f>IF(ISNUMBER(H57),IF(ISERROR(VLOOKUP($A57,'[1]liste reference'!$A$7:$P$906,3,0)),IF(ISERROR(VLOOKUP($A57,'[1]liste reference'!$B$7:$P$906,2,0)),"",VLOOKUP($A57,'[1]liste reference'!$B$7:$P$906,2,0)),VLOOKUP($A57,'[1]liste reference'!$A$7:$P$906,3,0)),"")</f>
      </c>
      <c r="J57" s="210">
        <f>IF(ISNUMBER(H57),IF(ISERROR(VLOOKUP($A57,'[1]liste reference'!$A$7:$P$906,4,0)),IF(ISERROR(VLOOKUP($A57,'[1]liste reference'!$B$7:$P$906,3,0)),"",VLOOKUP($A57,'[1]liste reference'!$B$7:$P$906,3,0)),VLOOKUP($A57,'[1]liste reference'!$A$7:$P$906,4,0)),"")</f>
      </c>
      <c r="K57" s="228">
        <f>IF(A57="NEW.COD",AA57,IF(ISTEXT($E57),"DEJA SAISI !",IF(A57="","",IF(ISERROR(VLOOKUP($A57,'[1]liste reference'!$A$7:$D$906,2,0)),IF(ISERROR(VLOOKUP($A57,'[1]liste reference'!$B$7:$D$906,1,0)),"code non répertorié ou synonyme",VLOOKUP($A57,'[1]liste reference'!$B$7:$D$906,1,0)),VLOOKUP(A57,'[1]liste reference'!$A$7:$D$906,2,0)))))</f>
      </c>
      <c r="L57" s="229"/>
      <c r="M57" s="229"/>
      <c r="N57" s="229"/>
      <c r="O57" s="213"/>
      <c r="P57" s="214">
        <f t="shared" si="10"/>
      </c>
      <c r="Q57" s="215">
        <f t="shared" si="11"/>
      </c>
      <c r="R57" s="215">
        <f t="shared" si="12"/>
        <v>0</v>
      </c>
      <c r="S57" s="215">
        <f t="shared" si="13"/>
        <v>0</v>
      </c>
      <c r="T57" s="230">
        <f t="shared" si="14"/>
        <v>0</v>
      </c>
      <c r="U57" s="216">
        <f t="shared" si="15"/>
      </c>
      <c r="V57" s="217" t="s">
        <v>51</v>
      </c>
      <c r="X57" s="218">
        <f>IF(A57="new.cod","NEW.COD",IF(AND((Y57=""),ISTEXT(A57)),A57,IF(Y57="","",INDEX('[1]liste reference'!$A$7:$A$906,Y57))))</f>
      </c>
      <c r="Y57" s="7">
        <f>IF(ISERROR(MATCH(A57,'[1]liste reference'!$A$7:$A$906,0)),IF(ISERROR(MATCH(A57,'[1]liste reference'!$B$7:$B$906,0)),"",(MATCH(A57,'[1]liste reference'!$B$7:$B$906,0))),(MATCH(A57,'[1]liste reference'!$A$7:$A$906,0)))</f>
      </c>
      <c r="Z57" s="219"/>
      <c r="AA57" s="220"/>
      <c r="BB57" s="7">
        <f t="shared" si="16"/>
      </c>
    </row>
    <row r="58" spans="1:54" ht="12.75">
      <c r="A58" s="221" t="s">
        <v>51</v>
      </c>
      <c r="B58" s="222"/>
      <c r="C58" s="223"/>
      <c r="D58" s="224">
        <f>IF(ISERROR(VLOOKUP($A58,'[1]liste reference'!$A$7:$D$906,2,0)),IF(ISERROR(VLOOKUP($A58,'[1]liste reference'!$B$7:$D$906,1,0)),"",VLOOKUP($A58,'[1]liste reference'!$B$7:$D$906,1,0)),VLOOKUP($A58,'[1]liste reference'!$A$7:$D$906,2,0))</f>
      </c>
      <c r="E58" s="224">
        <f>IF(D58="",,VLOOKUP(D58,D$22:D57,1,0))</f>
        <v>0</v>
      </c>
      <c r="F58" s="234">
        <f t="shared" si="9"/>
        <v>0</v>
      </c>
      <c r="G58" s="226">
        <f>IF(A58="","",IF(ISERROR(VLOOKUP($A58,'[1]liste reference'!$A$7:$P$906,13,0)),IF(ISERROR(VLOOKUP($A58,'[1]liste reference'!$B$7:$P$906,12,0)),"    -",VLOOKUP($A58,'[1]liste reference'!$B$7:$P$906,12,0)),VLOOKUP($A58,'[1]liste reference'!$A$7:$P$906,13,0)))</f>
      </c>
      <c r="H58" s="208" t="str">
        <f>IF(A58="","x",IF(ISERROR(VLOOKUP($A58,'[1]liste reference'!$A$7:$P$906,14,0)),IF(ISERROR(VLOOKUP($A58,'[1]liste reference'!$B$7:$P$906,13,0)),"x",VLOOKUP($A58,'[1]liste reference'!$B$7:$P$906,13,0)),VLOOKUP($A58,'[1]liste reference'!$A$7:$P$906,14,0)))</f>
        <v>x</v>
      </c>
      <c r="I58" s="227">
        <f>IF(ISNUMBER(H58),IF(ISERROR(VLOOKUP($A58,'[1]liste reference'!$A$7:$P$906,3,0)),IF(ISERROR(VLOOKUP($A58,'[1]liste reference'!$B$7:$P$906,2,0)),"",VLOOKUP($A58,'[1]liste reference'!$B$7:$P$906,2,0)),VLOOKUP($A58,'[1]liste reference'!$A$7:$P$906,3,0)),"")</f>
      </c>
      <c r="J58" s="210">
        <f>IF(ISNUMBER(H58),IF(ISERROR(VLOOKUP($A58,'[1]liste reference'!$A$7:$P$906,4,0)),IF(ISERROR(VLOOKUP($A58,'[1]liste reference'!$B$7:$P$906,3,0)),"",VLOOKUP($A58,'[1]liste reference'!$B$7:$P$906,3,0)),VLOOKUP($A58,'[1]liste reference'!$A$7:$P$906,4,0)),"")</f>
      </c>
      <c r="K58" s="228">
        <f>IF(A58="NEW.COD",AA58,IF(ISTEXT($E58),"DEJA SAISI !",IF(A58="","",IF(ISERROR(VLOOKUP($A58,'[1]liste reference'!$A$7:$D$906,2,0)),IF(ISERROR(VLOOKUP($A58,'[1]liste reference'!$B$7:$D$906,1,0)),"code non répertorié ou synonyme",VLOOKUP($A58,'[1]liste reference'!$B$7:$D$906,1,0)),VLOOKUP(A58,'[1]liste reference'!$A$7:$D$906,2,0)))))</f>
      </c>
      <c r="L58" s="229"/>
      <c r="M58" s="229"/>
      <c r="N58" s="229"/>
      <c r="O58" s="213"/>
      <c r="P58" s="214">
        <f t="shared" si="10"/>
      </c>
      <c r="Q58" s="215">
        <f t="shared" si="11"/>
      </c>
      <c r="R58" s="215">
        <f t="shared" si="12"/>
        <v>0</v>
      </c>
      <c r="S58" s="215">
        <f t="shared" si="13"/>
        <v>0</v>
      </c>
      <c r="T58" s="230">
        <f t="shared" si="14"/>
        <v>0</v>
      </c>
      <c r="U58" s="216">
        <f t="shared" si="15"/>
      </c>
      <c r="V58" s="217" t="s">
        <v>51</v>
      </c>
      <c r="X58" s="218">
        <f>IF(A58="new.cod","NEW.COD",IF(AND((Y58=""),ISTEXT(A58)),A58,IF(Y58="","",INDEX('[1]liste reference'!$A$7:$A$906,Y58))))</f>
      </c>
      <c r="Y58" s="7">
        <f>IF(ISERROR(MATCH(A58,'[1]liste reference'!$A$7:$A$906,0)),IF(ISERROR(MATCH(A58,'[1]liste reference'!$B$7:$B$906,0)),"",(MATCH(A58,'[1]liste reference'!$B$7:$B$906,0))),(MATCH(A58,'[1]liste reference'!$A$7:$A$906,0)))</f>
      </c>
      <c r="Z58" s="219"/>
      <c r="AA58" s="220"/>
      <c r="BB58" s="7">
        <f t="shared" si="16"/>
      </c>
    </row>
    <row r="59" spans="1:54" ht="12.75">
      <c r="A59" s="221" t="s">
        <v>51</v>
      </c>
      <c r="B59" s="222"/>
      <c r="C59" s="223"/>
      <c r="D59" s="224">
        <f>IF(ISERROR(VLOOKUP($A59,'[1]liste reference'!$A$7:$D$906,2,0)),IF(ISERROR(VLOOKUP($A59,'[1]liste reference'!$B$7:$D$906,1,0)),"",VLOOKUP($A59,'[1]liste reference'!$B$7:$D$906,1,0)),VLOOKUP($A59,'[1]liste reference'!$A$7:$D$906,2,0))</f>
      </c>
      <c r="E59" s="224">
        <f>IF(D59="",,VLOOKUP(D59,D$22:D52,1,0))</f>
        <v>0</v>
      </c>
      <c r="F59" s="234">
        <f t="shared" si="9"/>
        <v>0</v>
      </c>
      <c r="G59" s="226">
        <f>IF(A59="","",IF(ISERROR(VLOOKUP($A59,'[1]liste reference'!$A$7:$P$906,13,0)),IF(ISERROR(VLOOKUP($A59,'[1]liste reference'!$B$7:$P$906,12,0)),"    -",VLOOKUP($A59,'[1]liste reference'!$B$7:$P$906,12,0)),VLOOKUP($A59,'[1]liste reference'!$A$7:$P$906,13,0)))</f>
      </c>
      <c r="H59" s="208" t="str">
        <f>IF(A59="","x",IF(ISERROR(VLOOKUP($A59,'[1]liste reference'!$A$7:$P$906,14,0)),IF(ISERROR(VLOOKUP($A59,'[1]liste reference'!$B$7:$P$906,13,0)),"x",VLOOKUP($A59,'[1]liste reference'!$B$7:$P$906,13,0)),VLOOKUP($A59,'[1]liste reference'!$A$7:$P$906,14,0)))</f>
        <v>x</v>
      </c>
      <c r="I59" s="227">
        <f>IF(ISNUMBER(H59),IF(ISERROR(VLOOKUP($A59,'[1]liste reference'!$A$7:$P$906,3,0)),IF(ISERROR(VLOOKUP($A59,'[1]liste reference'!$B$7:$P$906,2,0)),"",VLOOKUP($A59,'[1]liste reference'!$B$7:$P$906,2,0)),VLOOKUP($A59,'[1]liste reference'!$A$7:$P$906,3,0)),"")</f>
      </c>
      <c r="J59" s="210">
        <f>IF(ISNUMBER(H59),IF(ISERROR(VLOOKUP($A59,'[1]liste reference'!$A$7:$P$906,4,0)),IF(ISERROR(VLOOKUP($A59,'[1]liste reference'!$B$7:$P$906,3,0)),"",VLOOKUP($A59,'[1]liste reference'!$B$7:$P$906,3,0)),VLOOKUP($A59,'[1]liste reference'!$A$7:$P$906,4,0)),"")</f>
      </c>
      <c r="K59" s="228">
        <f>IF(A59="NEW.COD",AA59,IF(ISTEXT($E59),"DEJA SAISI !",IF(A59="","",IF(ISERROR(VLOOKUP($A59,'[1]liste reference'!$A$7:$D$906,2,0)),IF(ISERROR(VLOOKUP($A59,'[1]liste reference'!$B$7:$D$906,1,0)),"code non répertorié ou synonyme",VLOOKUP($A59,'[1]liste reference'!$B$7:$D$906,1,0)),VLOOKUP(A59,'[1]liste reference'!$A$7:$D$906,2,0)))))</f>
      </c>
      <c r="L59" s="229"/>
      <c r="M59" s="229"/>
      <c r="N59" s="229"/>
      <c r="O59" s="213"/>
      <c r="P59" s="214">
        <f t="shared" si="10"/>
      </c>
      <c r="Q59" s="215">
        <f t="shared" si="11"/>
      </c>
      <c r="R59" s="215">
        <f t="shared" si="12"/>
        <v>0</v>
      </c>
      <c r="S59" s="215">
        <f t="shared" si="13"/>
        <v>0</v>
      </c>
      <c r="T59" s="230">
        <f t="shared" si="14"/>
        <v>0</v>
      </c>
      <c r="U59" s="216">
        <f t="shared" si="15"/>
      </c>
      <c r="V59" s="217" t="s">
        <v>51</v>
      </c>
      <c r="X59" s="218">
        <f>IF(A59="new.cod","NEW.COD",IF(AND((Y59=""),ISTEXT(A59)),A59,IF(Y59="","",INDEX('[1]liste reference'!$A$7:$A$906,Y59))))</f>
      </c>
      <c r="Y59" s="7">
        <f>IF(ISERROR(MATCH(A59,'[1]liste reference'!$A$7:$A$906,0)),IF(ISERROR(MATCH(A59,'[1]liste reference'!$B$7:$B$906,0)),"",(MATCH(A59,'[1]liste reference'!$B$7:$B$906,0))),(MATCH(A59,'[1]liste reference'!$A$7:$A$906,0)))</f>
      </c>
      <c r="Z59" s="219"/>
      <c r="AA59" s="220"/>
      <c r="BB59" s="7">
        <f t="shared" si="16"/>
      </c>
    </row>
    <row r="60" spans="1:54" ht="12.75">
      <c r="A60" s="221" t="s">
        <v>51</v>
      </c>
      <c r="B60" s="222"/>
      <c r="C60" s="223"/>
      <c r="D60" s="224">
        <f>IF(ISERROR(VLOOKUP($A60,'[1]liste reference'!$A$7:$D$906,2,0)),IF(ISERROR(VLOOKUP($A60,'[1]liste reference'!$B$7:$D$906,1,0)),"",VLOOKUP($A60,'[1]liste reference'!$B$7:$D$906,1,0)),VLOOKUP($A60,'[1]liste reference'!$A$7:$D$906,2,0))</f>
      </c>
      <c r="E60" s="224">
        <f>IF(D60="",,VLOOKUP(D60,D$22:D52,1,0))</f>
        <v>0</v>
      </c>
      <c r="F60" s="234">
        <f t="shared" si="9"/>
        <v>0</v>
      </c>
      <c r="G60" s="226">
        <f>IF(A60="","",IF(ISERROR(VLOOKUP($A60,'[1]liste reference'!$A$7:$P$906,13,0)),IF(ISERROR(VLOOKUP($A60,'[1]liste reference'!$B$7:$P$906,12,0)),"    -",VLOOKUP($A60,'[1]liste reference'!$B$7:$P$906,12,0)),VLOOKUP($A60,'[1]liste reference'!$A$7:$P$906,13,0)))</f>
      </c>
      <c r="H60" s="208" t="str">
        <f>IF(A60="","x",IF(ISERROR(VLOOKUP($A60,'[1]liste reference'!$A$7:$P$906,14,0)),IF(ISERROR(VLOOKUP($A60,'[1]liste reference'!$B$7:$P$906,13,0)),"x",VLOOKUP($A60,'[1]liste reference'!$B$7:$P$906,13,0)),VLOOKUP($A60,'[1]liste reference'!$A$7:$P$906,14,0)))</f>
        <v>x</v>
      </c>
      <c r="I60" s="227">
        <f>IF(ISNUMBER(H60),IF(ISERROR(VLOOKUP($A60,'[1]liste reference'!$A$7:$P$906,3,0)),IF(ISERROR(VLOOKUP($A60,'[1]liste reference'!$B$7:$P$906,2,0)),"",VLOOKUP($A60,'[1]liste reference'!$B$7:$P$906,2,0)),VLOOKUP($A60,'[1]liste reference'!$A$7:$P$906,3,0)),"")</f>
      </c>
      <c r="J60" s="210">
        <f>IF(ISNUMBER(H60),IF(ISERROR(VLOOKUP($A60,'[1]liste reference'!$A$7:$P$906,4,0)),IF(ISERROR(VLOOKUP($A60,'[1]liste reference'!$B$7:$P$906,3,0)),"",VLOOKUP($A60,'[1]liste reference'!$B$7:$P$906,3,0)),VLOOKUP($A60,'[1]liste reference'!$A$7:$P$906,4,0)),"")</f>
      </c>
      <c r="K60" s="228">
        <f>IF(A60="NEW.COD",AA60,IF(ISTEXT($E60),"DEJA SAISI !",IF(A60="","",IF(ISERROR(VLOOKUP($A60,'[1]liste reference'!$A$7:$D$906,2,0)),IF(ISERROR(VLOOKUP($A60,'[1]liste reference'!$B$7:$D$906,1,0)),"code non répertorié ou synonyme",VLOOKUP($A60,'[1]liste reference'!$B$7:$D$906,1,0)),VLOOKUP(A60,'[1]liste reference'!$A$7:$D$906,2,0)))))</f>
      </c>
      <c r="L60" s="229"/>
      <c r="M60" s="229"/>
      <c r="N60" s="229"/>
      <c r="O60" s="213"/>
      <c r="P60" s="214">
        <f t="shared" si="10"/>
      </c>
      <c r="Q60" s="215">
        <f t="shared" si="11"/>
      </c>
      <c r="R60" s="215">
        <f t="shared" si="12"/>
        <v>0</v>
      </c>
      <c r="S60" s="215">
        <f t="shared" si="13"/>
        <v>0</v>
      </c>
      <c r="T60" s="230">
        <f t="shared" si="14"/>
        <v>0</v>
      </c>
      <c r="U60" s="216">
        <f t="shared" si="15"/>
      </c>
      <c r="V60" s="217" t="s">
        <v>51</v>
      </c>
      <c r="X60" s="218">
        <f>IF(A60="new.cod","NEW.COD",IF(AND((Y60=""),ISTEXT(A60)),A60,IF(Y60="","",INDEX('[1]liste reference'!$A$7:$A$906,Y60))))</f>
      </c>
      <c r="Y60" s="7">
        <f>IF(ISERROR(MATCH(A60,'[1]liste reference'!$A$7:$A$906,0)),IF(ISERROR(MATCH(A60,'[1]liste reference'!$B$7:$B$906,0)),"",(MATCH(A60,'[1]liste reference'!$B$7:$B$906,0))),(MATCH(A60,'[1]liste reference'!$A$7:$A$906,0)))</f>
      </c>
      <c r="Z60" s="219"/>
      <c r="AA60" s="220"/>
      <c r="BB60" s="7">
        <f t="shared" si="16"/>
      </c>
    </row>
    <row r="61" spans="1:54" ht="12.75">
      <c r="A61" s="221" t="s">
        <v>51</v>
      </c>
      <c r="B61" s="222"/>
      <c r="C61" s="223"/>
      <c r="D61" s="224">
        <f>IF(ISERROR(VLOOKUP($A61,'[1]liste reference'!$A$7:$D$906,2,0)),IF(ISERROR(VLOOKUP($A61,'[1]liste reference'!$B$7:$D$906,1,0)),"",VLOOKUP($A61,'[1]liste reference'!$B$7:$D$906,1,0)),VLOOKUP($A61,'[1]liste reference'!$A$7:$D$906,2,0))</f>
      </c>
      <c r="E61" s="224">
        <f>IF(D61="",,VLOOKUP(D61,D$22:D53,1,0))</f>
        <v>0</v>
      </c>
      <c r="F61" s="234">
        <f t="shared" si="9"/>
        <v>0</v>
      </c>
      <c r="G61" s="226">
        <f>IF(A61="","",IF(ISERROR(VLOOKUP($A61,'[1]liste reference'!$A$7:$P$906,13,0)),IF(ISERROR(VLOOKUP($A61,'[1]liste reference'!$B$7:$P$906,12,0)),"    -",VLOOKUP($A61,'[1]liste reference'!$B$7:$P$906,12,0)),VLOOKUP($A61,'[1]liste reference'!$A$7:$P$906,13,0)))</f>
      </c>
      <c r="H61" s="208" t="str">
        <f>IF(A61="","x",IF(ISERROR(VLOOKUP($A61,'[1]liste reference'!$A$7:$P$906,14,0)),IF(ISERROR(VLOOKUP($A61,'[1]liste reference'!$B$7:$P$906,13,0)),"x",VLOOKUP($A61,'[1]liste reference'!$B$7:$P$906,13,0)),VLOOKUP($A61,'[1]liste reference'!$A$7:$P$906,14,0)))</f>
        <v>x</v>
      </c>
      <c r="I61" s="227">
        <f>IF(ISNUMBER(H61),IF(ISERROR(VLOOKUP($A61,'[1]liste reference'!$A$7:$P$906,3,0)),IF(ISERROR(VLOOKUP($A61,'[1]liste reference'!$B$7:$P$906,2,0)),"",VLOOKUP($A61,'[1]liste reference'!$B$7:$P$906,2,0)),VLOOKUP($A61,'[1]liste reference'!$A$7:$P$906,3,0)),"")</f>
      </c>
      <c r="J61" s="210">
        <f>IF(ISNUMBER(H61),IF(ISERROR(VLOOKUP($A61,'[1]liste reference'!$A$7:$P$906,4,0)),IF(ISERROR(VLOOKUP($A61,'[1]liste reference'!$B$7:$P$906,3,0)),"",VLOOKUP($A61,'[1]liste reference'!$B$7:$P$906,3,0)),VLOOKUP($A61,'[1]liste reference'!$A$7:$P$906,4,0)),"")</f>
      </c>
      <c r="K61" s="228">
        <f>IF(A61="NEW.COD",AA61,IF(ISTEXT($E61),"DEJA SAISI !",IF(A61="","",IF(ISERROR(VLOOKUP($A61,'[1]liste reference'!$A$7:$D$906,2,0)),IF(ISERROR(VLOOKUP($A61,'[1]liste reference'!$B$7:$D$906,1,0)),"code non répertorié ou synonyme",VLOOKUP($A61,'[1]liste reference'!$B$7:$D$906,1,0)),VLOOKUP(A61,'[1]liste reference'!$A$7:$D$906,2,0)))))</f>
      </c>
      <c r="L61" s="229"/>
      <c r="M61" s="229"/>
      <c r="N61" s="229"/>
      <c r="O61" s="213"/>
      <c r="P61" s="214">
        <f t="shared" si="10"/>
      </c>
      <c r="Q61" s="215">
        <f t="shared" si="11"/>
      </c>
      <c r="R61" s="215">
        <f t="shared" si="12"/>
        <v>0</v>
      </c>
      <c r="S61" s="215">
        <f t="shared" si="13"/>
        <v>0</v>
      </c>
      <c r="T61" s="230">
        <f t="shared" si="14"/>
        <v>0</v>
      </c>
      <c r="U61" s="216">
        <f t="shared" si="15"/>
      </c>
      <c r="V61" s="217" t="s">
        <v>51</v>
      </c>
      <c r="X61" s="218">
        <f>IF(A61="new.cod","NEW.COD",IF(AND((Y61=""),ISTEXT(A61)),A61,IF(Y61="","",INDEX('[1]liste reference'!$A$7:$A$906,Y61))))</f>
      </c>
      <c r="Y61" s="7">
        <f>IF(ISERROR(MATCH(A61,'[1]liste reference'!$A$7:$A$906,0)),IF(ISERROR(MATCH(A61,'[1]liste reference'!$B$7:$B$906,0)),"",(MATCH(A61,'[1]liste reference'!$B$7:$B$906,0))),(MATCH(A61,'[1]liste reference'!$A$7:$A$906,0)))</f>
      </c>
      <c r="Z61" s="219"/>
      <c r="AA61" s="220"/>
      <c r="BB61" s="7">
        <f t="shared" si="16"/>
      </c>
    </row>
    <row r="62" spans="1:54" ht="12.75">
      <c r="A62" s="221" t="s">
        <v>51</v>
      </c>
      <c r="B62" s="222"/>
      <c r="C62" s="223"/>
      <c r="D62" s="224">
        <f>IF(ISERROR(VLOOKUP($A62,'[1]liste reference'!$A$7:$D$906,2,0)),IF(ISERROR(VLOOKUP($A62,'[1]liste reference'!$B$7:$D$906,1,0)),"",VLOOKUP($A62,'[1]liste reference'!$B$7:$D$906,1,0)),VLOOKUP($A62,'[1]liste reference'!$A$7:$D$906,2,0))</f>
      </c>
      <c r="E62" s="224">
        <f>IF(D62="",,VLOOKUP(D62,D$22:D50,1,0))</f>
        <v>0</v>
      </c>
      <c r="F62" s="234">
        <f t="shared" si="9"/>
        <v>0</v>
      </c>
      <c r="G62" s="226">
        <f>IF(A62="","",IF(ISERROR(VLOOKUP($A62,'[1]liste reference'!$A$7:$P$906,13,0)),IF(ISERROR(VLOOKUP($A62,'[1]liste reference'!$B$7:$P$906,12,0)),"    -",VLOOKUP($A62,'[1]liste reference'!$B$7:$P$906,12,0)),VLOOKUP($A62,'[1]liste reference'!$A$7:$P$906,13,0)))</f>
      </c>
      <c r="H62" s="208" t="str">
        <f>IF(A62="","x",IF(ISERROR(VLOOKUP($A62,'[1]liste reference'!$A$7:$P$906,14,0)),IF(ISERROR(VLOOKUP($A62,'[1]liste reference'!$B$7:$P$906,13,0)),"x",VLOOKUP($A62,'[1]liste reference'!$B$7:$P$906,13,0)),VLOOKUP($A62,'[1]liste reference'!$A$7:$P$906,14,0)))</f>
        <v>x</v>
      </c>
      <c r="I62" s="227">
        <f>IF(ISNUMBER(H62),IF(ISERROR(VLOOKUP($A62,'[1]liste reference'!$A$7:$P$906,3,0)),IF(ISERROR(VLOOKUP($A62,'[1]liste reference'!$B$7:$P$906,2,0)),"",VLOOKUP($A62,'[1]liste reference'!$B$7:$P$906,2,0)),VLOOKUP($A62,'[1]liste reference'!$A$7:$P$906,3,0)),"")</f>
      </c>
      <c r="J62" s="210">
        <f>IF(ISNUMBER(H62),IF(ISERROR(VLOOKUP($A62,'[1]liste reference'!$A$7:$P$906,4,0)),IF(ISERROR(VLOOKUP($A62,'[1]liste reference'!$B$7:$P$906,3,0)),"",VLOOKUP($A62,'[1]liste reference'!$B$7:$P$906,3,0)),VLOOKUP($A62,'[1]liste reference'!$A$7:$P$906,4,0)),"")</f>
      </c>
      <c r="K62" s="228">
        <f>IF(A62="NEW.COD",AA62,IF(ISTEXT($E62),"DEJA SAISI !",IF(A62="","",IF(ISERROR(VLOOKUP($A62,'[1]liste reference'!$A$7:$D$906,2,0)),IF(ISERROR(VLOOKUP($A62,'[1]liste reference'!$B$7:$D$906,1,0)),"code non répertorié ou synonyme",VLOOKUP($A62,'[1]liste reference'!$B$7:$D$906,1,0)),VLOOKUP(A62,'[1]liste reference'!$A$7:$D$906,2,0)))))</f>
      </c>
      <c r="L62" s="229"/>
      <c r="M62" s="229"/>
      <c r="N62" s="229"/>
      <c r="O62" s="213"/>
      <c r="P62" s="214">
        <f t="shared" si="10"/>
      </c>
      <c r="Q62" s="215">
        <f t="shared" si="11"/>
      </c>
      <c r="R62" s="215">
        <f t="shared" si="12"/>
        <v>0</v>
      </c>
      <c r="S62" s="215">
        <f t="shared" si="13"/>
        <v>0</v>
      </c>
      <c r="T62" s="230">
        <f t="shared" si="14"/>
        <v>0</v>
      </c>
      <c r="U62" s="216">
        <f t="shared" si="15"/>
      </c>
      <c r="V62" s="217" t="s">
        <v>51</v>
      </c>
      <c r="X62" s="218">
        <f>IF(A62="new.cod","NEW.COD",IF(AND((Y62=""),ISTEXT(A62)),A62,IF(Y62="","",INDEX('[1]liste reference'!$A$7:$A$906,Y62))))</f>
      </c>
      <c r="Y62" s="7">
        <f>IF(ISERROR(MATCH(A62,'[1]liste reference'!$A$7:$A$906,0)),IF(ISERROR(MATCH(A62,'[1]liste reference'!$B$7:$B$906,0)),"",(MATCH(A62,'[1]liste reference'!$B$7:$B$906,0))),(MATCH(A62,'[1]liste reference'!$A$7:$A$906,0)))</f>
      </c>
      <c r="Z62" s="219"/>
      <c r="AA62" s="220"/>
      <c r="BB62" s="7">
        <f t="shared" si="16"/>
      </c>
    </row>
    <row r="63" spans="1:54" ht="12.75">
      <c r="A63" s="221" t="s">
        <v>51</v>
      </c>
      <c r="B63" s="222"/>
      <c r="C63" s="223"/>
      <c r="D63" s="224">
        <f>IF(ISERROR(VLOOKUP($A63,'[1]liste reference'!$A$7:$D$906,2,0)),IF(ISERROR(VLOOKUP($A63,'[1]liste reference'!$B$7:$D$906,1,0)),"",VLOOKUP($A63,'[1]liste reference'!$B$7:$D$906,1,0)),VLOOKUP($A63,'[1]liste reference'!$A$7:$D$906,2,0))</f>
      </c>
      <c r="E63" s="224">
        <f>IF(D63="",,VLOOKUP(D63,D$22:D51,1,0))</f>
        <v>0</v>
      </c>
      <c r="F63" s="234">
        <f t="shared" si="9"/>
        <v>0</v>
      </c>
      <c r="G63" s="226">
        <f>IF(A63="","",IF(ISERROR(VLOOKUP($A63,'[1]liste reference'!$A$7:$P$906,13,0)),IF(ISERROR(VLOOKUP($A63,'[1]liste reference'!$B$7:$P$906,12,0)),"    -",VLOOKUP($A63,'[1]liste reference'!$B$7:$P$906,12,0)),VLOOKUP($A63,'[1]liste reference'!$A$7:$P$906,13,0)))</f>
      </c>
      <c r="H63" s="208" t="str">
        <f>IF(A63="","x",IF(ISERROR(VLOOKUP($A63,'[1]liste reference'!$A$7:$P$906,14,0)),IF(ISERROR(VLOOKUP($A63,'[1]liste reference'!$B$7:$P$906,13,0)),"x",VLOOKUP($A63,'[1]liste reference'!$B$7:$P$906,13,0)),VLOOKUP($A63,'[1]liste reference'!$A$7:$P$906,14,0)))</f>
        <v>x</v>
      </c>
      <c r="I63" s="227">
        <f>IF(ISNUMBER(H63),IF(ISERROR(VLOOKUP($A63,'[1]liste reference'!$A$7:$P$906,3,0)),IF(ISERROR(VLOOKUP($A63,'[1]liste reference'!$B$7:$P$906,2,0)),"",VLOOKUP($A63,'[1]liste reference'!$B$7:$P$906,2,0)),VLOOKUP($A63,'[1]liste reference'!$A$7:$P$906,3,0)),"")</f>
      </c>
      <c r="J63" s="210">
        <f>IF(ISNUMBER(H63),IF(ISERROR(VLOOKUP($A63,'[1]liste reference'!$A$7:$P$906,4,0)),IF(ISERROR(VLOOKUP($A63,'[1]liste reference'!$B$7:$P$906,3,0)),"",VLOOKUP($A63,'[1]liste reference'!$B$7:$P$906,3,0)),VLOOKUP($A63,'[1]liste reference'!$A$7:$P$906,4,0)),"")</f>
      </c>
      <c r="K63" s="228">
        <f>IF(A63="NEW.COD",AA63,IF(ISTEXT($E63),"DEJA SAISI !",IF(A63="","",IF(ISERROR(VLOOKUP($A63,'[1]liste reference'!$A$7:$D$906,2,0)),IF(ISERROR(VLOOKUP($A63,'[1]liste reference'!$B$7:$D$906,1,0)),"code non répertorié ou synonyme",VLOOKUP($A63,'[1]liste reference'!$B$7:$D$906,1,0)),VLOOKUP(A63,'[1]liste reference'!$A$7:$D$906,2,0)))))</f>
      </c>
      <c r="L63" s="229"/>
      <c r="M63" s="229"/>
      <c r="N63" s="229"/>
      <c r="O63" s="213"/>
      <c r="P63" s="214">
        <f t="shared" si="10"/>
      </c>
      <c r="Q63" s="215">
        <f t="shared" si="11"/>
      </c>
      <c r="R63" s="215">
        <f t="shared" si="12"/>
        <v>0</v>
      </c>
      <c r="S63" s="215">
        <f t="shared" si="13"/>
        <v>0</v>
      </c>
      <c r="T63" s="230">
        <f t="shared" si="14"/>
        <v>0</v>
      </c>
      <c r="U63" s="216">
        <f t="shared" si="15"/>
      </c>
      <c r="V63" s="217" t="s">
        <v>51</v>
      </c>
      <c r="X63" s="218">
        <f>IF(A63="new.cod","NEW.COD",IF(AND((Y63=""),ISTEXT(A63)),A63,IF(Y63="","",INDEX('[1]liste reference'!$A$7:$A$906,Y63))))</f>
      </c>
      <c r="Y63" s="7">
        <f>IF(ISERROR(MATCH(A63,'[1]liste reference'!$A$7:$A$906,0)),IF(ISERROR(MATCH(A63,'[1]liste reference'!$B$7:$B$906,0)),"",(MATCH(A63,'[1]liste reference'!$B$7:$B$906,0))),(MATCH(A63,'[1]liste reference'!$A$7:$A$906,0)))</f>
      </c>
      <c r="Z63" s="219"/>
      <c r="AA63" s="220"/>
      <c r="BB63" s="7">
        <f t="shared" si="16"/>
      </c>
    </row>
    <row r="64" spans="1:54" ht="12.75" customHeight="1">
      <c r="A64" s="221" t="s">
        <v>51</v>
      </c>
      <c r="B64" s="222"/>
      <c r="C64" s="223"/>
      <c r="D64" s="224">
        <f>IF(ISERROR(VLOOKUP($A64,'[1]liste reference'!$A$7:$D$906,2,0)),IF(ISERROR(VLOOKUP($A64,'[1]liste reference'!$B$7:$D$906,1,0)),"",VLOOKUP($A64,'[1]liste reference'!$B$7:$D$906,1,0)),VLOOKUP($A64,'[1]liste reference'!$A$7:$D$906,2,0))</f>
      </c>
      <c r="E64" s="224">
        <f>IF(D64="",,VLOOKUP(D64,D$22:D49,1,0))</f>
        <v>0</v>
      </c>
      <c r="F64" s="234">
        <f t="shared" si="9"/>
        <v>0</v>
      </c>
      <c r="G64" s="226">
        <f>IF(A64="","",IF(ISERROR(VLOOKUP($A64,'[1]liste reference'!$A$7:$P$906,13,0)),IF(ISERROR(VLOOKUP($A64,'[1]liste reference'!$B$7:$P$906,12,0)),"    -",VLOOKUP($A64,'[1]liste reference'!$B$7:$P$906,12,0)),VLOOKUP($A64,'[1]liste reference'!$A$7:$P$906,13,0)))</f>
      </c>
      <c r="H64" s="208" t="str">
        <f>IF(A64="","x",IF(ISERROR(VLOOKUP($A64,'[1]liste reference'!$A$7:$P$906,14,0)),IF(ISERROR(VLOOKUP($A64,'[1]liste reference'!$B$7:$P$906,13,0)),"x",VLOOKUP($A64,'[1]liste reference'!$B$7:$P$906,13,0)),VLOOKUP($A64,'[1]liste reference'!$A$7:$P$906,14,0)))</f>
        <v>x</v>
      </c>
      <c r="I64" s="227">
        <f>IF(ISNUMBER(H64),IF(ISERROR(VLOOKUP($A64,'[1]liste reference'!$A$7:$P$906,3,0)),IF(ISERROR(VLOOKUP($A64,'[1]liste reference'!$B$7:$P$906,2,0)),"",VLOOKUP($A64,'[1]liste reference'!$B$7:$P$906,2,0)),VLOOKUP($A64,'[1]liste reference'!$A$7:$P$906,3,0)),"")</f>
      </c>
      <c r="J64" s="210">
        <f>IF(ISNUMBER(H64),IF(ISERROR(VLOOKUP($A64,'[1]liste reference'!$A$7:$P$906,4,0)),IF(ISERROR(VLOOKUP($A64,'[1]liste reference'!$B$7:$P$906,3,0)),"",VLOOKUP($A64,'[1]liste reference'!$B$7:$P$906,3,0)),VLOOKUP($A64,'[1]liste reference'!$A$7:$P$906,4,0)),"")</f>
      </c>
      <c r="K64" s="228">
        <f>IF(A64="NEW.COD",AA64,IF(ISTEXT($E64),"DEJA SAISI !",IF(A64="","",IF(ISERROR(VLOOKUP($A64,'[1]liste reference'!$A$7:$D$906,2,0)),IF(ISERROR(VLOOKUP($A64,'[1]liste reference'!$B$7:$D$906,1,0)),"code non répertorié ou synonyme",VLOOKUP($A64,'[1]liste reference'!$B$7:$D$906,1,0)),VLOOKUP(A64,'[1]liste reference'!$A$7:$D$906,2,0)))))</f>
      </c>
      <c r="L64" s="229"/>
      <c r="M64" s="229"/>
      <c r="N64" s="229"/>
      <c r="O64" s="213"/>
      <c r="P64" s="214">
        <f t="shared" si="10"/>
      </c>
      <c r="Q64" s="215">
        <f t="shared" si="11"/>
      </c>
      <c r="R64" s="215">
        <f t="shared" si="12"/>
        <v>0</v>
      </c>
      <c r="S64" s="215">
        <f t="shared" si="13"/>
        <v>0</v>
      </c>
      <c r="T64" s="230">
        <f t="shared" si="14"/>
        <v>0</v>
      </c>
      <c r="U64" s="216">
        <f t="shared" si="15"/>
      </c>
      <c r="V64" s="217" t="s">
        <v>51</v>
      </c>
      <c r="X64" s="218">
        <f>IF(A64="new.cod","NEW.COD",IF(AND((Y64=""),ISTEXT(A64)),A64,IF(Y64="","",INDEX('[1]liste reference'!$A$7:$A$906,Y64))))</f>
      </c>
      <c r="Y64" s="7">
        <f>IF(ISERROR(MATCH(A64,'[1]liste reference'!$A$7:$A$906,0)),IF(ISERROR(MATCH(A64,'[1]liste reference'!$B$7:$B$906,0)),"",(MATCH(A64,'[1]liste reference'!$B$7:$B$906,0))),(MATCH(A64,'[1]liste reference'!$A$7:$A$906,0)))</f>
      </c>
      <c r="Z64" s="219"/>
      <c r="AA64" s="220"/>
      <c r="BB64" s="7">
        <f t="shared" si="16"/>
      </c>
    </row>
    <row r="65" spans="1:54" ht="12.75">
      <c r="A65" s="221" t="s">
        <v>51</v>
      </c>
      <c r="B65" s="222"/>
      <c r="C65" s="223"/>
      <c r="D65" s="224">
        <f>IF(ISERROR(VLOOKUP($A65,'[1]liste reference'!$A$7:$D$906,2,0)),IF(ISERROR(VLOOKUP($A65,'[1]liste reference'!$B$7:$D$906,1,0)),"",VLOOKUP($A65,'[1]liste reference'!$B$7:$D$906,1,0)),VLOOKUP($A65,'[1]liste reference'!$A$7:$D$906,2,0))</f>
      </c>
      <c r="E65" s="224">
        <f>IF(D65="",,VLOOKUP(D65,D$22:D50,1,0))</f>
        <v>0</v>
      </c>
      <c r="F65" s="234">
        <f t="shared" si="9"/>
        <v>0</v>
      </c>
      <c r="G65" s="226">
        <f>IF(A65="","",IF(ISERROR(VLOOKUP($A65,'[1]liste reference'!$A$7:$P$906,13,0)),IF(ISERROR(VLOOKUP($A65,'[1]liste reference'!$B$7:$P$906,12,0)),"    -",VLOOKUP($A65,'[1]liste reference'!$B$7:$P$906,12,0)),VLOOKUP($A65,'[1]liste reference'!$A$7:$P$906,13,0)))</f>
      </c>
      <c r="H65" s="208" t="str">
        <f>IF(A65="","x",IF(ISERROR(VLOOKUP($A65,'[1]liste reference'!$A$7:$P$906,14,0)),IF(ISERROR(VLOOKUP($A65,'[1]liste reference'!$B$7:$P$906,13,0)),"x",VLOOKUP($A65,'[1]liste reference'!$B$7:$P$906,13,0)),VLOOKUP($A65,'[1]liste reference'!$A$7:$P$906,14,0)))</f>
        <v>x</v>
      </c>
      <c r="I65" s="227">
        <f>IF(ISNUMBER(H65),IF(ISERROR(VLOOKUP($A65,'[1]liste reference'!$A$7:$P$906,3,0)),IF(ISERROR(VLOOKUP($A65,'[1]liste reference'!$B$7:$P$906,2,0)),"",VLOOKUP($A65,'[1]liste reference'!$B$7:$P$906,2,0)),VLOOKUP($A65,'[1]liste reference'!$A$7:$P$906,3,0)),"")</f>
      </c>
      <c r="J65" s="210">
        <f>IF(ISNUMBER(H65),IF(ISERROR(VLOOKUP($A65,'[1]liste reference'!$A$7:$P$906,4,0)),IF(ISERROR(VLOOKUP($A65,'[1]liste reference'!$B$7:$P$906,3,0)),"",VLOOKUP($A65,'[1]liste reference'!$B$7:$P$906,3,0)),VLOOKUP($A65,'[1]liste reference'!$A$7:$P$906,4,0)),"")</f>
      </c>
      <c r="K65" s="228">
        <f>IF(A65="NEW.COD",AA65,IF(ISTEXT($E65),"DEJA SAISI !",IF(A65="","",IF(ISERROR(VLOOKUP($A65,'[1]liste reference'!$A$7:$D$906,2,0)),IF(ISERROR(VLOOKUP($A65,'[1]liste reference'!$B$7:$D$906,1,0)),"code non répertorié ou synonyme",VLOOKUP($A65,'[1]liste reference'!$B$7:$D$906,1,0)),VLOOKUP(A65,'[1]liste reference'!$A$7:$D$906,2,0)))))</f>
      </c>
      <c r="L65" s="229"/>
      <c r="M65" s="229"/>
      <c r="N65" s="229"/>
      <c r="O65" s="213"/>
      <c r="P65" s="214">
        <f t="shared" si="10"/>
      </c>
      <c r="Q65" s="215">
        <f t="shared" si="11"/>
      </c>
      <c r="R65" s="215">
        <f t="shared" si="12"/>
        <v>0</v>
      </c>
      <c r="S65" s="215">
        <f t="shared" si="13"/>
        <v>0</v>
      </c>
      <c r="T65" s="230">
        <f t="shared" si="14"/>
        <v>0</v>
      </c>
      <c r="U65" s="216">
        <f t="shared" si="15"/>
      </c>
      <c r="V65" s="217" t="s">
        <v>51</v>
      </c>
      <c r="X65" s="218">
        <f>IF(A65="new.cod","NEW.COD",IF(AND((Y65=""),ISTEXT(A65)),A65,IF(Y65="","",INDEX('[1]liste reference'!$A$7:$A$906,Y65))))</f>
      </c>
      <c r="Y65" s="7">
        <f>IF(ISERROR(MATCH(A65,'[1]liste reference'!$A$7:$A$906,0)),IF(ISERROR(MATCH(A65,'[1]liste reference'!$B$7:$B$906,0)),"",(MATCH(A65,'[1]liste reference'!$B$7:$B$906,0))),(MATCH(A65,'[1]liste reference'!$A$7:$A$906,0)))</f>
      </c>
      <c r="Z65" s="219"/>
      <c r="AA65" s="220"/>
      <c r="BB65" s="7">
        <f t="shared" si="16"/>
      </c>
    </row>
    <row r="66" spans="1:54" ht="12.75">
      <c r="A66" s="221" t="s">
        <v>51</v>
      </c>
      <c r="B66" s="222"/>
      <c r="C66" s="223"/>
      <c r="D66" s="224">
        <f>IF(ISERROR(VLOOKUP($A66,'[1]liste reference'!$A$7:$D$906,2,0)),IF(ISERROR(VLOOKUP($A66,'[1]liste reference'!$B$7:$D$906,1,0)),"",VLOOKUP($A66,'[1]liste reference'!$B$7:$D$906,1,0)),VLOOKUP($A66,'[1]liste reference'!$A$7:$D$906,2,0))</f>
      </c>
      <c r="E66" s="224">
        <f>IF(D66="",,VLOOKUP(D66,D$22:D51,1,0))</f>
        <v>0</v>
      </c>
      <c r="F66" s="234">
        <f t="shared" si="9"/>
        <v>0</v>
      </c>
      <c r="G66" s="226">
        <f>IF(A66="","",IF(ISERROR(VLOOKUP($A66,'[1]liste reference'!$A$7:$P$906,13,0)),IF(ISERROR(VLOOKUP($A66,'[1]liste reference'!$B$7:$P$906,12,0)),"    -",VLOOKUP($A66,'[1]liste reference'!$B$7:$P$906,12,0)),VLOOKUP($A66,'[1]liste reference'!$A$7:$P$906,13,0)))</f>
      </c>
      <c r="H66" s="208" t="str">
        <f>IF(A66="","x",IF(ISERROR(VLOOKUP($A66,'[1]liste reference'!$A$7:$P$906,14,0)),IF(ISERROR(VLOOKUP($A66,'[1]liste reference'!$B$7:$P$906,13,0)),"x",VLOOKUP($A66,'[1]liste reference'!$B$7:$P$906,13,0)),VLOOKUP($A66,'[1]liste reference'!$A$7:$P$906,14,0)))</f>
        <v>x</v>
      </c>
      <c r="I66" s="227">
        <f>IF(ISNUMBER(H66),IF(ISERROR(VLOOKUP($A66,'[1]liste reference'!$A$7:$P$906,3,0)),IF(ISERROR(VLOOKUP($A66,'[1]liste reference'!$B$7:$P$906,2,0)),"",VLOOKUP($A66,'[1]liste reference'!$B$7:$P$906,2,0)),VLOOKUP($A66,'[1]liste reference'!$A$7:$P$906,3,0)),"")</f>
      </c>
      <c r="J66" s="210">
        <f>IF(ISNUMBER(H66),IF(ISERROR(VLOOKUP($A66,'[1]liste reference'!$A$7:$P$906,4,0)),IF(ISERROR(VLOOKUP($A66,'[1]liste reference'!$B$7:$P$906,3,0)),"",VLOOKUP($A66,'[1]liste reference'!$B$7:$P$906,3,0)),VLOOKUP($A66,'[1]liste reference'!$A$7:$P$906,4,0)),"")</f>
      </c>
      <c r="K66" s="228">
        <f>IF(A66="NEW.COD",AA66,IF(ISTEXT($E66),"DEJA SAISI !",IF(A66="","",IF(ISERROR(VLOOKUP($A66,'[1]liste reference'!$A$7:$D$906,2,0)),IF(ISERROR(VLOOKUP($A66,'[1]liste reference'!$B$7:$D$906,1,0)),"code non répertorié ou synonyme",VLOOKUP($A66,'[1]liste reference'!$B$7:$D$906,1,0)),VLOOKUP(A66,'[1]liste reference'!$A$7:$D$906,2,0)))))</f>
      </c>
      <c r="L66" s="229"/>
      <c r="M66" s="229"/>
      <c r="N66" s="229"/>
      <c r="O66" s="213"/>
      <c r="P66" s="214">
        <f t="shared" si="10"/>
      </c>
      <c r="Q66" s="215">
        <f t="shared" si="11"/>
      </c>
      <c r="R66" s="215">
        <f t="shared" si="12"/>
        <v>0</v>
      </c>
      <c r="S66" s="215">
        <f t="shared" si="13"/>
        <v>0</v>
      </c>
      <c r="T66" s="230">
        <f t="shared" si="14"/>
        <v>0</v>
      </c>
      <c r="U66" s="216">
        <f t="shared" si="15"/>
      </c>
      <c r="V66" s="217" t="s">
        <v>51</v>
      </c>
      <c r="X66" s="218">
        <f>IF(A66="new.cod","NEW.COD",IF(AND((Y66=""),ISTEXT(A66)),A66,IF(Y66="","",INDEX('[1]liste reference'!$A$7:$A$906,Y66))))</f>
      </c>
      <c r="Y66" s="7">
        <f>IF(ISERROR(MATCH(A66,'[1]liste reference'!$A$7:$A$906,0)),IF(ISERROR(MATCH(A66,'[1]liste reference'!$B$7:$B$906,0)),"",(MATCH(A66,'[1]liste reference'!$B$7:$B$906,0))),(MATCH(A66,'[1]liste reference'!$A$7:$A$906,0)))</f>
      </c>
      <c r="Z66" s="219"/>
      <c r="AA66" s="220"/>
      <c r="BB66" s="7">
        <f t="shared" si="16"/>
      </c>
    </row>
    <row r="67" spans="1:54" ht="12.75">
      <c r="A67" s="221" t="s">
        <v>51</v>
      </c>
      <c r="B67" s="222"/>
      <c r="C67" s="223"/>
      <c r="D67" s="224">
        <f>IF(ISERROR(VLOOKUP($A67,'[1]liste reference'!$A$7:$D$906,2,0)),IF(ISERROR(VLOOKUP($A67,'[1]liste reference'!$B$7:$D$906,1,0)),"",VLOOKUP($A67,'[1]liste reference'!$B$7:$D$906,1,0)),VLOOKUP($A67,'[1]liste reference'!$A$7:$D$906,2,0))</f>
      </c>
      <c r="E67" s="224">
        <f>IF(D67="",,VLOOKUP(D67,D$22:D52,1,0))</f>
        <v>0</v>
      </c>
      <c r="F67" s="234">
        <f t="shared" si="9"/>
        <v>0</v>
      </c>
      <c r="G67" s="226">
        <f>IF(A67="","",IF(ISERROR(VLOOKUP($A67,'[1]liste reference'!$A$7:$P$906,13,0)),IF(ISERROR(VLOOKUP($A67,'[1]liste reference'!$B$7:$P$906,12,0)),"    -",VLOOKUP($A67,'[1]liste reference'!$B$7:$P$906,12,0)),VLOOKUP($A67,'[1]liste reference'!$A$7:$P$906,13,0)))</f>
      </c>
      <c r="H67" s="208" t="str">
        <f>IF(A67="","x",IF(ISERROR(VLOOKUP($A67,'[1]liste reference'!$A$7:$P$906,14,0)),IF(ISERROR(VLOOKUP($A67,'[1]liste reference'!$B$7:$P$906,13,0)),"x",VLOOKUP($A67,'[1]liste reference'!$B$7:$P$906,13,0)),VLOOKUP($A67,'[1]liste reference'!$A$7:$P$906,14,0)))</f>
        <v>x</v>
      </c>
      <c r="I67" s="227">
        <f>IF(ISNUMBER(H67),IF(ISERROR(VLOOKUP($A67,'[1]liste reference'!$A$7:$P$906,3,0)),IF(ISERROR(VLOOKUP($A67,'[1]liste reference'!$B$7:$P$906,2,0)),"",VLOOKUP($A67,'[1]liste reference'!$B$7:$P$906,2,0)),VLOOKUP($A67,'[1]liste reference'!$A$7:$P$906,3,0)),"")</f>
      </c>
      <c r="J67" s="210">
        <f>IF(ISNUMBER(H67),IF(ISERROR(VLOOKUP($A67,'[1]liste reference'!$A$7:$P$906,4,0)),IF(ISERROR(VLOOKUP($A67,'[1]liste reference'!$B$7:$P$906,3,0)),"",VLOOKUP($A67,'[1]liste reference'!$B$7:$P$906,3,0)),VLOOKUP($A67,'[1]liste reference'!$A$7:$P$906,4,0)),"")</f>
      </c>
      <c r="K67" s="228">
        <f>IF(A67="NEW.COD",AA67,IF(ISTEXT($E67),"DEJA SAISI !",IF(A67="","",IF(ISERROR(VLOOKUP($A67,'[1]liste reference'!$A$7:$D$906,2,0)),IF(ISERROR(VLOOKUP($A67,'[1]liste reference'!$B$7:$D$906,1,0)),"code non répertorié ou synonyme",VLOOKUP($A67,'[1]liste reference'!$B$7:$D$906,1,0)),VLOOKUP(A67,'[1]liste reference'!$A$7:$D$906,2,0)))))</f>
      </c>
      <c r="L67" s="229"/>
      <c r="M67" s="229"/>
      <c r="N67" s="229"/>
      <c r="O67" s="213"/>
      <c r="P67" s="214">
        <f t="shared" si="10"/>
      </c>
      <c r="Q67" s="215">
        <f t="shared" si="11"/>
      </c>
      <c r="R67" s="215">
        <f t="shared" si="12"/>
        <v>0</v>
      </c>
      <c r="S67" s="215">
        <f t="shared" si="13"/>
        <v>0</v>
      </c>
      <c r="T67" s="230">
        <f t="shared" si="14"/>
        <v>0</v>
      </c>
      <c r="U67" s="216">
        <f t="shared" si="15"/>
      </c>
      <c r="V67" s="217" t="s">
        <v>51</v>
      </c>
      <c r="X67" s="218">
        <f>IF(A67="new.cod","NEW.COD",IF(AND((Y67=""),ISTEXT(A67)),A67,IF(Y67="","",INDEX('[1]liste reference'!$A$7:$A$906,Y67))))</f>
      </c>
      <c r="Y67" s="7">
        <f>IF(ISERROR(MATCH(A67,'[1]liste reference'!$A$7:$A$906,0)),IF(ISERROR(MATCH(A67,'[1]liste reference'!$B$7:$B$906,0)),"",(MATCH(A67,'[1]liste reference'!$B$7:$B$906,0))),(MATCH(A67,'[1]liste reference'!$A$7:$A$906,0)))</f>
      </c>
      <c r="Z67" s="219"/>
      <c r="AA67" s="220"/>
      <c r="BB67" s="7">
        <f t="shared" si="16"/>
      </c>
    </row>
    <row r="68" spans="1:54" ht="12.75">
      <c r="A68" s="221" t="s">
        <v>51</v>
      </c>
      <c r="B68" s="222"/>
      <c r="C68" s="223"/>
      <c r="D68" s="224">
        <f>IF(ISERROR(VLOOKUP($A68,'[1]liste reference'!$A$7:$D$906,2,0)),IF(ISERROR(VLOOKUP($A68,'[1]liste reference'!$B$7:$D$906,1,0)),"",VLOOKUP($A68,'[1]liste reference'!$B$7:$D$906,1,0)),VLOOKUP($A68,'[1]liste reference'!$A$7:$D$906,2,0))</f>
      </c>
      <c r="E68" s="224">
        <f>IF(D68="",,VLOOKUP(D68,D$22:D53,1,0))</f>
        <v>0</v>
      </c>
      <c r="F68" s="234">
        <f t="shared" si="9"/>
        <v>0</v>
      </c>
      <c r="G68" s="226">
        <f>IF(A68="","",IF(ISERROR(VLOOKUP($A68,'[1]liste reference'!$A$7:$P$906,13,0)),IF(ISERROR(VLOOKUP($A68,'[1]liste reference'!$B$7:$P$906,12,0)),"    -",VLOOKUP($A68,'[1]liste reference'!$B$7:$P$906,12,0)),VLOOKUP($A68,'[1]liste reference'!$A$7:$P$906,13,0)))</f>
      </c>
      <c r="H68" s="208" t="str">
        <f>IF(A68="","x",IF(ISERROR(VLOOKUP($A68,'[1]liste reference'!$A$7:$P$906,14,0)),IF(ISERROR(VLOOKUP($A68,'[1]liste reference'!$B$7:$P$906,13,0)),"x",VLOOKUP($A68,'[1]liste reference'!$B$7:$P$906,13,0)),VLOOKUP($A68,'[1]liste reference'!$A$7:$P$906,14,0)))</f>
        <v>x</v>
      </c>
      <c r="I68" s="227">
        <f>IF(ISNUMBER(H68),IF(ISERROR(VLOOKUP($A68,'[1]liste reference'!$A$7:$P$906,3,0)),IF(ISERROR(VLOOKUP($A68,'[1]liste reference'!$B$7:$P$906,2,0)),"",VLOOKUP($A68,'[1]liste reference'!$B$7:$P$906,2,0)),VLOOKUP($A68,'[1]liste reference'!$A$7:$P$906,3,0)),"")</f>
      </c>
      <c r="J68" s="210">
        <f>IF(ISNUMBER(H68),IF(ISERROR(VLOOKUP($A68,'[1]liste reference'!$A$7:$P$906,4,0)),IF(ISERROR(VLOOKUP($A68,'[1]liste reference'!$B$7:$P$906,3,0)),"",VLOOKUP($A68,'[1]liste reference'!$B$7:$P$906,3,0)),VLOOKUP($A68,'[1]liste reference'!$A$7:$P$906,4,0)),"")</f>
      </c>
      <c r="K68" s="228">
        <f>IF(A68="NEW.COD",AA68,IF(ISTEXT($E68),"DEJA SAISI !",IF(A68="","",IF(ISERROR(VLOOKUP($A68,'[1]liste reference'!$A$7:$D$906,2,0)),IF(ISERROR(VLOOKUP($A68,'[1]liste reference'!$B$7:$D$906,1,0)),"code non répertorié ou synonyme",VLOOKUP($A68,'[1]liste reference'!$B$7:$D$906,1,0)),VLOOKUP(A68,'[1]liste reference'!$A$7:$D$906,2,0)))))</f>
      </c>
      <c r="L68" s="229"/>
      <c r="M68" s="229"/>
      <c r="N68" s="229"/>
      <c r="O68" s="213"/>
      <c r="P68" s="214">
        <f t="shared" si="10"/>
      </c>
      <c r="Q68" s="215">
        <f t="shared" si="11"/>
      </c>
      <c r="R68" s="215">
        <f t="shared" si="12"/>
        <v>0</v>
      </c>
      <c r="S68" s="215">
        <f t="shared" si="13"/>
        <v>0</v>
      </c>
      <c r="T68" s="230">
        <f t="shared" si="14"/>
        <v>0</v>
      </c>
      <c r="U68" s="216">
        <f t="shared" si="15"/>
      </c>
      <c r="V68" s="217" t="s">
        <v>51</v>
      </c>
      <c r="X68" s="218">
        <f>IF(A68="new.cod","NEW.COD",IF(AND((Y68=""),ISTEXT(A68)),A68,IF(Y68="","",INDEX('[1]liste reference'!$A$7:$A$906,Y68))))</f>
      </c>
      <c r="Y68" s="7">
        <f>IF(ISERROR(MATCH(A68,'[1]liste reference'!$A$7:$A$906,0)),IF(ISERROR(MATCH(A68,'[1]liste reference'!$B$7:$B$906,0)),"",(MATCH(A68,'[1]liste reference'!$B$7:$B$906,0))),(MATCH(A68,'[1]liste reference'!$A$7:$A$906,0)))</f>
      </c>
      <c r="Z68" s="219"/>
      <c r="AA68" s="220"/>
      <c r="BB68" s="7">
        <f t="shared" si="16"/>
      </c>
    </row>
    <row r="69" spans="1:54" ht="12.75">
      <c r="A69" s="221" t="s">
        <v>51</v>
      </c>
      <c r="B69" s="222"/>
      <c r="C69" s="223"/>
      <c r="D69" s="224">
        <f>IF(ISERROR(VLOOKUP($A69,'[1]liste reference'!$A$7:$D$906,2,0)),IF(ISERROR(VLOOKUP($A69,'[1]liste reference'!$B$7:$D$906,1,0)),"",VLOOKUP($A69,'[1]liste reference'!$B$7:$D$906,1,0)),VLOOKUP($A69,'[1]liste reference'!$A$7:$D$906,2,0))</f>
      </c>
      <c r="E69" s="224">
        <f>IF(D69="",,VLOOKUP(D69,D$22:D53,1,0))</f>
        <v>0</v>
      </c>
      <c r="F69" s="234">
        <f t="shared" si="9"/>
        <v>0</v>
      </c>
      <c r="G69" s="226">
        <f>IF(A69="","",IF(ISERROR(VLOOKUP($A69,'[1]liste reference'!$A$7:$P$906,13,0)),IF(ISERROR(VLOOKUP($A69,'[1]liste reference'!$B$7:$P$906,12,0)),"    -",VLOOKUP($A69,'[1]liste reference'!$B$7:$P$906,12,0)),VLOOKUP($A69,'[1]liste reference'!$A$7:$P$906,13,0)))</f>
      </c>
      <c r="H69" s="208" t="str">
        <f>IF(A69="","x",IF(ISERROR(VLOOKUP($A69,'[1]liste reference'!$A$7:$P$906,14,0)),IF(ISERROR(VLOOKUP($A69,'[1]liste reference'!$B$7:$P$906,13,0)),"x",VLOOKUP($A69,'[1]liste reference'!$B$7:$P$906,13,0)),VLOOKUP($A69,'[1]liste reference'!$A$7:$P$906,14,0)))</f>
        <v>x</v>
      </c>
      <c r="I69" s="227">
        <f>IF(ISNUMBER(H69),IF(ISERROR(VLOOKUP($A69,'[1]liste reference'!$A$7:$P$906,3,0)),IF(ISERROR(VLOOKUP($A69,'[1]liste reference'!$B$7:$P$906,2,0)),"",VLOOKUP($A69,'[1]liste reference'!$B$7:$P$906,2,0)),VLOOKUP($A69,'[1]liste reference'!$A$7:$P$906,3,0)),"")</f>
      </c>
      <c r="J69" s="210">
        <f>IF(ISNUMBER(H69),IF(ISERROR(VLOOKUP($A69,'[1]liste reference'!$A$7:$P$906,4,0)),IF(ISERROR(VLOOKUP($A69,'[1]liste reference'!$B$7:$P$906,3,0)),"",VLOOKUP($A69,'[1]liste reference'!$B$7:$P$906,3,0)),VLOOKUP($A69,'[1]liste reference'!$A$7:$P$906,4,0)),"")</f>
      </c>
      <c r="K69" s="228">
        <f>IF(A69="NEW.COD",AA69,IF(ISTEXT($E69),"DEJA SAISI !",IF(A69="","",IF(ISERROR(VLOOKUP($A69,'[1]liste reference'!$A$7:$D$906,2,0)),IF(ISERROR(VLOOKUP($A69,'[1]liste reference'!$B$7:$D$906,1,0)),"code non répertorié ou synonyme",VLOOKUP($A69,'[1]liste reference'!$B$7:$D$906,1,0)),VLOOKUP(A69,'[1]liste reference'!$A$7:$D$906,2,0)))))</f>
      </c>
      <c r="L69" s="229"/>
      <c r="M69" s="229"/>
      <c r="N69" s="229"/>
      <c r="O69" s="213"/>
      <c r="P69" s="214">
        <f t="shared" si="10"/>
      </c>
      <c r="Q69" s="215">
        <f t="shared" si="11"/>
      </c>
      <c r="R69" s="215">
        <f t="shared" si="12"/>
        <v>0</v>
      </c>
      <c r="S69" s="215">
        <f t="shared" si="13"/>
        <v>0</v>
      </c>
      <c r="T69" s="230">
        <f t="shared" si="14"/>
        <v>0</v>
      </c>
      <c r="U69" s="216">
        <f t="shared" si="15"/>
      </c>
      <c r="V69" s="217" t="s">
        <v>51</v>
      </c>
      <c r="X69" s="218">
        <f>IF(A69="new.cod","NEW.COD",IF(AND((Y69=""),ISTEXT(A69)),A69,IF(Y69="","",INDEX('[1]liste reference'!$A$7:$A$906,Y69))))</f>
      </c>
      <c r="Y69" s="7">
        <f>IF(ISERROR(MATCH(A69,'[1]liste reference'!$A$7:$A$906,0)),IF(ISERROR(MATCH(A69,'[1]liste reference'!$B$7:$B$906,0)),"",(MATCH(A69,'[1]liste reference'!$B$7:$B$906,0))),(MATCH(A69,'[1]liste reference'!$A$7:$A$906,0)))</f>
      </c>
      <c r="Z69" s="219"/>
      <c r="AA69" s="220"/>
      <c r="BB69" s="7">
        <f t="shared" si="16"/>
      </c>
    </row>
    <row r="70" spans="1:54" ht="12.75">
      <c r="A70" s="221" t="s">
        <v>51</v>
      </c>
      <c r="B70" s="222"/>
      <c r="C70" s="223"/>
      <c r="D70" s="224">
        <f>IF(ISERROR(VLOOKUP($A70,'[1]liste reference'!$A$7:$D$906,2,0)),IF(ISERROR(VLOOKUP($A70,'[1]liste reference'!$B$7:$D$906,1,0)),"",VLOOKUP($A70,'[1]liste reference'!$B$7:$D$906,1,0)),VLOOKUP($A70,'[1]liste reference'!$A$7:$D$906,2,0))</f>
      </c>
      <c r="E70" s="224">
        <f>IF(D70="",,VLOOKUP(D70,D$22:D54,1,0))</f>
        <v>0</v>
      </c>
      <c r="F70" s="234">
        <f t="shared" si="9"/>
        <v>0</v>
      </c>
      <c r="G70" s="226">
        <f>IF(A70="","",IF(ISERROR(VLOOKUP($A70,'[1]liste reference'!$A$7:$P$906,13,0)),IF(ISERROR(VLOOKUP($A70,'[1]liste reference'!$B$7:$P$906,12,0)),"    -",VLOOKUP($A70,'[1]liste reference'!$B$7:$P$906,12,0)),VLOOKUP($A70,'[1]liste reference'!$A$7:$P$906,13,0)))</f>
      </c>
      <c r="H70" s="208" t="str">
        <f>IF(A70="","x",IF(ISERROR(VLOOKUP($A70,'[1]liste reference'!$A$7:$P$906,14,0)),IF(ISERROR(VLOOKUP($A70,'[1]liste reference'!$B$7:$P$906,13,0)),"x",VLOOKUP($A70,'[1]liste reference'!$B$7:$P$906,13,0)),VLOOKUP($A70,'[1]liste reference'!$A$7:$P$906,14,0)))</f>
        <v>x</v>
      </c>
      <c r="I70" s="227">
        <f>IF(ISNUMBER(H70),IF(ISERROR(VLOOKUP($A70,'[1]liste reference'!$A$7:$P$906,3,0)),IF(ISERROR(VLOOKUP($A70,'[1]liste reference'!$B$7:$P$906,2,0)),"",VLOOKUP($A70,'[1]liste reference'!$B$7:$P$906,2,0)),VLOOKUP($A70,'[1]liste reference'!$A$7:$P$906,3,0)),"")</f>
      </c>
      <c r="J70" s="210">
        <f>IF(ISNUMBER(H70),IF(ISERROR(VLOOKUP($A70,'[1]liste reference'!$A$7:$P$906,4,0)),IF(ISERROR(VLOOKUP($A70,'[1]liste reference'!$B$7:$P$906,3,0)),"",VLOOKUP($A70,'[1]liste reference'!$B$7:$P$906,3,0)),VLOOKUP($A70,'[1]liste reference'!$A$7:$P$906,4,0)),"")</f>
      </c>
      <c r="K70" s="228">
        <f>IF(A70="NEW.COD",AA70,IF(ISTEXT($E70),"DEJA SAISI !",IF(A70="","",IF(ISERROR(VLOOKUP($A70,'[1]liste reference'!$A$7:$D$906,2,0)),IF(ISERROR(VLOOKUP($A70,'[1]liste reference'!$B$7:$D$906,1,0)),"code non répertorié ou synonyme",VLOOKUP($A70,'[1]liste reference'!$B$7:$D$906,1,0)),VLOOKUP(A70,'[1]liste reference'!$A$7:$D$906,2,0)))))</f>
      </c>
      <c r="L70" s="229"/>
      <c r="M70" s="229"/>
      <c r="N70" s="229"/>
      <c r="O70" s="213"/>
      <c r="P70" s="214">
        <f t="shared" si="10"/>
      </c>
      <c r="Q70" s="215">
        <f t="shared" si="11"/>
      </c>
      <c r="R70" s="215">
        <f t="shared" si="12"/>
        <v>0</v>
      </c>
      <c r="S70" s="215">
        <f t="shared" si="13"/>
        <v>0</v>
      </c>
      <c r="T70" s="230">
        <f t="shared" si="14"/>
        <v>0</v>
      </c>
      <c r="U70" s="216">
        <f t="shared" si="15"/>
      </c>
      <c r="V70" s="217" t="s">
        <v>51</v>
      </c>
      <c r="X70" s="218">
        <f>IF(A70="new.cod","NEW.COD",IF(AND((Y70=""),ISTEXT(A70)),A70,IF(Y70="","",INDEX('[1]liste reference'!$A$7:$A$906,Y70))))</f>
      </c>
      <c r="Y70" s="7">
        <f>IF(ISERROR(MATCH(A70,'[1]liste reference'!$A$7:$A$906,0)),IF(ISERROR(MATCH(A70,'[1]liste reference'!$B$7:$B$906,0)),"",(MATCH(A70,'[1]liste reference'!$B$7:$B$906,0))),(MATCH(A70,'[1]liste reference'!$A$7:$A$906,0)))</f>
      </c>
      <c r="Z70" s="219"/>
      <c r="AA70" s="220"/>
      <c r="BB70" s="7">
        <f t="shared" si="16"/>
      </c>
    </row>
    <row r="71" spans="1:54" ht="12.75">
      <c r="A71" s="221" t="s">
        <v>51</v>
      </c>
      <c r="B71" s="222"/>
      <c r="C71" s="223"/>
      <c r="D71" s="224">
        <f>IF(ISERROR(VLOOKUP($A71,'[1]liste reference'!$A$7:$D$906,2,0)),IF(ISERROR(VLOOKUP($A71,'[1]liste reference'!$B$7:$D$906,1,0)),"",VLOOKUP($A71,'[1]liste reference'!$B$7:$D$906,1,0)),VLOOKUP($A71,'[1]liste reference'!$A$7:$D$906,2,0))</f>
      </c>
      <c r="E71" s="224">
        <f>IF(D71="",,VLOOKUP(D71,D$22:D54,1,0))</f>
        <v>0</v>
      </c>
      <c r="F71" s="234">
        <f t="shared" si="9"/>
        <v>0</v>
      </c>
      <c r="G71" s="226">
        <f>IF(A71="","",IF(ISERROR(VLOOKUP($A71,'[1]liste reference'!$A$7:$P$906,13,0)),IF(ISERROR(VLOOKUP($A71,'[1]liste reference'!$B$7:$P$906,12,0)),"    -",VLOOKUP($A71,'[1]liste reference'!$B$7:$P$906,12,0)),VLOOKUP($A71,'[1]liste reference'!$A$7:$P$906,13,0)))</f>
      </c>
      <c r="H71" s="208" t="str">
        <f>IF(A71="","x",IF(ISERROR(VLOOKUP($A71,'[1]liste reference'!$A$7:$P$906,14,0)),IF(ISERROR(VLOOKUP($A71,'[1]liste reference'!$B$7:$P$906,13,0)),"x",VLOOKUP($A71,'[1]liste reference'!$B$7:$P$906,13,0)),VLOOKUP($A71,'[1]liste reference'!$A$7:$P$906,14,0)))</f>
        <v>x</v>
      </c>
      <c r="I71" s="227">
        <f>IF(ISNUMBER(H71),IF(ISERROR(VLOOKUP($A71,'[1]liste reference'!$A$7:$P$906,3,0)),IF(ISERROR(VLOOKUP($A71,'[1]liste reference'!$B$7:$P$906,2,0)),"",VLOOKUP($A71,'[1]liste reference'!$B$7:$P$906,2,0)),VLOOKUP($A71,'[1]liste reference'!$A$7:$P$906,3,0)),"")</f>
      </c>
      <c r="J71" s="210">
        <f>IF(ISNUMBER(H71),IF(ISERROR(VLOOKUP($A71,'[1]liste reference'!$A$7:$P$906,4,0)),IF(ISERROR(VLOOKUP($A71,'[1]liste reference'!$B$7:$P$906,3,0)),"",VLOOKUP($A71,'[1]liste reference'!$B$7:$P$906,3,0)),VLOOKUP($A71,'[1]liste reference'!$A$7:$P$906,4,0)),"")</f>
      </c>
      <c r="K71" s="228">
        <f>IF(A71="NEW.COD",AA71,IF(ISTEXT($E71),"DEJA SAISI !",IF(A71="","",IF(ISERROR(VLOOKUP($A71,'[1]liste reference'!$A$7:$D$906,2,0)),IF(ISERROR(VLOOKUP($A71,'[1]liste reference'!$B$7:$D$906,1,0)),"code non répertorié ou synonyme",VLOOKUP($A71,'[1]liste reference'!$B$7:$D$906,1,0)),VLOOKUP(A71,'[1]liste reference'!$A$7:$D$906,2,0)))))</f>
      </c>
      <c r="L71" s="229"/>
      <c r="M71" s="229"/>
      <c r="N71" s="229"/>
      <c r="O71" s="213"/>
      <c r="P71" s="214">
        <f t="shared" si="10"/>
      </c>
      <c r="Q71" s="215">
        <f t="shared" si="11"/>
      </c>
      <c r="R71" s="215">
        <f t="shared" si="12"/>
        <v>0</v>
      </c>
      <c r="S71" s="215">
        <f t="shared" si="13"/>
        <v>0</v>
      </c>
      <c r="T71" s="230">
        <f t="shared" si="14"/>
        <v>0</v>
      </c>
      <c r="U71" s="216">
        <f t="shared" si="15"/>
      </c>
      <c r="V71" s="217" t="s">
        <v>51</v>
      </c>
      <c r="X71" s="218">
        <f>IF(A71="new.cod","NEW.COD",IF(AND((Y71=""),ISTEXT(A71)),A71,IF(Y71="","",INDEX('[1]liste reference'!$A$7:$A$906,Y71))))</f>
      </c>
      <c r="Y71" s="7">
        <f>IF(ISERROR(MATCH(A71,'[1]liste reference'!$A$7:$A$906,0)),IF(ISERROR(MATCH(A71,'[1]liste reference'!$B$7:$B$906,0)),"",(MATCH(A71,'[1]liste reference'!$B$7:$B$906,0))),(MATCH(A71,'[1]liste reference'!$A$7:$A$906,0)))</f>
      </c>
      <c r="Z71" s="219"/>
      <c r="AA71" s="220"/>
      <c r="BB71" s="7">
        <f t="shared" si="16"/>
      </c>
    </row>
    <row r="72" spans="1:54" ht="12.75">
      <c r="A72" s="221" t="s">
        <v>51</v>
      </c>
      <c r="B72" s="222"/>
      <c r="C72" s="223"/>
      <c r="D72" s="224">
        <f>IF(ISERROR(VLOOKUP($A72,'[1]liste reference'!$A$7:$D$906,2,0)),IF(ISERROR(VLOOKUP($A72,'[1]liste reference'!$B$7:$D$906,1,0)),"",VLOOKUP($A72,'[1]liste reference'!$B$7:$D$906,1,0)),VLOOKUP($A72,'[1]liste reference'!$A$7:$D$906,2,0))</f>
      </c>
      <c r="E72" s="224">
        <f>IF(D72="",,VLOOKUP(D72,D$22:D70,1,0))</f>
        <v>0</v>
      </c>
      <c r="F72" s="234">
        <f t="shared" si="9"/>
        <v>0</v>
      </c>
      <c r="G72" s="226">
        <f>IF(A72="","",IF(ISERROR(VLOOKUP($A72,'[1]liste reference'!$A$7:$P$906,13,0)),IF(ISERROR(VLOOKUP($A72,'[1]liste reference'!$B$7:$P$906,12,0)),"    -",VLOOKUP($A72,'[1]liste reference'!$B$7:$P$906,12,0)),VLOOKUP($A72,'[1]liste reference'!$A$7:$P$906,13,0)))</f>
      </c>
      <c r="H72" s="208" t="str">
        <f>IF(A72="","x",IF(ISERROR(VLOOKUP($A72,'[1]liste reference'!$A$7:$P$906,14,0)),IF(ISERROR(VLOOKUP($A72,'[1]liste reference'!$B$7:$P$906,13,0)),"x",VLOOKUP($A72,'[1]liste reference'!$B$7:$P$906,13,0)),VLOOKUP($A72,'[1]liste reference'!$A$7:$P$906,14,0)))</f>
        <v>x</v>
      </c>
      <c r="I72" s="227">
        <f>IF(ISNUMBER(H72),IF(ISERROR(VLOOKUP($A72,'[1]liste reference'!$A$7:$P$906,3,0)),IF(ISERROR(VLOOKUP($A72,'[1]liste reference'!$B$7:$P$906,2,0)),"",VLOOKUP($A72,'[1]liste reference'!$B$7:$P$906,2,0)),VLOOKUP($A72,'[1]liste reference'!$A$7:$P$906,3,0)),"")</f>
      </c>
      <c r="J72" s="210">
        <f>IF(ISNUMBER(H72),IF(ISERROR(VLOOKUP($A72,'[1]liste reference'!$A$7:$P$906,4,0)),IF(ISERROR(VLOOKUP($A72,'[1]liste reference'!$B$7:$P$906,3,0)),"",VLOOKUP($A72,'[1]liste reference'!$B$7:$P$906,3,0)),VLOOKUP($A72,'[1]liste reference'!$A$7:$P$906,4,0)),"")</f>
      </c>
      <c r="K72" s="228">
        <f>IF(A72="NEW.COD",AA72,IF(ISTEXT($E72),"DEJA SAISI !",IF(A72="","",IF(ISERROR(VLOOKUP($A72,'[1]liste reference'!$A$7:$D$906,2,0)),IF(ISERROR(VLOOKUP($A72,'[1]liste reference'!$B$7:$D$906,1,0)),"code non répertorié ou synonyme",VLOOKUP($A72,'[1]liste reference'!$B$7:$D$906,1,0)),VLOOKUP(A72,'[1]liste reference'!$A$7:$D$906,2,0)))))</f>
      </c>
      <c r="L72" s="229"/>
      <c r="M72" s="229"/>
      <c r="N72" s="229"/>
      <c r="O72" s="213"/>
      <c r="P72" s="214">
        <f t="shared" si="10"/>
      </c>
      <c r="Q72" s="215">
        <f t="shared" si="11"/>
      </c>
      <c r="R72" s="215">
        <f t="shared" si="12"/>
        <v>0</v>
      </c>
      <c r="S72" s="215">
        <f t="shared" si="13"/>
        <v>0</v>
      </c>
      <c r="T72" s="230">
        <f t="shared" si="14"/>
        <v>0</v>
      </c>
      <c r="U72" s="216">
        <f t="shared" si="15"/>
      </c>
      <c r="V72" s="217" t="s">
        <v>51</v>
      </c>
      <c r="X72" s="218">
        <f>IF(A72="new.cod","NEW.COD",IF(AND((Y72=""),ISTEXT(A72)),A72,IF(Y72="","",INDEX('[1]liste reference'!$A$7:$A$906,Y72))))</f>
      </c>
      <c r="Y72" s="7">
        <f>IF(ISERROR(MATCH(A72,'[1]liste reference'!$A$7:$A$906,0)),IF(ISERROR(MATCH(A72,'[1]liste reference'!$B$7:$B$906,0)),"",(MATCH(A72,'[1]liste reference'!$B$7:$B$906,0))),(MATCH(A72,'[1]liste reference'!$A$7:$A$906,0)))</f>
      </c>
      <c r="Z72" s="219"/>
      <c r="AA72" s="220"/>
      <c r="BB72" s="7">
        <f t="shared" si="16"/>
      </c>
    </row>
    <row r="73" spans="1:54" ht="12.75">
      <c r="A73" s="221" t="s">
        <v>51</v>
      </c>
      <c r="B73" s="222"/>
      <c r="C73" s="223"/>
      <c r="D73" s="224">
        <f>IF(ISERROR(VLOOKUP($A73,'[1]liste reference'!$A$7:$D$906,2,0)),IF(ISERROR(VLOOKUP($A73,'[1]liste reference'!$B$7:$D$906,1,0)),"",VLOOKUP($A73,'[1]liste reference'!$B$7:$D$906,1,0)),VLOOKUP($A73,'[1]liste reference'!$A$7:$D$906,2,0))</f>
      </c>
      <c r="E73" s="224">
        <f>IF(D73="",,VLOOKUP(D73,D$22:D70,1,0))</f>
        <v>0</v>
      </c>
      <c r="F73" s="234">
        <f t="shared" si="9"/>
        <v>0</v>
      </c>
      <c r="G73" s="226">
        <f>IF(A73="","",IF(ISERROR(VLOOKUP($A73,'[1]liste reference'!$A$7:$P$906,13,0)),IF(ISERROR(VLOOKUP($A73,'[1]liste reference'!$B$7:$P$906,12,0)),"    -",VLOOKUP($A73,'[1]liste reference'!$B$7:$P$906,12,0)),VLOOKUP($A73,'[1]liste reference'!$A$7:$P$906,13,0)))</f>
      </c>
      <c r="H73" s="208" t="str">
        <f>IF(A73="","x",IF(ISERROR(VLOOKUP($A73,'[1]liste reference'!$A$7:$P$906,14,0)),IF(ISERROR(VLOOKUP($A73,'[1]liste reference'!$B$7:$P$906,13,0)),"x",VLOOKUP($A73,'[1]liste reference'!$B$7:$P$906,13,0)),VLOOKUP($A73,'[1]liste reference'!$A$7:$P$906,14,0)))</f>
        <v>x</v>
      </c>
      <c r="I73" s="227">
        <f>IF(ISNUMBER(H73),IF(ISERROR(VLOOKUP($A73,'[1]liste reference'!$A$7:$P$906,3,0)),IF(ISERROR(VLOOKUP($A73,'[1]liste reference'!$B$7:$P$906,2,0)),"",VLOOKUP($A73,'[1]liste reference'!$B$7:$P$906,2,0)),VLOOKUP($A73,'[1]liste reference'!$A$7:$P$906,3,0)),"")</f>
      </c>
      <c r="J73" s="210">
        <f>IF(ISNUMBER(H73),IF(ISERROR(VLOOKUP($A73,'[1]liste reference'!$A$7:$P$906,4,0)),IF(ISERROR(VLOOKUP($A73,'[1]liste reference'!$B$7:$P$906,3,0)),"",VLOOKUP($A73,'[1]liste reference'!$B$7:$P$906,3,0)),VLOOKUP($A73,'[1]liste reference'!$A$7:$P$906,4,0)),"")</f>
      </c>
      <c r="K73" s="228">
        <f>IF(A73="NEW.COD",AA73,IF(ISTEXT($E73),"DEJA SAISI !",IF(A73="","",IF(ISERROR(VLOOKUP($A73,'[1]liste reference'!$A$7:$D$906,2,0)),IF(ISERROR(VLOOKUP($A73,'[1]liste reference'!$B$7:$D$906,1,0)),"code non répertorié ou synonyme",VLOOKUP($A73,'[1]liste reference'!$B$7:$D$906,1,0)),VLOOKUP(A73,'[1]liste reference'!$A$7:$D$906,2,0)))))</f>
      </c>
      <c r="L73" s="229"/>
      <c r="M73" s="229"/>
      <c r="N73" s="229"/>
      <c r="O73" s="213"/>
      <c r="P73" s="214">
        <f t="shared" si="10"/>
      </c>
      <c r="Q73" s="215">
        <f t="shared" si="11"/>
      </c>
      <c r="R73" s="215">
        <f t="shared" si="12"/>
        <v>0</v>
      </c>
      <c r="S73" s="215">
        <f t="shared" si="13"/>
        <v>0</v>
      </c>
      <c r="T73" s="230">
        <f t="shared" si="14"/>
        <v>0</v>
      </c>
      <c r="U73" s="216">
        <f t="shared" si="15"/>
      </c>
      <c r="V73" s="217" t="s">
        <v>51</v>
      </c>
      <c r="X73" s="218">
        <f>IF(A73="new.cod","NEW.COD",IF(AND((Y73=""),ISTEXT(A73)),A73,IF(Y73="","",INDEX('[1]liste reference'!$A$7:$A$906,Y73))))</f>
      </c>
      <c r="Y73" s="7">
        <f>IF(ISERROR(MATCH(A73,'[1]liste reference'!$A$7:$A$906,0)),IF(ISERROR(MATCH(A73,'[1]liste reference'!$B$7:$B$906,0)),"",(MATCH(A73,'[1]liste reference'!$B$7:$B$906,0))),(MATCH(A73,'[1]liste reference'!$A$7:$A$906,0)))</f>
      </c>
      <c r="Z73" s="219"/>
      <c r="AA73" s="220"/>
      <c r="BB73" s="7">
        <f t="shared" si="16"/>
      </c>
    </row>
    <row r="74" spans="1:54" ht="12.75">
      <c r="A74" s="221" t="s">
        <v>51</v>
      </c>
      <c r="B74" s="222"/>
      <c r="C74" s="223"/>
      <c r="D74" s="224">
        <f>IF(ISERROR(VLOOKUP($A74,'[1]liste reference'!$A$7:$D$906,2,0)),IF(ISERROR(VLOOKUP($A74,'[1]liste reference'!$B$7:$D$906,1,0)),"",VLOOKUP($A74,'[1]liste reference'!$B$7:$D$906,1,0)),VLOOKUP($A74,'[1]liste reference'!$A$7:$D$906,2,0))</f>
      </c>
      <c r="E74" s="224">
        <f>IF(D74="",,VLOOKUP(D74,D$22:D70,1,0))</f>
        <v>0</v>
      </c>
      <c r="F74" s="234">
        <f t="shared" si="9"/>
        <v>0</v>
      </c>
      <c r="G74" s="226">
        <f>IF(A74="","",IF(ISERROR(VLOOKUP($A74,'[1]liste reference'!$A$7:$P$906,13,0)),IF(ISERROR(VLOOKUP($A74,'[1]liste reference'!$B$7:$P$906,12,0)),"    -",VLOOKUP($A74,'[1]liste reference'!$B$7:$P$906,12,0)),VLOOKUP($A74,'[1]liste reference'!$A$7:$P$906,13,0)))</f>
      </c>
      <c r="H74" s="208" t="str">
        <f>IF(A74="","x",IF(ISERROR(VLOOKUP($A74,'[1]liste reference'!$A$7:$P$906,14,0)),IF(ISERROR(VLOOKUP($A74,'[1]liste reference'!$B$7:$P$906,13,0)),"x",VLOOKUP($A74,'[1]liste reference'!$B$7:$P$906,13,0)),VLOOKUP($A74,'[1]liste reference'!$A$7:$P$906,14,0)))</f>
        <v>x</v>
      </c>
      <c r="I74" s="227">
        <f>IF(ISNUMBER(H74),IF(ISERROR(VLOOKUP($A74,'[1]liste reference'!$A$7:$P$906,3,0)),IF(ISERROR(VLOOKUP($A74,'[1]liste reference'!$B$7:$P$906,2,0)),"",VLOOKUP($A74,'[1]liste reference'!$B$7:$P$906,2,0)),VLOOKUP($A74,'[1]liste reference'!$A$7:$P$906,3,0)),"")</f>
      </c>
      <c r="J74" s="210">
        <f>IF(ISNUMBER(H74),IF(ISERROR(VLOOKUP($A74,'[1]liste reference'!$A$7:$P$906,4,0)),IF(ISERROR(VLOOKUP($A74,'[1]liste reference'!$B$7:$P$906,3,0)),"",VLOOKUP($A74,'[1]liste reference'!$B$7:$P$906,3,0)),VLOOKUP($A74,'[1]liste reference'!$A$7:$P$906,4,0)),"")</f>
      </c>
      <c r="K74" s="228">
        <f>IF(A74="NEW.COD",AA74,IF(ISTEXT($E74),"DEJA SAISI !",IF(A74="","",IF(ISERROR(VLOOKUP($A74,'[1]liste reference'!$A$7:$D$906,2,0)),IF(ISERROR(VLOOKUP($A74,'[1]liste reference'!$B$7:$D$906,1,0)),"code non répertorié ou synonyme",VLOOKUP($A74,'[1]liste reference'!$B$7:$D$906,1,0)),VLOOKUP(A74,'[1]liste reference'!$A$7:$D$906,2,0)))))</f>
      </c>
      <c r="L74" s="229"/>
      <c r="M74" s="229"/>
      <c r="N74" s="229"/>
      <c r="O74" s="213"/>
      <c r="P74" s="214">
        <f t="shared" si="10"/>
      </c>
      <c r="Q74" s="215">
        <f t="shared" si="11"/>
      </c>
      <c r="R74" s="215">
        <f t="shared" si="12"/>
        <v>0</v>
      </c>
      <c r="S74" s="215">
        <f t="shared" si="13"/>
        <v>0</v>
      </c>
      <c r="T74" s="230">
        <f t="shared" si="14"/>
        <v>0</v>
      </c>
      <c r="U74" s="216">
        <f t="shared" si="15"/>
      </c>
      <c r="V74" s="217" t="s">
        <v>51</v>
      </c>
      <c r="X74" s="218">
        <f>IF(A74="new.cod","NEW.COD",IF(AND((Y74=""),ISTEXT(A74)),A74,IF(Y74="","",INDEX('[1]liste reference'!$A$7:$A$906,Y74))))</f>
      </c>
      <c r="Y74" s="7">
        <f>IF(ISERROR(MATCH(A74,'[1]liste reference'!$A$7:$A$906,0)),IF(ISERROR(MATCH(A74,'[1]liste reference'!$B$7:$B$906,0)),"",(MATCH(A74,'[1]liste reference'!$B$7:$B$906,0))),(MATCH(A74,'[1]liste reference'!$A$7:$A$906,0)))</f>
      </c>
      <c r="Z74" s="219"/>
      <c r="AA74" s="220"/>
      <c r="BB74" s="7">
        <f t="shared" si="16"/>
      </c>
    </row>
    <row r="75" spans="1:54" ht="12.75">
      <c r="A75" s="221" t="s">
        <v>51</v>
      </c>
      <c r="B75" s="222"/>
      <c r="C75" s="223"/>
      <c r="D75" s="224">
        <f>IF(ISERROR(VLOOKUP($A75,'[1]liste reference'!$A$7:$D$906,2,0)),IF(ISERROR(VLOOKUP($A75,'[1]liste reference'!$B$7:$D$906,1,0)),"",VLOOKUP($A75,'[1]liste reference'!$B$7:$D$906,1,0)),VLOOKUP($A75,'[1]liste reference'!$A$7:$D$906,2,0))</f>
      </c>
      <c r="E75" s="224">
        <f>IF(D75="",,VLOOKUP(D75,D$22:D74,1,0))</f>
        <v>0</v>
      </c>
      <c r="F75" s="234">
        <f t="shared" si="9"/>
        <v>0</v>
      </c>
      <c r="G75" s="226">
        <f>IF(A75="","",IF(ISERROR(VLOOKUP($A75,'[1]liste reference'!$A$7:$P$906,13,0)),IF(ISERROR(VLOOKUP($A75,'[1]liste reference'!$B$7:$P$906,12,0)),"    -",VLOOKUP($A75,'[1]liste reference'!$B$7:$P$906,12,0)),VLOOKUP($A75,'[1]liste reference'!$A$7:$P$906,13,0)))</f>
      </c>
      <c r="H75" s="208" t="str">
        <f>IF(A75="","x",IF(ISERROR(VLOOKUP($A75,'[1]liste reference'!$A$7:$P$906,14,0)),IF(ISERROR(VLOOKUP($A75,'[1]liste reference'!$B$7:$P$906,13,0)),"x",VLOOKUP($A75,'[1]liste reference'!$B$7:$P$906,13,0)),VLOOKUP($A75,'[1]liste reference'!$A$7:$P$906,14,0)))</f>
        <v>x</v>
      </c>
      <c r="I75" s="227">
        <f>IF(ISNUMBER(H75),IF(ISERROR(VLOOKUP($A75,'[1]liste reference'!$A$7:$P$906,3,0)),IF(ISERROR(VLOOKUP($A75,'[1]liste reference'!$B$7:$P$906,2,0)),"",VLOOKUP($A75,'[1]liste reference'!$B$7:$P$906,2,0)),VLOOKUP($A75,'[1]liste reference'!$A$7:$P$906,3,0)),"")</f>
      </c>
      <c r="J75" s="210">
        <f>IF(ISNUMBER(H75),IF(ISERROR(VLOOKUP($A75,'[1]liste reference'!$A$7:$P$906,4,0)),IF(ISERROR(VLOOKUP($A75,'[1]liste reference'!$B$7:$P$906,3,0)),"",VLOOKUP($A75,'[1]liste reference'!$B$7:$P$906,3,0)),VLOOKUP($A75,'[1]liste reference'!$A$7:$P$906,4,0)),"")</f>
      </c>
      <c r="K75" s="228">
        <f>IF(A75="NEW.COD",AA75,IF(ISTEXT($E75),"DEJA SAISI !",IF(A75="","",IF(ISERROR(VLOOKUP($A75,'[1]liste reference'!$A$7:$D$906,2,0)),IF(ISERROR(VLOOKUP($A75,'[1]liste reference'!$B$7:$D$906,1,0)),"code non répertorié ou synonyme",VLOOKUP($A75,'[1]liste reference'!$B$7:$D$906,1,0)),VLOOKUP(A75,'[1]liste reference'!$A$7:$D$906,2,0)))))</f>
      </c>
      <c r="L75" s="229"/>
      <c r="M75" s="229"/>
      <c r="N75" s="229"/>
      <c r="O75" s="213"/>
      <c r="P75" s="214">
        <f t="shared" si="10"/>
      </c>
      <c r="Q75" s="215">
        <f t="shared" si="11"/>
      </c>
      <c r="R75" s="215">
        <f t="shared" si="12"/>
        <v>0</v>
      </c>
      <c r="S75" s="215">
        <f t="shared" si="13"/>
        <v>0</v>
      </c>
      <c r="T75" s="230">
        <f t="shared" si="14"/>
        <v>0</v>
      </c>
      <c r="U75" s="216">
        <f t="shared" si="15"/>
      </c>
      <c r="V75" s="217" t="s">
        <v>51</v>
      </c>
      <c r="X75" s="218">
        <f>IF(A75="new.cod","NEW.COD",IF(AND((Y75=""),ISTEXT(A75)),A75,IF(Y75="","",INDEX('[1]liste reference'!$A$7:$A$906,Y75))))</f>
      </c>
      <c r="Y75" s="7">
        <f>IF(ISERROR(MATCH(A75,'[1]liste reference'!$A$7:$A$906,0)),IF(ISERROR(MATCH(A75,'[1]liste reference'!$B$7:$B$906,0)),"",(MATCH(A75,'[1]liste reference'!$B$7:$B$906,0))),(MATCH(A75,'[1]liste reference'!$A$7:$A$906,0)))</f>
      </c>
      <c r="Z75" s="219"/>
      <c r="AA75" s="220"/>
      <c r="BB75" s="7">
        <f t="shared" si="16"/>
      </c>
    </row>
    <row r="76" spans="1:54" ht="12.75">
      <c r="A76" s="221" t="s">
        <v>51</v>
      </c>
      <c r="B76" s="222"/>
      <c r="C76" s="223"/>
      <c r="D76" s="224">
        <f>IF(ISERROR(VLOOKUP($A76,'[1]liste reference'!$A$7:$D$906,2,0)),IF(ISERROR(VLOOKUP($A76,'[1]liste reference'!$B$7:$D$906,1,0)),"",VLOOKUP($A76,'[1]liste reference'!$B$7:$D$906,1,0)),VLOOKUP($A76,'[1]liste reference'!$A$7:$D$906,2,0))</f>
      </c>
      <c r="E76" s="224">
        <f>IF(D76="",,VLOOKUP(D76,D$22:D61,1,0))</f>
        <v>0</v>
      </c>
      <c r="F76" s="234">
        <f t="shared" si="9"/>
        <v>0</v>
      </c>
      <c r="G76" s="226">
        <f>IF(A76="","",IF(ISERROR(VLOOKUP($A76,'[1]liste reference'!$A$7:$P$906,13,0)),IF(ISERROR(VLOOKUP($A76,'[1]liste reference'!$B$7:$P$906,12,0)),"    -",VLOOKUP($A76,'[1]liste reference'!$B$7:$P$906,12,0)),VLOOKUP($A76,'[1]liste reference'!$A$7:$P$906,13,0)))</f>
      </c>
      <c r="H76" s="208" t="str">
        <f>IF(A76="","x",IF(ISERROR(VLOOKUP($A76,'[1]liste reference'!$A$7:$P$906,14,0)),IF(ISERROR(VLOOKUP($A76,'[1]liste reference'!$B$7:$P$906,13,0)),"x",VLOOKUP($A76,'[1]liste reference'!$B$7:$P$906,13,0)),VLOOKUP($A76,'[1]liste reference'!$A$7:$P$906,14,0)))</f>
        <v>x</v>
      </c>
      <c r="I76" s="227">
        <f>IF(ISNUMBER(H76),IF(ISERROR(VLOOKUP($A76,'[1]liste reference'!$A$7:$P$906,3,0)),IF(ISERROR(VLOOKUP($A76,'[1]liste reference'!$B$7:$P$906,2,0)),"",VLOOKUP($A76,'[1]liste reference'!$B$7:$P$906,2,0)),VLOOKUP($A76,'[1]liste reference'!$A$7:$P$906,3,0)),"")</f>
      </c>
      <c r="J76" s="210">
        <f>IF(ISNUMBER(H76),IF(ISERROR(VLOOKUP($A76,'[1]liste reference'!$A$7:$P$906,4,0)),IF(ISERROR(VLOOKUP($A76,'[1]liste reference'!$B$7:$P$906,3,0)),"",VLOOKUP($A76,'[1]liste reference'!$B$7:$P$906,3,0)),VLOOKUP($A76,'[1]liste reference'!$A$7:$P$906,4,0)),"")</f>
      </c>
      <c r="K76" s="228">
        <f>IF(A76="NEW.COD",AA76,IF(ISTEXT($E76),"DEJA SAISI !",IF(A76="","",IF(ISERROR(VLOOKUP($A76,'[1]liste reference'!$A$7:$D$906,2,0)),IF(ISERROR(VLOOKUP($A76,'[1]liste reference'!$B$7:$D$906,1,0)),"code non répertorié ou synonyme",VLOOKUP($A76,'[1]liste reference'!$B$7:$D$906,1,0)),VLOOKUP(A76,'[1]liste reference'!$A$7:$D$906,2,0)))))</f>
      </c>
      <c r="L76" s="229"/>
      <c r="M76" s="229"/>
      <c r="N76" s="229"/>
      <c r="O76" s="213"/>
      <c r="P76" s="214">
        <f t="shared" si="10"/>
      </c>
      <c r="Q76" s="215">
        <f t="shared" si="11"/>
      </c>
      <c r="R76" s="215">
        <f t="shared" si="12"/>
        <v>0</v>
      </c>
      <c r="S76" s="215">
        <f t="shared" si="13"/>
        <v>0</v>
      </c>
      <c r="T76" s="230">
        <f t="shared" si="14"/>
        <v>0</v>
      </c>
      <c r="U76" s="216">
        <f t="shared" si="15"/>
      </c>
      <c r="V76" s="217" t="s">
        <v>51</v>
      </c>
      <c r="X76" s="218">
        <f>IF(A76="new.cod","NEW.COD",IF(AND((Y76=""),ISTEXT(A76)),A76,IF(Y76="","",INDEX('[1]liste reference'!$A$7:$A$906,Y76))))</f>
      </c>
      <c r="Y76" s="7">
        <f>IF(ISERROR(MATCH(A76,'[1]liste reference'!$A$7:$A$906,0)),IF(ISERROR(MATCH(A76,'[1]liste reference'!$B$7:$B$906,0)),"",(MATCH(A76,'[1]liste reference'!$B$7:$B$906,0))),(MATCH(A76,'[1]liste reference'!$A$7:$A$906,0)))</f>
      </c>
      <c r="Z76" s="219"/>
      <c r="AA76" s="220"/>
      <c r="BB76" s="7">
        <f t="shared" si="16"/>
      </c>
    </row>
    <row r="77" spans="1:54" ht="12.75">
      <c r="A77" s="221" t="s">
        <v>51</v>
      </c>
      <c r="B77" s="222"/>
      <c r="C77" s="223"/>
      <c r="D77" s="224">
        <f>IF(ISERROR(VLOOKUP($A77,'[1]liste reference'!$A$7:$D$906,2,0)),IF(ISERROR(VLOOKUP($A77,'[1]liste reference'!$B$7:$D$906,1,0)),"",VLOOKUP($A77,'[1]liste reference'!$B$7:$D$906,1,0)),VLOOKUP($A77,'[1]liste reference'!$A$7:$D$906,2,0))</f>
      </c>
      <c r="E77" s="224">
        <f>IF(D77="",,VLOOKUP(D77,D$22:D62,1,0))</f>
        <v>0</v>
      </c>
      <c r="F77" s="234">
        <f t="shared" si="9"/>
        <v>0</v>
      </c>
      <c r="G77" s="226">
        <f>IF(A77="","",IF(ISERROR(VLOOKUP($A77,'[1]liste reference'!$A$7:$P$906,13,0)),IF(ISERROR(VLOOKUP($A77,'[1]liste reference'!$B$7:$P$906,12,0)),"    -",VLOOKUP($A77,'[1]liste reference'!$B$7:$P$906,12,0)),VLOOKUP($A77,'[1]liste reference'!$A$7:$P$906,13,0)))</f>
      </c>
      <c r="H77" s="208" t="str">
        <f>IF(A77="","x",IF(ISERROR(VLOOKUP($A77,'[1]liste reference'!$A$7:$P$906,14,0)),IF(ISERROR(VLOOKUP($A77,'[1]liste reference'!$B$7:$P$906,13,0)),"x",VLOOKUP($A77,'[1]liste reference'!$B$7:$P$906,13,0)),VLOOKUP($A77,'[1]liste reference'!$A$7:$P$906,14,0)))</f>
        <v>x</v>
      </c>
      <c r="I77" s="227">
        <f>IF(ISNUMBER(H77),IF(ISERROR(VLOOKUP($A77,'[1]liste reference'!$A$7:$P$906,3,0)),IF(ISERROR(VLOOKUP($A77,'[1]liste reference'!$B$7:$P$906,2,0)),"",VLOOKUP($A77,'[1]liste reference'!$B$7:$P$906,2,0)),VLOOKUP($A77,'[1]liste reference'!$A$7:$P$906,3,0)),"")</f>
      </c>
      <c r="J77" s="210">
        <f>IF(ISNUMBER(H77),IF(ISERROR(VLOOKUP($A77,'[1]liste reference'!$A$7:$P$906,4,0)),IF(ISERROR(VLOOKUP($A77,'[1]liste reference'!$B$7:$P$906,3,0)),"",VLOOKUP($A77,'[1]liste reference'!$B$7:$P$906,3,0)),VLOOKUP($A77,'[1]liste reference'!$A$7:$P$906,4,0)),"")</f>
      </c>
      <c r="K77" s="228">
        <f>IF(A77="NEW.COD",AA77,IF(ISTEXT($E77),"DEJA SAISI !",IF(A77="","",IF(ISERROR(VLOOKUP($A77,'[1]liste reference'!$A$7:$D$906,2,0)),IF(ISERROR(VLOOKUP($A77,'[1]liste reference'!$B$7:$D$906,1,0)),"code non répertorié ou synonyme",VLOOKUP($A77,'[1]liste reference'!$B$7:$D$906,1,0)),VLOOKUP(A77,'[1]liste reference'!$A$7:$D$906,2,0)))))</f>
      </c>
      <c r="L77" s="229"/>
      <c r="M77" s="229"/>
      <c r="N77" s="229"/>
      <c r="O77" s="213"/>
      <c r="P77" s="214">
        <f t="shared" si="10"/>
      </c>
      <c r="Q77" s="215">
        <f t="shared" si="11"/>
      </c>
      <c r="R77" s="215">
        <f t="shared" si="12"/>
        <v>0</v>
      </c>
      <c r="S77" s="215">
        <f t="shared" si="13"/>
        <v>0</v>
      </c>
      <c r="T77" s="230">
        <f t="shared" si="14"/>
        <v>0</v>
      </c>
      <c r="U77" s="216">
        <f t="shared" si="15"/>
      </c>
      <c r="V77" s="217" t="s">
        <v>51</v>
      </c>
      <c r="X77" s="218">
        <f>IF(A77="new.cod","NEW.COD",IF(AND((Y77=""),ISTEXT(A77)),A77,IF(Y77="","",INDEX('[1]liste reference'!$A$7:$A$906,Y77))))</f>
      </c>
      <c r="Y77" s="7">
        <f>IF(ISERROR(MATCH(A77,'[1]liste reference'!$A$7:$A$906,0)),IF(ISERROR(MATCH(A77,'[1]liste reference'!$B$7:$B$906,0)),"",(MATCH(A77,'[1]liste reference'!$B$7:$B$906,0))),(MATCH(A77,'[1]liste reference'!$A$7:$A$906,0)))</f>
      </c>
      <c r="Z77" s="219"/>
      <c r="AA77" s="220"/>
      <c r="BB77" s="7">
        <f t="shared" si="16"/>
      </c>
    </row>
    <row r="78" spans="1:54" ht="12.75">
      <c r="A78" s="221" t="s">
        <v>51</v>
      </c>
      <c r="B78" s="222"/>
      <c r="C78" s="223"/>
      <c r="D78" s="224">
        <f>IF(ISERROR(VLOOKUP($A78,'[1]liste reference'!$A$7:$D$906,2,0)),IF(ISERROR(VLOOKUP($A78,'[1]liste reference'!$B$7:$D$906,1,0)),"",VLOOKUP($A78,'[1]liste reference'!$B$7:$D$906,1,0)),VLOOKUP($A78,'[1]liste reference'!$A$7:$D$906,2,0))</f>
      </c>
      <c r="E78" s="224">
        <f>IF(D78="",,VLOOKUP(D78,D$22:D62,1,0))</f>
        <v>0</v>
      </c>
      <c r="F78" s="234">
        <f t="shared" si="9"/>
        <v>0</v>
      </c>
      <c r="G78" s="226">
        <f>IF(A78="","",IF(ISERROR(VLOOKUP($A78,'[1]liste reference'!$A$7:$P$906,13,0)),IF(ISERROR(VLOOKUP($A78,'[1]liste reference'!$B$7:$P$906,12,0)),"    -",VLOOKUP($A78,'[1]liste reference'!$B$7:$P$906,12,0)),VLOOKUP($A78,'[1]liste reference'!$A$7:$P$906,13,0)))</f>
      </c>
      <c r="H78" s="208" t="str">
        <f>IF(A78="","x",IF(ISERROR(VLOOKUP($A78,'[1]liste reference'!$A$7:$P$906,14,0)),IF(ISERROR(VLOOKUP($A78,'[1]liste reference'!$B$7:$P$906,13,0)),"x",VLOOKUP($A78,'[1]liste reference'!$B$7:$P$906,13,0)),VLOOKUP($A78,'[1]liste reference'!$A$7:$P$906,14,0)))</f>
        <v>x</v>
      </c>
      <c r="I78" s="227">
        <f>IF(ISNUMBER(H78),IF(ISERROR(VLOOKUP($A78,'[1]liste reference'!$A$7:$P$906,3,0)),IF(ISERROR(VLOOKUP($A78,'[1]liste reference'!$B$7:$P$906,2,0)),"",VLOOKUP($A78,'[1]liste reference'!$B$7:$P$906,2,0)),VLOOKUP($A78,'[1]liste reference'!$A$7:$P$906,3,0)),"")</f>
      </c>
      <c r="J78" s="210">
        <f>IF(ISNUMBER(H78),IF(ISERROR(VLOOKUP($A78,'[1]liste reference'!$A$7:$P$906,4,0)),IF(ISERROR(VLOOKUP($A78,'[1]liste reference'!$B$7:$P$906,3,0)),"",VLOOKUP($A78,'[1]liste reference'!$B$7:$P$906,3,0)),VLOOKUP($A78,'[1]liste reference'!$A$7:$P$906,4,0)),"")</f>
      </c>
      <c r="K78" s="228">
        <f>IF(A78="NEW.COD",AA78,IF(ISTEXT($E78),"DEJA SAISI !",IF(A78="","",IF(ISERROR(VLOOKUP($A78,'[1]liste reference'!$A$7:$D$906,2,0)),IF(ISERROR(VLOOKUP($A78,'[1]liste reference'!$B$7:$D$906,1,0)),"code non répertorié ou synonyme",VLOOKUP($A78,'[1]liste reference'!$B$7:$D$906,1,0)),VLOOKUP(A78,'[1]liste reference'!$A$7:$D$906,2,0)))))</f>
      </c>
      <c r="L78" s="229"/>
      <c r="M78" s="229"/>
      <c r="N78" s="229"/>
      <c r="O78" s="213"/>
      <c r="P78" s="214">
        <f t="shared" si="10"/>
      </c>
      <c r="Q78" s="215">
        <f t="shared" si="11"/>
      </c>
      <c r="R78" s="215">
        <f t="shared" si="12"/>
        <v>0</v>
      </c>
      <c r="S78" s="215">
        <f t="shared" si="13"/>
        <v>0</v>
      </c>
      <c r="T78" s="230">
        <f t="shared" si="14"/>
        <v>0</v>
      </c>
      <c r="U78" s="216">
        <f t="shared" si="15"/>
      </c>
      <c r="V78" s="217" t="s">
        <v>51</v>
      </c>
      <c r="X78" s="218">
        <f>IF(A78="new.cod","NEW.COD",IF(AND((Y78=""),ISTEXT(A78)),A78,IF(Y78="","",INDEX('[1]liste reference'!$A$7:$A$906,Y78))))</f>
      </c>
      <c r="Y78" s="7">
        <f>IF(ISERROR(MATCH(A78,'[1]liste reference'!$A$7:$A$906,0)),IF(ISERROR(MATCH(A78,'[1]liste reference'!$B$7:$B$906,0)),"",(MATCH(A78,'[1]liste reference'!$B$7:$B$906,0))),(MATCH(A78,'[1]liste reference'!$A$7:$A$906,0)))</f>
      </c>
      <c r="Z78" s="219"/>
      <c r="AA78" s="220"/>
      <c r="BB78" s="7">
        <f t="shared" si="16"/>
      </c>
    </row>
    <row r="79" spans="1:54" ht="12.75">
      <c r="A79" s="221" t="s">
        <v>51</v>
      </c>
      <c r="B79" s="222"/>
      <c r="C79" s="223"/>
      <c r="D79" s="224">
        <f>IF(ISERROR(VLOOKUP($A79,'[1]liste reference'!$A$7:$D$906,2,0)),IF(ISERROR(VLOOKUP($A79,'[1]liste reference'!$B$7:$D$906,1,0)),"",VLOOKUP($A79,'[1]liste reference'!$B$7:$D$906,1,0)),VLOOKUP($A79,'[1]liste reference'!$A$7:$D$906,2,0))</f>
      </c>
      <c r="E79" s="224">
        <f>IF(D79="",,VLOOKUP(D79,D$22:D78,1,0))</f>
        <v>0</v>
      </c>
      <c r="F79" s="234">
        <f t="shared" si="9"/>
        <v>0</v>
      </c>
      <c r="G79" s="226">
        <f>IF(A79="","",IF(ISERROR(VLOOKUP($A79,'[1]liste reference'!$A$7:$P$906,13,0)),IF(ISERROR(VLOOKUP($A79,'[1]liste reference'!$B$7:$P$906,12,0)),"    -",VLOOKUP($A79,'[1]liste reference'!$B$7:$P$906,12,0)),VLOOKUP($A79,'[1]liste reference'!$A$7:$P$906,13,0)))</f>
      </c>
      <c r="H79" s="208" t="str">
        <f>IF(A79="","x",IF(ISERROR(VLOOKUP($A79,'[1]liste reference'!$A$7:$P$906,14,0)),IF(ISERROR(VLOOKUP($A79,'[1]liste reference'!$B$7:$P$906,13,0)),"x",VLOOKUP($A79,'[1]liste reference'!$B$7:$P$906,13,0)),VLOOKUP($A79,'[1]liste reference'!$A$7:$P$906,14,0)))</f>
        <v>x</v>
      </c>
      <c r="I79" s="227">
        <f>IF(ISNUMBER(H79),IF(ISERROR(VLOOKUP($A79,'[1]liste reference'!$A$7:$P$906,3,0)),IF(ISERROR(VLOOKUP($A79,'[1]liste reference'!$B$7:$P$906,2,0)),"",VLOOKUP($A79,'[1]liste reference'!$B$7:$P$906,2,0)),VLOOKUP($A79,'[1]liste reference'!$A$7:$P$906,3,0)),"")</f>
      </c>
      <c r="J79" s="210">
        <f>IF(ISNUMBER(H79),IF(ISERROR(VLOOKUP($A79,'[1]liste reference'!$A$7:$P$906,4,0)),IF(ISERROR(VLOOKUP($A79,'[1]liste reference'!$B$7:$P$906,3,0)),"",VLOOKUP($A79,'[1]liste reference'!$B$7:$P$906,3,0)),VLOOKUP($A79,'[1]liste reference'!$A$7:$P$906,4,0)),"")</f>
      </c>
      <c r="K79" s="228">
        <f>IF(A79="NEW.COD",AA79,IF(ISTEXT($E79),"DEJA SAISI !",IF(A79="","",IF(ISERROR(VLOOKUP($A79,'[1]liste reference'!$A$7:$D$906,2,0)),IF(ISERROR(VLOOKUP($A79,'[1]liste reference'!$B$7:$D$906,1,0)),"code non répertorié ou synonyme",VLOOKUP($A79,'[1]liste reference'!$B$7:$D$906,1,0)),VLOOKUP(A79,'[1]liste reference'!$A$7:$D$906,2,0)))))</f>
      </c>
      <c r="L79" s="229"/>
      <c r="M79" s="229"/>
      <c r="N79" s="229"/>
      <c r="O79" s="213"/>
      <c r="P79" s="214">
        <f t="shared" si="10"/>
      </c>
      <c r="Q79" s="215">
        <f t="shared" si="11"/>
      </c>
      <c r="R79" s="215">
        <f t="shared" si="12"/>
        <v>0</v>
      </c>
      <c r="S79" s="215">
        <f t="shared" si="13"/>
        <v>0</v>
      </c>
      <c r="T79" s="230">
        <f t="shared" si="14"/>
        <v>0</v>
      </c>
      <c r="U79" s="216">
        <f t="shared" si="15"/>
      </c>
      <c r="V79" s="217" t="s">
        <v>51</v>
      </c>
      <c r="X79" s="218">
        <f>IF(A79="new.cod","NEW.COD",IF(AND((Y79=""),ISTEXT(A79)),A79,IF(Y79="","",INDEX('[1]liste reference'!$A$7:$A$906,Y79))))</f>
      </c>
      <c r="Y79" s="7">
        <f>IF(ISERROR(MATCH(A79,'[1]liste reference'!$A$7:$A$906,0)),IF(ISERROR(MATCH(A79,'[1]liste reference'!$B$7:$B$906,0)),"",(MATCH(A79,'[1]liste reference'!$B$7:$B$906,0))),(MATCH(A79,'[1]liste reference'!$A$7:$A$906,0)))</f>
      </c>
      <c r="Z79" s="219"/>
      <c r="AA79" s="220"/>
      <c r="BB79" s="7">
        <f t="shared" si="16"/>
      </c>
    </row>
    <row r="80" spans="1:54" ht="12.75">
      <c r="A80" s="221" t="s">
        <v>51</v>
      </c>
      <c r="B80" s="222"/>
      <c r="C80" s="223"/>
      <c r="D80" s="224">
        <f>IF(ISERROR(VLOOKUP($A80,'[1]liste reference'!$A$7:$D$906,2,0)),IF(ISERROR(VLOOKUP($A80,'[1]liste reference'!$B$7:$D$906,1,0)),"",VLOOKUP($A80,'[1]liste reference'!$B$7:$D$906,1,0)),VLOOKUP($A80,'[1]liste reference'!$A$7:$D$906,2,0))</f>
      </c>
      <c r="E80" s="224">
        <f>IF(D80="",,VLOOKUP(D80,D$21:D79,1,0))</f>
        <v>0</v>
      </c>
      <c r="F80" s="234">
        <f t="shared" si="9"/>
        <v>0</v>
      </c>
      <c r="G80" s="226">
        <f>IF(A80="","",IF(ISERROR(VLOOKUP($A80,'[1]liste reference'!$A$7:$P$906,13,0)),IF(ISERROR(VLOOKUP($A80,'[1]liste reference'!$B$7:$P$906,12,0)),"    -",VLOOKUP($A80,'[1]liste reference'!$B$7:$P$906,12,0)),VLOOKUP($A80,'[1]liste reference'!$A$7:$P$906,13,0)))</f>
      </c>
      <c r="H80" s="208" t="str">
        <f>IF(A80="","x",IF(ISERROR(VLOOKUP($A80,'[1]liste reference'!$A$7:$P$906,14,0)),IF(ISERROR(VLOOKUP($A80,'[1]liste reference'!$B$7:$P$906,13,0)),"x",VLOOKUP($A80,'[1]liste reference'!$B$7:$P$906,13,0)),VLOOKUP($A80,'[1]liste reference'!$A$7:$P$906,14,0)))</f>
        <v>x</v>
      </c>
      <c r="I80" s="227">
        <f>IF(ISNUMBER(H80),IF(ISERROR(VLOOKUP($A80,'[1]liste reference'!$A$7:$P$906,3,0)),IF(ISERROR(VLOOKUP($A80,'[1]liste reference'!$B$7:$P$906,2,0)),"",VLOOKUP($A80,'[1]liste reference'!$B$7:$P$906,2,0)),VLOOKUP($A80,'[1]liste reference'!$A$7:$P$906,3,0)),"")</f>
      </c>
      <c r="J80" s="210">
        <f>IF(ISNUMBER(H80),IF(ISERROR(VLOOKUP($A80,'[1]liste reference'!$A$7:$P$906,4,0)),IF(ISERROR(VLOOKUP($A80,'[1]liste reference'!$B$7:$P$906,3,0)),"",VLOOKUP($A80,'[1]liste reference'!$B$7:$P$906,3,0)),VLOOKUP($A80,'[1]liste reference'!$A$7:$P$906,4,0)),"")</f>
      </c>
      <c r="K80" s="228">
        <f>IF(A80="NEW.COD",AA80,IF(ISTEXT($E80),"DEJA SAISI !",IF(A80="","",IF(ISERROR(VLOOKUP($A80,'[1]liste reference'!$A$7:$D$906,2,0)),IF(ISERROR(VLOOKUP($A80,'[1]liste reference'!$B$7:$D$906,1,0)),"code non répertorié ou synonyme",VLOOKUP($A80,'[1]liste reference'!$B$7:$D$906,1,0)),VLOOKUP(A80,'[1]liste reference'!$A$7:$D$906,2,0)))))</f>
      </c>
      <c r="L80" s="232"/>
      <c r="M80" s="232"/>
      <c r="N80" s="232"/>
      <c r="O80" s="213"/>
      <c r="P80" s="214">
        <f t="shared" si="10"/>
      </c>
      <c r="Q80" s="215">
        <f t="shared" si="11"/>
      </c>
      <c r="R80" s="215">
        <f t="shared" si="12"/>
        <v>0</v>
      </c>
      <c r="S80" s="215">
        <f t="shared" si="13"/>
        <v>0</v>
      </c>
      <c r="T80" s="230">
        <f t="shared" si="14"/>
        <v>0</v>
      </c>
      <c r="U80" s="216">
        <f t="shared" si="15"/>
      </c>
      <c r="V80" s="217" t="s">
        <v>51</v>
      </c>
      <c r="W80" s="236"/>
      <c r="X80" s="218">
        <f>IF(A80="new.cod","NEW.COD",IF(AND((Y80=""),ISTEXT(A80)),A80,IF(Y80="","",INDEX('[1]liste reference'!$A$7:$A$906,Y80))))</f>
      </c>
      <c r="Y80" s="7">
        <f>IF(ISERROR(MATCH(A80,'[1]liste reference'!$A$7:$A$906,0)),IF(ISERROR(MATCH(A80,'[1]liste reference'!$B$7:$B$906,0)),"",(MATCH(A80,'[1]liste reference'!$B$7:$B$906,0))),(MATCH(A80,'[1]liste reference'!$A$7:$A$906,0)))</f>
      </c>
      <c r="Z80" s="219"/>
      <c r="AA80" s="220"/>
      <c r="BB80" s="7">
        <f t="shared" si="16"/>
      </c>
    </row>
    <row r="81" spans="1:54" ht="12.75">
      <c r="A81" s="221" t="s">
        <v>51</v>
      </c>
      <c r="B81" s="222"/>
      <c r="C81" s="223"/>
      <c r="D81" s="224">
        <f>IF(ISERROR(VLOOKUP($A81,'[1]liste reference'!$A$7:$D$906,2,0)),IF(ISERROR(VLOOKUP($A81,'[1]liste reference'!$B$7:$D$906,1,0)),"",VLOOKUP($A81,'[1]liste reference'!$B$7:$D$906,1,0)),VLOOKUP($A81,'[1]liste reference'!$A$7:$D$906,2,0))</f>
      </c>
      <c r="E81" s="224">
        <f>IF(D81="",,VLOOKUP(D81,D$20:D79,1,0))</f>
        <v>0</v>
      </c>
      <c r="F81" s="234">
        <f t="shared" si="9"/>
        <v>0</v>
      </c>
      <c r="G81" s="226">
        <f>IF(A81="","",IF(ISERROR(VLOOKUP($A81,'[1]liste reference'!$A$7:$P$906,13,0)),IF(ISERROR(VLOOKUP($A81,'[1]liste reference'!$B$7:$P$906,12,0)),"    -",VLOOKUP($A81,'[1]liste reference'!$B$7:$P$906,12,0)),VLOOKUP($A81,'[1]liste reference'!$A$7:$P$906,13,0)))</f>
      </c>
      <c r="H81" s="208" t="str">
        <f>IF(A81="","x",IF(ISERROR(VLOOKUP($A81,'[1]liste reference'!$A$7:$P$906,14,0)),IF(ISERROR(VLOOKUP($A81,'[1]liste reference'!$B$7:$P$906,13,0)),"x",VLOOKUP($A81,'[1]liste reference'!$B$7:$P$906,13,0)),VLOOKUP($A81,'[1]liste reference'!$A$7:$P$906,14,0)))</f>
        <v>x</v>
      </c>
      <c r="I81" s="227">
        <f>IF(ISNUMBER(H81),IF(ISERROR(VLOOKUP($A81,'[1]liste reference'!$A$7:$P$906,3,0)),IF(ISERROR(VLOOKUP($A81,'[1]liste reference'!$B$7:$P$906,2,0)),"",VLOOKUP($A81,'[1]liste reference'!$B$7:$P$906,2,0)),VLOOKUP($A81,'[1]liste reference'!$A$7:$P$906,3,0)),"")</f>
      </c>
      <c r="J81" s="210">
        <f>IF(ISNUMBER(H81),IF(ISERROR(VLOOKUP($A81,'[1]liste reference'!$A$7:$P$906,4,0)),IF(ISERROR(VLOOKUP($A81,'[1]liste reference'!$B$7:$P$906,3,0)),"",VLOOKUP($A81,'[1]liste reference'!$B$7:$P$906,3,0)),VLOOKUP($A81,'[1]liste reference'!$A$7:$P$906,4,0)),"")</f>
      </c>
      <c r="K81" s="228">
        <f>IF(A81="NEW.COD",AA81,IF(ISTEXT($E81),"DEJA SAISI !",IF(A81="","",IF(ISERROR(VLOOKUP($A81,'[1]liste reference'!$A$7:$D$906,2,0)),IF(ISERROR(VLOOKUP($A81,'[1]liste reference'!$B$7:$D$906,1,0)),"code non répertorié ou synonyme",VLOOKUP($A81,'[1]liste reference'!$B$7:$D$906,1,0)),VLOOKUP(A81,'[1]liste reference'!$A$7:$D$906,2,0)))))</f>
      </c>
      <c r="L81" s="232"/>
      <c r="M81" s="232"/>
      <c r="N81" s="232"/>
      <c r="O81" s="233"/>
      <c r="P81" s="214">
        <f t="shared" si="10"/>
      </c>
      <c r="Q81" s="215">
        <f t="shared" si="11"/>
      </c>
      <c r="R81" s="215">
        <f t="shared" si="12"/>
        <v>0</v>
      </c>
      <c r="S81" s="215">
        <f t="shared" si="13"/>
        <v>0</v>
      </c>
      <c r="T81" s="230">
        <f t="shared" si="14"/>
        <v>0</v>
      </c>
      <c r="U81" s="216">
        <f t="shared" si="15"/>
      </c>
      <c r="V81" s="237" t="s">
        <v>51</v>
      </c>
      <c r="W81" s="238"/>
      <c r="X81" s="218">
        <f>IF(A81="new.cod","NEW.COD",IF(AND((Y81=""),ISTEXT(A81)),A81,IF(Y81="","",INDEX('[1]liste reference'!$A$7:$A$906,Y81))))</f>
      </c>
      <c r="Y81" s="7">
        <f>IF(ISERROR(MATCH(A81,'[1]liste reference'!$A$7:$A$906,0)),IF(ISERROR(MATCH(A81,'[1]liste reference'!$B$7:$B$906,0)),"",(MATCH(A81,'[1]liste reference'!$B$7:$B$906,0))),(MATCH(A81,'[1]liste reference'!$A$7:$A$906,0)))</f>
      </c>
      <c r="Z81" s="219"/>
      <c r="AA81" s="220"/>
      <c r="BB81" s="7">
        <f t="shared" si="16"/>
      </c>
    </row>
    <row r="82" spans="1:54" ht="12.75">
      <c r="A82" s="239" t="s">
        <v>51</v>
      </c>
      <c r="B82" s="240"/>
      <c r="C82" s="241"/>
      <c r="D82" s="242">
        <f>IF(ISERROR(VLOOKUP($A82,'[1]liste reference'!$A$7:$D$906,2,0)),IF(ISERROR(VLOOKUP($A82,'[1]liste reference'!$B$7:$D$906,1,0)),"",VLOOKUP($A82,'[1]liste reference'!$B$7:$D$906,1,0)),VLOOKUP($A82,'[1]liste reference'!$A$7:$D$906,2,0))</f>
      </c>
      <c r="E82" s="242">
        <f>IF(D82="",,VLOOKUP(D82,D$22:D81,1,0))</f>
        <v>0</v>
      </c>
      <c r="F82" s="243">
        <f t="shared" si="9"/>
        <v>0</v>
      </c>
      <c r="G82" s="244">
        <f>IF(A82="","",IF(ISERROR(VLOOKUP($A82,'[1]liste reference'!$A$7:$P$906,13,0)),IF(ISERROR(VLOOKUP($A82,'[1]liste reference'!$B$7:$P$906,12,0)),"    -",VLOOKUP($A82,'[1]liste reference'!$B$7:$P$906,12,0)),VLOOKUP($A82,'[1]liste reference'!$A$7:$P$906,13,0)))</f>
      </c>
      <c r="H82" s="208" t="str">
        <f>IF(A82="","x",IF(ISERROR(VLOOKUP($A82,'[1]liste reference'!$A$7:$P$906,14,0)),IF(ISERROR(VLOOKUP($A82,'[1]liste reference'!$B$7:$P$906,13,0)),"x",VLOOKUP($A82,'[1]liste reference'!$B$7:$P$906,13,0)),VLOOKUP($A82,'[1]liste reference'!$A$7:$P$906,14,0)))</f>
        <v>x</v>
      </c>
      <c r="I82" s="245">
        <f>IF(ISNUMBER(H82),IF(ISERROR(VLOOKUP($A82,'[1]liste reference'!$A$7:$P$906,3,0)),IF(ISERROR(VLOOKUP($A82,'[1]liste reference'!$B$7:$P$906,2,0)),"",VLOOKUP($A82,'[1]liste reference'!$B$7:$P$906,2,0)),VLOOKUP($A82,'[1]liste reference'!$A$7:$P$906,3,0)),"")</f>
      </c>
      <c r="J82" s="245">
        <f>IF(ISNUMBER(H82),IF(ISERROR(VLOOKUP($A82,'[1]liste reference'!$A$7:$P$906,4,0)),IF(ISERROR(VLOOKUP($A82,'[1]liste reference'!$B$7:$P$906,3,0)),"",VLOOKUP($A82,'[1]liste reference'!$B$7:$P$906,3,0)),VLOOKUP($A82,'[1]liste reference'!$A$7:$P$906,4,0)),"")</f>
      </c>
      <c r="K82" s="246">
        <f>IF(A82="NEW.COD",AA82,IF(ISTEXT($E82),"DEJA SAISI !",IF(A82="","",IF(ISERROR(VLOOKUP($A82,'[1]liste reference'!$A$7:$D$906,2,0)),IF(ISERROR(VLOOKUP($A82,'[1]liste reference'!$B$7:$D$906,1,0)),"code non répertorié ou synonyme",VLOOKUP($A82,'[1]liste reference'!$B$7:$D$906,1,0)),VLOOKUP(A82,'[1]liste reference'!$A$7:$D$906,2,0)))))</f>
      </c>
      <c r="L82" s="247"/>
      <c r="M82" s="247"/>
      <c r="N82" s="247"/>
      <c r="O82" s="248"/>
      <c r="P82" s="214">
        <f t="shared" si="10"/>
      </c>
      <c r="Q82" s="215">
        <f t="shared" si="11"/>
      </c>
      <c r="R82" s="215">
        <f t="shared" si="12"/>
        <v>0</v>
      </c>
      <c r="S82" s="215">
        <f t="shared" si="13"/>
        <v>0</v>
      </c>
      <c r="T82" s="230">
        <f t="shared" si="14"/>
        <v>0</v>
      </c>
      <c r="U82" s="216">
        <f t="shared" si="15"/>
      </c>
      <c r="V82" s="217" t="s">
        <v>51</v>
      </c>
      <c r="X82" s="218">
        <f>IF(A82="new.cod","NEW.COD",IF(AND((Y82=""),ISTEXT(A82)),A82,IF(Y82="","",INDEX('[1]liste reference'!$A$7:$A$906,Y82))))</f>
      </c>
      <c r="Y82" s="7">
        <f>IF(ISERROR(MATCH(A82,'[1]liste reference'!$A$7:$A$906,0)),IF(ISERROR(MATCH(A82,'[1]liste reference'!$B$7:$B$906,0)),"",(MATCH(A82,'[1]liste reference'!$B$7:$B$906,0))),(MATCH(A82,'[1]liste reference'!$A$7:$A$906,0)))</f>
      </c>
      <c r="Z82" s="219"/>
      <c r="AA82" s="220"/>
      <c r="BB82" s="7">
        <f t="shared" si="16"/>
      </c>
    </row>
    <row r="83" spans="1:29" ht="15" hidden="1">
      <c r="A83" s="249" t="s">
        <v>76</v>
      </c>
      <c r="B83" s="159"/>
      <c r="C83" s="159"/>
      <c r="D83" s="159"/>
      <c r="E83" s="159"/>
      <c r="F83" s="159"/>
      <c r="G83" s="159"/>
      <c r="H83" s="159"/>
      <c r="I83" s="159"/>
      <c r="J83" s="159"/>
      <c r="K83" s="159"/>
      <c r="L83" s="159"/>
      <c r="M83" s="215"/>
      <c r="N83" s="215"/>
      <c r="O83" s="250"/>
      <c r="P83" s="250"/>
      <c r="Q83" s="250"/>
      <c r="R83" s="250"/>
      <c r="S83" s="7"/>
      <c r="T83" s="7"/>
      <c r="U83" s="250"/>
      <c r="V83" s="250"/>
      <c r="W83" s="250"/>
      <c r="X83" s="251"/>
      <c r="Y83" s="251"/>
      <c r="Z83" s="252"/>
      <c r="AA83" s="253"/>
      <c r="AB83" s="253"/>
      <c r="AC83" s="253"/>
    </row>
    <row r="84" spans="1:29" ht="12.75" hidden="1">
      <c r="A84" s="254" t="str">
        <f>A3</f>
        <v>BLEONE</v>
      </c>
      <c r="B84" s="255" t="str">
        <f>C3</f>
        <v>MALLEMOISSON</v>
      </c>
      <c r="C84" s="256">
        <f>A4</f>
        <v>40386</v>
      </c>
      <c r="D84" s="257">
        <f>IF(ISERROR(SUM($S$23:$S$82)/SUM($T$23:$T$82)),"",SUM($S$23:$S$82)/SUM($T$23:$T$82))</f>
        <v>10.733333333333333</v>
      </c>
      <c r="E84" s="258">
        <f>N13</f>
        <v>5</v>
      </c>
      <c r="F84" s="255">
        <f>N14</f>
        <v>5</v>
      </c>
      <c r="G84" s="255">
        <f>N15</f>
        <v>3</v>
      </c>
      <c r="H84" s="255">
        <f>N16</f>
        <v>2</v>
      </c>
      <c r="I84" s="255">
        <f>N17</f>
        <v>0</v>
      </c>
      <c r="J84" s="259">
        <f>N8</f>
        <v>10.4</v>
      </c>
      <c r="K84" s="257">
        <f>N9</f>
        <v>2.7018512172212614</v>
      </c>
      <c r="L84" s="258">
        <f>N10</f>
        <v>6</v>
      </c>
      <c r="M84" s="258">
        <f>N11</f>
        <v>13</v>
      </c>
      <c r="N84" s="257">
        <f>O8</f>
        <v>1.4</v>
      </c>
      <c r="O84" s="257">
        <f>O9</f>
        <v>0.547722557505166</v>
      </c>
      <c r="P84" s="258">
        <f>O10</f>
        <v>1</v>
      </c>
      <c r="Q84" s="258">
        <f>O11</f>
        <v>2</v>
      </c>
      <c r="R84" s="260">
        <f>F21</f>
        <v>6.6285</v>
      </c>
      <c r="S84" s="258">
        <f>K11</f>
        <v>0</v>
      </c>
      <c r="T84" s="258">
        <f>K12</f>
        <v>4</v>
      </c>
      <c r="U84" s="258">
        <f>K13</f>
        <v>0</v>
      </c>
      <c r="V84" s="261">
        <f>K14</f>
        <v>1</v>
      </c>
      <c r="W84" s="262">
        <f>K15</f>
        <v>0</v>
      </c>
      <c r="Y84" s="263"/>
      <c r="Z84" s="263"/>
      <c r="AA84" s="253"/>
      <c r="AB84" s="253"/>
      <c r="AC84" s="253"/>
    </row>
    <row r="85" spans="16:21" ht="12.75" hidden="1">
      <c r="P85" s="7"/>
      <c r="Q85" s="7"/>
      <c r="R85" s="7"/>
      <c r="S85" s="7"/>
      <c r="T85" s="7"/>
      <c r="U85" s="7"/>
    </row>
    <row r="86" spans="16:21" ht="12.75" hidden="1">
      <c r="P86" s="264" t="s">
        <v>77</v>
      </c>
      <c r="Q86" s="7"/>
      <c r="R86" s="216"/>
      <c r="S86" s="7"/>
      <c r="T86" s="7"/>
      <c r="U86" s="7"/>
    </row>
    <row r="87" spans="16:21" ht="12.75" hidden="1">
      <c r="P87" s="7" t="s">
        <v>78</v>
      </c>
      <c r="Q87" s="7"/>
      <c r="R87" s="216">
        <f>VLOOKUP(MAX($R$23:$R$82),($R$23:$T$82),1,0)</f>
        <v>39</v>
      </c>
      <c r="S87" s="7"/>
      <c r="T87" s="7"/>
      <c r="U87" s="7"/>
    </row>
    <row r="88" spans="16:21" ht="12.75" hidden="1">
      <c r="P88" s="7" t="s">
        <v>79</v>
      </c>
      <c r="Q88" s="7"/>
      <c r="R88" s="216">
        <f>VLOOKUP((R87),($R$23:$T$82),2,0)</f>
        <v>78</v>
      </c>
      <c r="S88" s="7"/>
      <c r="T88" s="7"/>
      <c r="U88" s="7"/>
    </row>
    <row r="89" spans="16:19" ht="12.75" hidden="1">
      <c r="P89" s="7" t="s">
        <v>80</v>
      </c>
      <c r="Q89" s="7"/>
      <c r="R89" s="216">
        <f>VLOOKUP((R87),($R$23:$T$82),3,0)</f>
        <v>6</v>
      </c>
      <c r="S89" s="7"/>
    </row>
    <row r="90" spans="16:19" ht="12.75" hidden="1">
      <c r="P90" s="7" t="s">
        <v>81</v>
      </c>
      <c r="Q90" s="7"/>
      <c r="R90" s="265">
        <f>IF(ISERROR(SUM($S$23:$S$82)/SUM($T$23:$T$82)),"",(SUM($S$23:$S$82)-R88)/(SUM($T$23:$T$82)-R89))</f>
        <v>9.222222222222221</v>
      </c>
      <c r="S90" s="7"/>
    </row>
    <row r="91" spans="16:20" ht="12.75" hidden="1">
      <c r="P91" s="215" t="s">
        <v>82</v>
      </c>
      <c r="Q91" s="215"/>
      <c r="R91" s="215" t="str">
        <f>INDEX('[1]liste reference'!$A$7:$A$906,$S$91)</f>
        <v>STI.SPX</v>
      </c>
      <c r="S91" s="7">
        <f>IF(ISERROR(MATCH($R$93,'[1]liste reference'!$A$7:$A$906,0)),MATCH($R$93,'[1]liste reference'!$B$7:$B$906,0),(MATCH($R$93,'[1]liste reference'!$A$7:$A$906,0)))</f>
        <v>72</v>
      </c>
      <c r="T91" s="253"/>
    </row>
    <row r="92" spans="16:19" ht="12.75" hidden="1">
      <c r="P92" s="7" t="s">
        <v>83</v>
      </c>
      <c r="Q92" s="7"/>
      <c r="R92" s="7">
        <f>MATCH(R87,$R$23:$R$82,0)</f>
        <v>4</v>
      </c>
      <c r="S92" s="7"/>
    </row>
    <row r="93" spans="16:19" ht="12.75" hidden="1">
      <c r="P93" s="215" t="s">
        <v>84</v>
      </c>
      <c r="Q93" s="7"/>
      <c r="R93" s="215" t="str">
        <f>INDEX($A$23:$A$82,$R$92)</f>
        <v>STI.SPX</v>
      </c>
      <c r="S93" s="7"/>
    </row>
    <row r="94" ht="12.75">
      <c r="R94" s="253"/>
    </row>
  </sheetData>
  <sheetProtection password="C39F" sheet="1" objects="1" scenarios="1"/>
  <mergeCells count="11">
    <mergeCell ref="A8:C8"/>
    <mergeCell ref="I15:J15"/>
    <mergeCell ref="X83:Y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2013-10-22T08:18:25Z</dcterms:created>
  <dcterms:modified xsi:type="dcterms:W3CDTF">2013-10-22T08:18:37Z</dcterms:modified>
  <cp:category/>
  <cp:version/>
  <cp:contentType/>
  <cp:contentStatus/>
</cp:coreProperties>
</file>