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6"/>
  </bookViews>
  <sheets>
    <sheet name="accueil" sheetId="1" state="visible" r:id="rId3"/>
    <sheet name="liste reference" sheetId="2" state="hidden" r:id="rId4"/>
    <sheet name="Récap." sheetId="3" state="hidden" r:id="rId5"/>
    <sheet name="notice" sheetId="4" state="hidden" r:id="rId6"/>
    <sheet name="note V4" sheetId="5" state="hidden" r:id="rId7"/>
    <sheet name="modele" sheetId="6" state="hidden" r:id="rId8"/>
    <sheet name="06215000" sheetId="7" state="visible" r:id="rId9"/>
    <sheet name="liste codes réf" sheetId="8" state="hidden" r:id="rId10"/>
  </sheets>
  <definedNames>
    <definedName function="false" hidden="false" localSheetId="6" name="_xlnm.Print_Area" vbProcedure="false">'06215000'!$A$1:$Q$82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5" name="_xlnm.Print_Area" vbProcedure="false">modele!$A$1:$Q$82</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15</xdr:colOff>
                <xdr:row>0</xdr:row>
                <xdr:rowOff>7</xdr:rowOff>
              </xdr:from>
              <xdr:to>
                <xdr:col>6</xdr:col>
                <xdr:colOff>21</xdr:colOff>
                <xdr:row>2</xdr:row>
                <xdr:rowOff>6</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15</xdr:colOff>
                <xdr:row>1</xdr:row>
                <xdr:rowOff>6</xdr:rowOff>
              </xdr:from>
              <xdr:to>
                <xdr:col>2</xdr:col>
                <xdr:colOff>61</xdr:colOff>
                <xdr:row>2</xdr:row>
                <xdr:rowOff>12</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15</xdr:colOff>
                <xdr:row>0</xdr:row>
                <xdr:rowOff>7</xdr:rowOff>
              </xdr:from>
              <xdr:to>
                <xdr:col>10</xdr:col>
                <xdr:colOff>2</xdr:colOff>
                <xdr:row>3</xdr:row>
                <xdr:rowOff>7</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15</xdr:colOff>
                <xdr:row>1</xdr:row>
                <xdr:rowOff>6</xdr:rowOff>
              </xdr:from>
              <xdr:to>
                <xdr:col>9</xdr:col>
                <xdr:colOff>29</xdr:colOff>
                <xdr:row>2</xdr:row>
                <xdr:rowOff>12</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14</xdr:col>
                <xdr:colOff>15</xdr:colOff>
                <xdr:row>1</xdr:row>
                <xdr:rowOff>4</xdr:rowOff>
              </xdr:from>
              <xdr:to>
                <xdr:col>16</xdr:col>
                <xdr:colOff>4</xdr:colOff>
                <xdr:row>3</xdr:row>
                <xdr:rowOff>7</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<sst xmlns="http://schemas.openxmlformats.org/spreadsheetml/2006/main" count="8847" uniqueCount="3496">
  <si>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</si>
  <si>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</si>
  <si>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</si>
  <si>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</si>
  <si>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</si>
  <si>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</si>
  <si>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</si>
  <si>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</si>
  <si>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</si>
  <si>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</si>
  <si>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</si>
  <si>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</si>
  <si>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</si>
  <si>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</si>
  <si>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</si>
  <si>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</si>
  <si>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</si>
  <si>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</si>
  <si>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</si>
  <si>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</si>
  <si>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</si>
  <si>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</si>
  <si>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</si>
  <si>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</si>
  <si>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</si>
  <si>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</si>
  <si>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</si>
  <si>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</si>
  <si>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</si>
  <si>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</si>
  <si>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</si>
  <si>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</si>
  <si>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</si>
  <si>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</si>
  <si>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</si>
  <si>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</si>
  <si>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</si>
  <si>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</si>
  <si>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</si>
  <si>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</si>
  <si>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</si>
  <si>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</si>
  <si>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</si>
  <si>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</si>
  <si>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</si>
  <si>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</si>
  <si>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</si>
  <si>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</si>
  <si>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</si>
  <si>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</si>
  <si>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</si>
  <si>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</si>
  <si>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</si>
  <si>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</si>
  <si>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</si>
  <si>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</si>
  <si>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</si>
  <si>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</si>
  <si>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</si>
  <si>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</si>
  <si>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</si>
  <si>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</si>
  <si>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</si>
  <si>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</si>
  <si>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</si>
  <si>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</si>
  <si>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</si>
  <si>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</si>
  <si>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</si>
  <si>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</si>
  <si>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</si>
  <si>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</si>
  <si>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</si>
  <si>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</si>
  <si>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</si>
  <si>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</si>
  <si>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</si>
  <si>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</si>
  <si>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</si>
  <si>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</si>
  <si>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</si>
  <si>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</si>
  <si>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</si>
  <si>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</si>
  <si>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</si>
  <si>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</si>
  <si>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</si>
  <si>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</si>
  <si>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</si>
  <si>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</si>
  <si>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</si>
  <si>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</si>
  <si>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</si>
  <si>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</si>
  <si>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</si>
  <si>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</si>
  <si>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</si>
  <si>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</si>
  <si>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</si>
  <si>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</si>
  <si>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</si>
  <si>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</si>
  <si>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</si>
  <si>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</si>
  <si>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</si>
  <si>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</si>
  <si>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</si>
  <si>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</si>
  <si>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</si>
  <si>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</si>
  <si>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</si>
  <si>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</si>
  <si>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</si>
  <si>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</si>
  <si>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</si>
  <si>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</si>
  <si>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</si>
  <si>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</si>
  <si>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</si>
  <si>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</si>
  <si>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</si>
  <si>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</si>
  <si>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</si>
  <si>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</si>
  <si>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</si>
  <si>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</si>
  <si>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</si>
  <si>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</si>
  <si>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</si>
  <si>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</si>
  <si>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</si>
  <si>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</si>
  <si>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</si>
  <si>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</si>
  <si>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</si>
  <si>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</si>
  <si>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</si>
  <si>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</si>
  <si>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</si>
  <si>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</si>
  <si>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</si>
  <si>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</si>
  <si>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</si>
  <si>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</si>
  <si>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</si>
  <si>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</si>
  <si>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</si>
  <si>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</si>
  <si>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</si>
  <si>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</si>
  <si>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</si>
  <si>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</si>
  <si>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</si>
  <si>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</si>
  <si>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</si>
  <si>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</si>
  <si>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</si>
  <si>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</si>
  <si>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</si>
  <si>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</si>
  <si>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</si>
  <si>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</si>
  <si>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</si>
  <si>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</si>
  <si>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</si>
  <si>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</si>
  <si>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</si>
  <si>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</si>
  <si>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</si>
  <si>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</si>
  <si>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</si>
  <si>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</si>
  <si>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</si>
  <si>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</si>
  <si>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</si>
  <si>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</si>
  <si>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</si>
  <si>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</si>
  <si>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</si>
  <si>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</si>
  <si>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</si>
  <si>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</si>
  <si>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</si>
  <si>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</si>
  <si>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</si>
  <si>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</si>
  <si>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</si>
  <si>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</si>
  <si>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</si>
  <si>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</si>
  <si>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</si>
  <si>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</si>
  <si>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</si>
  <si>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</si>
  <si>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</si>
  <si>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</si>
  <si>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</si>
  <si>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</si>
  <si>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</si>
  <si>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</si>
  <si>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</si>
  <si>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</si>
  <si>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</si>
  <si>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</si>
  <si>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</si>
  <si>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</si>
  <si>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</si>
  <si>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</si>
  <si>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</si>
  <si>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</si>
  <si>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</si>
  <si>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</si>
  <si>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</si>
  <si>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</si>
  <si>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</si>
  <si>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</si>
  <si>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</si>
  <si>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</si>
  <si>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</si>
  <si>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</si>
  <si>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</si>
  <si>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</si>
  <si>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</si>
  <si>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</si>
  <si>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</si>
  <si>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</si>
  <si>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</si>
  <si>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</si>
  <si>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</si>
  <si>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</si>
  <si>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</si>
  <si>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</si>
  <si>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</si>
  <si>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</si>
  <si>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</si>
  <si>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</si>
  <si>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</si>
  <si>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</si>
  <si>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</si>
  <si>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</si>
  <si>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</si>
  <si>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</si>
  <si>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</si>
  <si>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</si>
  <si>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</si>
  <si>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</si>
  <si>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</si>
  <si>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</si>
  <si>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</si>
  <si>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</si>
  <si>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</si>
  <si>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</si>
  <si>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</si>
  <si>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</si>
  <si>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</si>
  <si>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</si>
  <si>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</si>
  <si>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</si>
  <si>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</si>
  <si>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</si>
  <si>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</si>
  <si>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</si>
  <si>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</si>
  <si>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</si>
  <si>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</si>
  <si>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</si>
  <si>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</si>
  <si>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</si>
  <si>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</si>
  <si>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</si>
  <si>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</si>
  <si>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</si>
  <si>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</si>
  <si>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</si>
  <si>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</si>
  <si>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</si>
  <si>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</si>
  <si>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</si>
  <si>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</si>
  <si>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</si>
  <si>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</si>
  <si>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</si>
  <si>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</si>
  <si>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</si>
  <si>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</si>
  <si>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</si>
  <si>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</si>
  <si>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</si>
  <si>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</si>
  <si>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</si>
  <si>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</si>
  <si>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</si>
  <si>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</si>
  <si>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</si>
  <si>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</si>
  <si>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</si>
  <si>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</si>
  <si>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</si>
  <si>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</si>
  <si>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</si>
  <si>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</si>
  <si>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</si>
  <si>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</si>
  <si>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</si>
  <si>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</si>
  <si>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</si>
  <si>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</si>
  <si>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</si>
  <si>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</si>
  <si>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</si>
  <si>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</si>
  <si>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</si>
  <si>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</si>
  <si>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</si>
  <si>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</si>
  <si>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</si>
  <si>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</si>
  <si>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</si>
  <si>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</si>
  <si>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</si>
  <si>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</si>
  <si>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</si>
  <si>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</si>
  <si>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</si>
  <si>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</si>
  <si>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</si>
  <si>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</si>
  <si>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</si>
  <si>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</si>
  <si>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</si>
  <si>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</si>
  <si>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</si>
  <si>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</si>
  <si>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</si>
  <si>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</si>
  <si>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</si>
  <si>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</si>
  <si>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</si>
  <si>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</si>
  <si>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</si>
  <si>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</si>
  <si>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</si>
  <si>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</si>
  <si>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</si>
  <si>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</si>
  <si>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</si>
  <si>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</si>
  <si>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</si>
  <si>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</si>
  <si>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</si>
  <si>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</si>
  <si>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</si>
  <si>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</si>
  <si>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</si>
  <si>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</si>
  <si>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</si>
  <si>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</si>
  <si>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</si>
  <si>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</si>
  <si>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</si>
  <si>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</si>
  <si>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</si>
  <si>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</si>
  <si>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</si>
  <si>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</si>
  <si>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</si>
  <si>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</si>
  <si>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</si>
  <si>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</si>
  <si>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</si>
  <si>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</si>
  <si>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</si>
  <si>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</si>
  <si>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</si>
  <si>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</si>
  <si>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</si>
  <si>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</si>
  <si>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</si>
  <si>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</si>
  <si>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</si>
  <si>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</si>
  <si>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</si>
  <si>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</si>
  <si>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</si>
  <si>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</si>
  <si>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</si>
  <si>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</si>
  <si>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</si>
  <si>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</si>
  <si>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</si>
  <si>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</si>
  <si>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</si>
  <si>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</si>
  <si>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</si>
  <si>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</si>
  <si>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</si>
  <si>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</si>
  <si>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</si>
  <si>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</si>
  <si>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</si>
  <si>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</si>
  <si>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</si>
  <si>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</si>
  <si>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</si>
  <si>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</si>
  <si>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</si>
  <si>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</si>
  <si>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</si>
  <si>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</si>
  <si>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</si>
  <si>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</si>
  <si>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</si>
  <si>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</si>
  <si>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</si>
  <si>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</si>
  <si>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</si>
  <si>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</si>
  <si>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</si>
  <si>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</si>
  <si>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</si>
  <si>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</si>
  <si>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</si>
  <si>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</si>
  <si>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</si>
  <si>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</si>
  <si>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</si>
  <si>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</si>
  <si>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</si>
  <si>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</si>
  <si>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</si>
  <si>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</si>
  <si>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</si>
  <si>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</si>
  <si>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</si>
  <si>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</si>
  <si>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</si>
  <si>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</si>
  <si>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</si>
  <si>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</si>
  <si>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</si>
  <si>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</si>
  <si>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</si>
  <si>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</si>
  <si>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</si>
  <si>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</si>
  <si>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</si>
  <si>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</si>
  <si>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</si>
  <si>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</si>
  <si>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</si>
  <si>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</si>
  <si>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</si>
  <si>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</si>
  <si>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</si>
  <si>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</si>
  <si>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</si>
  <si>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</si>
  <si>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</si>
  <si>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</si>
  <si>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</si>
  <si>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</si>
  <si>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</si>
  <si>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</si>
  <si>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</si>
  <si>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</si>
  <si>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</si>
  <si>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</si>
  <si>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</si>
  <si>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</si>
  <si>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</si>
  <si>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</si>
  <si>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</si>
  <si>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</si>
  <si>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</si>
  <si>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</si>
  <si>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</si>
  <si>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</si>
  <si>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</si>
  <si>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</si>
  <si>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</si>
  <si>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</si>
  <si>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</si>
  <si>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</si>
  <si>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</si>
  <si>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</si>
  <si>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</si>
  <si>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</si>
  <si>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</si>
  <si>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</si>
  <si>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</si>
  <si>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</si>
  <si>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</si>
  <si>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</si>
  <si>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</si>
  <si>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</si>
  <si>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</si>
  <si>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</si>
  <si>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</si>
  <si>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</si>
  <si>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</si>
  <si>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</si>
  <si>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</si>
  <si>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</si>
  <si>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</si>
  <si>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</si>
  <si>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</si>
  <si>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</si>
  <si>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</si>
  <si>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</si>
  <si>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</si>
  <si>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</si>
  <si>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</si>
  <si>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</si>
  <si>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</si>
  <si>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</si>
  <si>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</si>
  <si>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</si>
  <si>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</si>
  <si>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</si>
  <si>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</si>
  <si>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</si>
  <si>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</si>
  <si>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</si>
  <si>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</si>
  <si>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</si>
  <si>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</si>
  <si>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</si>
  <si>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</si>
  <si>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</si>
  <si>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</si>
  <si>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</si>
  <si>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</si>
  <si>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</si>
  <si>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</si>
  <si>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</si>
  <si>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</si>
  <si>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</si>
  <si>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</si>
  <si>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</si>
  <si>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</si>
  <si>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</si>
  <si>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</si>
  <si>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</si>
  <si>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</si>
  <si>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</si>
  <si>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</si>
  <si>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</si>
  <si>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</si>
  <si>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</si>
  <si>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</si>
  <si>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</si>
  <si>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</si>
  <si>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</si>
  <si>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</si>
  <si>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</si>
  <si>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</si>
  <si>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</si>
  <si>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</si>
  <si>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</si>
  <si>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</si>
  <si>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</si>
  <si>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</si>
  <si>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</si>
  <si>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</si>
  <si>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</si>
  <si>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</si>
  <si>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</si>
  <si>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</si>
  <si>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</si>
  <si>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</si>
  <si>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</si>
  <si>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</si>
  <si>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</si>
  <si>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</si>
  <si>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</si>
  <si>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</si>
  <si>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</si>
  <si>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</si>
  <si>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</si>
  <si>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</si>
  <si>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</si>
  <si>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</si>
  <si>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</si>
  <si>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</si>
  <si>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</si>
  <si>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</si>
  <si>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</si>
  <si>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</si>
  <si>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</si>
  <si>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</si>
  <si>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</si>
  <si>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</si>
  <si>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</si>
  <si>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</si>
  <si>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</si>
  <si>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</si>
  <si>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</si>
  <si>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</si>
  <si>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</si>
  <si>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</si>
  <si>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</si>
  <si>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</si>
  <si>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</si>
  <si>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</si>
  <si>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</si>
  <si>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</si>
  <si>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</si>
  <si>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</si>
  <si>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</si>
  <si>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</si>
  <si>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</si>
  <si>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</si>
  <si>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</si>
  <si>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</si>
  <si>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</si>
  <si>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</si>
  <si>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</si>
  <si>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</si>
  <si>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</si>
  <si>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</si>
  <si>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</si>
  <si>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</si>
  <si>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</si>
  <si>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</si>
  <si>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</si>
  <si>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</si>
  <si>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</si>
  <si>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</si>
  <si>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</si>
  <si>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</si>
  <si>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</si>
  <si>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</si>
  <si>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</si>
  <si>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</si>
  <si>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</si>
  <si>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</si>
  <si>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</si>
  <si>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</si>
  <si>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</si>
  <si>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</si>
  <si>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</si>
  <si>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</si>
  <si>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</si>
  <si>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</si>
  <si>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</si>
  <si>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</si>
  <si>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</si>
  <si>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</si>
  <si>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</si>
  <si>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</si>
  <si>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</si>
  <si>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</si>
  <si>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</si>
  <si>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</si>
  <si>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</si>
  <si>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</si>
  <si>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</si>
  <si>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</si>
  <si>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</si>
  <si>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</si>
  <si>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</si>
  <si>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</si>
  <si>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</si>
  <si>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</si>
  <si>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</si>
  <si>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</si>
  <si>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</si>
  <si>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</si>
  <si>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</si>
  <si>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</si>
  <si>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</si>
  <si>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</si>
  <si>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</si>
  <si>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</si>
  <si>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</si>
  <si>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</si>
  <si>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</si>
  <si>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</si>
  <si>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</si>
  <si>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</si>
  <si>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</si>
  <si>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</si>
  <si>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</si>
  <si>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</si>
  <si>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</si>
  <si>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</si>
  <si>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</si>
  <si>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</si>
  <si>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</si>
  <si>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</si>
  <si>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</si>
  <si>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</si>
  <si>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</si>
  <si>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</si>
  <si>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</si>
  <si>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</si>
  <si>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</si>
  <si>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</si>
  <si>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</si>
  <si>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</si>
  <si>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</si>
  <si>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</si>
  <si>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</si>
  <si>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</si>
  <si>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</si>
  <si>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</si>
  <si>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</si>
  <si>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</si>
  <si>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</si>
  <si>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</si>
  <si>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</si>
  <si>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</si>
  <si>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</si>
  <si>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</si>
  <si>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</si>
  <si>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</si>
  <si>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</si>
  <si>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</si>
  <si>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</si>
  <si>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</si>
  <si>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</si>
  <si>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</si>
  <si>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</si>
  <si>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</si>
  <si>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</si>
  <si>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</si>
  <si>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</si>
  <si>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</si>
  <si>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</si>
  <si>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</si>
  <si>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</si>
  <si>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</si>
  <si>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</si>
  <si>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</si>
  <si>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</si>
  <si>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</si>
  <si>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</si>
  <si>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</si>
  <si>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</si>
  <si>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</si>
  <si>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</si>
  <si>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</si>
  <si>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</si>
  <si>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</si>
  <si>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</si>
  <si>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</si>
  <si>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</si>
  <si>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</si>
  <si>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</si>
  <si>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</si>
  <si>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</si>
  <si>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</si>
  <si>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</si>
  <si>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</si>
  <si>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</si>
  <si>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</si>
  <si>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</si>
  <si>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</si>
  <si>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</si>
  <si>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</si>
  <si>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</si>
  <si>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</si>
  <si>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</si>
  <si>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</si>
  <si>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</si>
  <si>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</si>
  <si>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</si>
  <si>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</si>
  <si>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</si>
  <si>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</si>
  <si>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</si>
  <si>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</si>
  <si>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</si>
  <si>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</si>
  <si>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</si>
  <si>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</si>
  <si>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</si>
  <si>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</si>
  <si>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</si>
  <si>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</si>
  <si>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</si>
  <si>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</si>
  <si>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</si>
  <si>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</si>
  <si>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</si>
  <si>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</si>
  <si>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</si>
  <si>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</si>
  <si>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</si>
  <si>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</si>
  <si>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</si>
  <si>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</si>
  <si>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</si>
  <si>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</si>
  <si>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</si>
  <si>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</si>
  <si>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</si>
  <si>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</si>
  <si>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</si>
  <si>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</si>
  <si>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</si>
  <si>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</si>
  <si>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</si>
  <si>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</si>
  <si>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</si>
  <si>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</si>
  <si>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</si>
  <si>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</si>
  <si>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</si>
  <si>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</si>
  <si>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</si>
  <si>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</si>
  <si>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</si>
  <si>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</si>
  <si>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</si>
  <si>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</si>
  <si>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</si>
  <si>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</si>
  <si>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</si>
  <si>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</si>
  <si>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</si>
  <si>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</si>
  <si>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</si>
  <si>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</si>
  <si>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</si>
  <si>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</si>
  <si>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</si>
  <si>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</si>
  <si>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</si>
  <si>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</si>
  <si>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</si>
  <si>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</si>
  <si>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</si>
  <si>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</si>
  <si>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</si>
  <si>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</si>
  <si>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</si>
  <si>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</si>
  <si>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</si>
  <si>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</si>
  <si>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</si>
  <si>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</si>
  <si>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</si>
  <si>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</si>
  <si>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</si>
  <si>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</si>
  <si>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</si>
  <si>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</si>
  <si>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</si>
  <si>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</si>
  <si>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</si>
  <si>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</si>
  <si>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</si>
  <si>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</si>
  <si>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</si>
  <si>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</si>
  <si>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</si>
  <si>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</si>
  <si>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</si>
  <si>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</si>
  <si>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</si>
  <si>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</si>
  <si>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</si>
  <si>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</si>
  <si>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</si>
  <si>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</si>
  <si>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</si>
  <si>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</si>
  <si>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</si>
  <si>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</si>
  <si>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</si>
  <si>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</si>
  <si>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</si>
  <si>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</si>
  <si>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</si>
  <si>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</si>
  <si>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</si>
  <si>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</si>
  <si>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</si>
  <si>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</si>
  <si>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</si>
  <si>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</si>
  <si>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</si>
  <si>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</si>
  <si>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</si>
  <si>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</si>
  <si>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</si>
  <si>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</si>
  <si>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</si>
  <si>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</si>
  <si>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</si>
  <si>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</si>
  <si>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</si>
  <si>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</si>
  <si>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</si>
  <si>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</si>
  <si>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</si>
  <si>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</si>
  <si>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</si>
  <si>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</si>
  <si>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</si>
  <si>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</si>
  <si>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</si>
  <si>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</si>
  <si>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</si>
  <si>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</si>
  <si>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</si>
  <si>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</si>
  <si>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</si>
  <si>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</si>
  <si>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</si>
  <si>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</si>
  <si>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</si>
  <si>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</si>
  <si>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</si>
  <si>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</si>
  <si>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</si>
  <si>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</si>
  <si>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</si>
  <si>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</si>
  <si>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</si>
  <si>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</si>
  <si>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</si>
  <si>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</si>
  <si>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</si>
  <si>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</si>
  <si>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</si>
  <si>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</si>
  <si>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</si>
  <si>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</si>
  <si>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</si>
  <si>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</si>
  <si>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</si>
  <si>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</si>
  <si>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</si>
  <si>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</si>
  <si>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</si>
  <si>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</si>
  <si>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</si>
  <si>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</si>
  <si>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</si>
  <si>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</si>
  <si>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</si>
  <si>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</si>
  <si>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</si>
  <si>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</si>
  <si>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</si>
  <si>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</si>
  <si>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</si>
  <si>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</si>
  <si>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</si>
  <si>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</si>
  <si>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</si>
  <si>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</si>
  <si>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</si>
  <si>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</si>
  <si>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</si>
  <si>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</si>
  <si>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</si>
  <si>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</si>
  <si>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</si>
  <si>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</si>
  <si>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</si>
  <si>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</si>
  <si>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</si>
  <si>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</si>
  <si>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</si>
  <si>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</si>
  <si>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</si>
  <si>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</si>
  <si>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</si>
  <si>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</si>
  <si>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</si>
  <si>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</si>
  <si>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</si>
  <si>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</si>
  <si>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</si>
  <si>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</si>
  <si>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</si>
  <si>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</si>
  <si>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</si>
  <si>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</si>
  <si>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</si>
  <si>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</si>
  <si>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</si>
  <si>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</si>
  <si>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</si>
  <si>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</si>
  <si>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</si>
  <si>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</si>
  <si>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</si>
  <si>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</si>
  <si>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</si>
  <si>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</si>
  <si>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</si>
  <si>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</si>
  <si>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</si>
  <si>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</si>
  <si>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</si>
  <si>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</si>
  <si>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</si>
  <si>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</si>
  <si>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</si>
  <si>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</si>
  <si>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</si>
  <si>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</si>
  <si>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</si>
  <si>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</si>
  <si>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</si>
  <si>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</si>
  <si>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</si>
  <si>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</si>
  <si>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</si>
  <si>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</si>
  <si>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</si>
  <si>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</si>
  <si>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</si>
  <si>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</si>
  <si>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</si>
  <si>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</si>
  <si>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</si>
  <si>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</si>
  <si>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</si>
  <si>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</si>
  <si>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</si>
  <si>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</si>
  <si>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</si>
  <si>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</si>
  <si>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</si>
  <si>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</si>
  <si>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</si>
  <si>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</si>
  <si>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</si>
  <si>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</si>
  <si>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</si>
  <si>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</si>
  <si>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</si>
  <si>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</si>
  <si>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</si>
  <si>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</si>
  <si>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</si>
  <si>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</si>
  <si>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</si>
  <si>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</si>
  <si>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</si>
  <si>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</si>
  <si>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</si>
  <si>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</si>
  <si>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</si>
  <si>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</si>
  <si>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</si>
  <si>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</si>
  <si>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</si>
  <si>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</si>
  <si>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</si>
  <si>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</si>
  <si>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</si>
  <si>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</si>
  <si>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</si>
  <si>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</si>
  <si>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</si>
  <si>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</si>
  <si>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</si>
  <si>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</si>
  <si>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</si>
  <si>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</si>
  <si>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</si>
  <si>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</si>
  <si>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</si>
  <si>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</si>
  <si>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</si>
  <si>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</si>
  <si>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</si>
  <si>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</si>
  <si>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</si>
  <si>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</si>
  <si>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</si>
  <si>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</si>
  <si>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</si>
  <si>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</si>
  <si>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</si>
  <si>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</si>
  <si>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</si>
  <si>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</si>
  <si>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</si>
  <si>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</si>
  <si>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</si>
  <si>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</si>
  <si>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</si>
  <si>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</si>
  <si>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</si>
  <si>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</si>
  <si>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</si>
  <si>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</si>
  <si>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</si>
  <si>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</si>
  <si>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</si>
  <si>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</si>
  <si>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</si>
  <si>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</si>
  <si>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</si>
  <si>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</si>
  <si>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</si>
  <si>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</si>
  <si>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</si>
  <si>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</si>
  <si>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</si>
  <si>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</si>
  <si>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</si>
  <si>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</si>
  <si>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</si>
  <si>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</si>
  <si>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</si>
  <si>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</si>
  <si>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</si>
  <si>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</si>
  <si>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</si>
  <si>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</si>
  <si>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</si>
  <si>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</si>
  <si>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</si>
  <si>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</si>
  <si>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</si>
  <si>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</si>
  <si>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</si>
  <si>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</si>
  <si>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</si>
  <si>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</si>
  <si>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</si>
  <si>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</si>
  <si>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</si>
  <si>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</si>
  <si>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</si>
  <si>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</si>
  <si>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</si>
  <si>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</si>
  <si>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</si>
  <si>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</si>
  <si>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</si>
  <si>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</si>
  <si>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</si>
  <si>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</si>
  <si>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</si>
  <si>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</si>
  <si>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</si>
  <si>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</si>
  <si>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</si>
  <si>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</si>
  <si>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</si>
  <si>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</si>
  <si>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</si>
  <si>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</si>
  <si>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</si>
  <si>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</si>
  <si>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</si>
  <si>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</si>
  <si>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</si>
  <si>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</si>
  <si>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</si>
  <si>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</si>
  <si>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</si>
  <si>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</si>
  <si>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</si>
  <si>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</si>
  <si>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</si>
  <si>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</si>
  <si>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</si>
  <si>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</si>
  <si>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</si>
  <si>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</si>
  <si>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</si>
  <si>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</si>
  <si>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</si>
  <si>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</si>
  <si>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</si>
  <si>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</si>
  <si>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</si>
  <si>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</si>
  <si>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</si>
  <si>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</si>
  <si>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</si>
  <si>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</si>
  <si>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</si>
  <si>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</si>
  <si>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</si>
  <si>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</si>
  <si>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</si>
  <si>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</si>
  <si>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</si>
  <si>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</si>
  <si>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</si>
  <si>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</si>
  <si>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</si>
  <si>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</si>
  <si>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</si>
  <si>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</si>
  <si>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</si>
  <si>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</si>
  <si>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</si>
  <si>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</si>
  <si>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</si>
  <si>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</si>
  <si>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</si>
  <si>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</si>
  <si>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</si>
  <si>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</si>
  <si>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</si>
  <si>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</si>
  <si>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</si>
  <si>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</si>
  <si>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</si>
  <si>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</si>
  <si>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</si>
  <si>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</si>
  <si>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</si>
  <si>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</si>
  <si>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</si>
  <si>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</si>
  <si>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</si>
  <si>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</si>
  <si>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</si>
  <si>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</si>
  <si>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</si>
  <si>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</si>
  <si>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</si>
  <si>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</si>
  <si>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</si>
  <si>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</si>
  <si>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</si>
  <si>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</si>
  <si>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</si>
  <si>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</si>
  <si>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</si>
  <si>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</si>
  <si>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</si>
  <si>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</si>
  <si>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</si>
  <si>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</si>
  <si>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</si>
  <si>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</si>
  <si>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</si>
  <si>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</si>
  <si>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</si>
  <si>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</si>
  <si>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</si>
  <si>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</si>
  <si>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</si>
  <si>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</si>
  <si>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</si>
  <si>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</si>
  <si>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</si>
  <si>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</si>
  <si>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</si>
  <si>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</si>
  <si>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</si>
  <si>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</si>
  <si>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</si>
  <si>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</si>
  <si>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</si>
  <si>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</si>
  <si>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</si>
  <si>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</si>
  <si>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</si>
  <si>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</si>
  <si>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</si>
  <si>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</si>
  <si>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</si>
  <si>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</si>
  <si>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</si>
  <si>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</si>
  <si>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</si>
  <si>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</si>
  <si>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</si>
  <si>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</si>
  <si>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</si>
  <si>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</si>
  <si>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</si>
  <si>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</si>
  <si>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</si>
  <si>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</si>
  <si>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</si>
  <si>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</si>
  <si>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</si>
  <si>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</si>
  <si>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</si>
  <si>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</si>
  <si>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</si>
  <si>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</si>
  <si>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</si>
  <si>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</si>
  <si>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</si>
  <si>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</si>
  <si>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</si>
  <si>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</si>
  <si>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</si>
  <si>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</si>
  <si>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</si>
  <si>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</si>
  <si>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</si>
  <si>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</si>
  <si>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</si>
  <si>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</si>
  <si>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</si>
  <si>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</si>
  <si>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</si>
  <si>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</si>
  <si>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</si>
  <si>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</si>
  <si>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</si>
  <si>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</si>
  <si>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</si>
  <si>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</si>
  <si>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</si>
  <si>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</si>
  <si>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</si>
  <si>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</si>
  <si>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</si>
  <si>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</si>
  <si>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</si>
  <si>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</si>
  <si>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</si>
  <si>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</si>
  <si>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</si>
  <si>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</si>
  <si>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</si>
  <si>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</si>
  <si>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</si>
  <si>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</si>
  <si>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</si>
  <si>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</si>
  <si>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</si>
  <si>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</si>
  <si>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</si>
  <si>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</si>
  <si>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</si>
  <si>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</si>
  <si>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</si>
  <si>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</si>
  <si>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</si>
  <si>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</si>
  <si>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</si>
  <si>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</si>
  <si>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</si>
  <si>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</si>
  <si>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</si>
  <si>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</si>
  <si>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</si>
  <si>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</si>
  <si>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</si>
  <si>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</si>
  <si>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</si>
  <si>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</si>
  <si>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</si>
  <si>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</si>
  <si>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</si>
  <si>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</si>
  <si>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</si>
  <si>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</si>
  <si>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</si>
  <si>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</si>
  <si>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</si>
  <si>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</si>
  <si>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</si>
  <si>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</si>
  <si>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</si>
  <si>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</si>
  <si>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</si>
  <si>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</si>
  <si>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</si>
  <si>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</si>
  <si>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</si>
  <si>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</si>
  <si>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</si>
  <si>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</si>
  <si>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</si>
  <si>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</si>
  <si>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</si>
  <si>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</si>
  <si>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</si>
  <si>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</si>
  <si>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</si>
  <si>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</si>
  <si>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</si>
  <si>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</si>
  <si>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</si>
  <si>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</si>
  <si>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</si>
  <si>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</si>
  <si>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</si>
  <si>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</si>
  <si>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</si>
  <si>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</si>
  <si>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</si>
  <si>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</si>
  <si>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</si>
  <si>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</si>
  <si>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</si>
  <si>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</si>
  <si>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</si>
  <si>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</si>
  <si>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</si>
  <si>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</si>
  <si>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</si>
  <si>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</si>
  <si>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</si>
  <si>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</si>
  <si>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</si>
  <si>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</si>
  <si>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</si>
  <si>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</si>
  <si>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</si>
  <si>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</si>
  <si>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</si>
  <si>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</si>
  <si>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</si>
  <si>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</si>
  <si>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</si>
  <si>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</si>
  <si>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</si>
  <si>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</si>
  <si>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</si>
  <si>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</si>
  <si>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</si>
  <si>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</si>
  <si>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</si>
  <si>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</si>
  <si>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</si>
  <si>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</si>
  <si>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</si>
  <si>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</si>
  <si>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</si>
  <si>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</si>
  <si>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</si>
  <si>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</si>
  <si>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</si>
  <si>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</si>
  <si>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</si>
  <si>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</si>
  <si>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</si>
  <si>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</si>
  <si>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</si>
  <si>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</si>
  <si>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</si>
  <si>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</si>
  <si>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</si>
  <si>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</si>
  <si>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</si>
  <si>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</si>
  <si>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</si>
  <si>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</si>
  <si>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</si>
  <si>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</si>
  <si>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</si>
  <si>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</si>
  <si>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</si>
  <si>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</si>
  <si>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</si>
  <si>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</si>
  <si>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</si>
  <si>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</si>
  <si>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</si>
  <si>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</si>
  <si>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</si>
  <si>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</si>
  <si>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</si>
  <si>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</si>
  <si>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</si>
  <si>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</si>
  <si>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</si>
  <si>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</si>
  <si>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</si>
  <si>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</si>
  <si>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</si>
  <si>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</si>
  <si>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</si>
  <si>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</si>
  <si>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</si>
  <si>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</si>
  <si>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</si>
  <si>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</si>
  <si>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</si>
  <si>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</si>
  <si>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</si>
  <si>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</si>
  <si>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</si>
  <si>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</si>
  <si>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</si>
  <si>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</si>
  <si>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</si>
  <si>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</si>
  <si>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</si>
  <si>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</si>
  <si>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</si>
  <si>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</si>
  <si>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</si>
  <si>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</si>
  <si>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</si>
  <si>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</si>
  <si>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</si>
  <si>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</si>
  <si>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</si>
  <si>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</si>
  <si>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</si>
  <si>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</si>
  <si>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</si>
  <si>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</si>
  <si>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</si>
  <si>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</si>
  <si>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</si>
  <si>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</si>
  <si>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</si>
  <si>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</si>
  <si>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</si>
  <si>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</si>
  <si>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</si>
  <si>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</si>
  <si>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</si>
  <si>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</si>
  <si>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</si>
  <si>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</si>
  <si>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</si>
  <si>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</si>
  <si>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</si>
  <si>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</si>
  <si>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</si>
  <si>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</si>
  <si>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</si>
  <si>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</si>
  <si>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</si>
  <si>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</si>
  <si>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</si>
  <si>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</si>
  <si>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</si>
  <si>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</si>
  <si>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</si>
  <si>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</si>
  <si>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</si>
  <si>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</si>
  <si>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</si>
  <si>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</si>
  <si>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</si>
  <si>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</si>
  <si>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</si>
  <si>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</si>
  <si>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</si>
  <si>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</si>
  <si>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</si>
  <si>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</si>
  <si>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</si>
  <si>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</si>
  <si>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</si>
  <si>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</si>
  <si>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</si>
  <si>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</si>
  <si>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</si>
  <si>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</si>
  <si>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</si>
  <si>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</si>
  <si>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</si>
  <si>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</si>
  <si>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</si>
  <si>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</si>
  <si>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</si>
  <si>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</si>
  <si>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</si>
  <si>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</si>
  <si>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</si>
  <si>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</si>
  <si>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</si>
  <si>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</si>
  <si>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</si>
  <si>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</si>
  <si>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</si>
  <si>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</si>
  <si>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</si>
  <si>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</si>
  <si>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</si>
  <si>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</si>
  <si>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</si>
  <si>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</si>
  <si>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</si>
  <si>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</si>
  <si>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</si>
  <si>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</si>
  <si>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</si>
  <si>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</si>
  <si>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</si>
  <si>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</si>
  <si>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</si>
  <si>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</si>
  <si>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</si>
  <si>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</si>
  <si>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</si>
  <si>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</si>
  <si>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</si>
  <si>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</si>
  <si>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</si>
  <si>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</si>
  <si>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</si>
  <si>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</si>
  <si>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</si>
  <si>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</si>
  <si>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</si>
  <si>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</si>
  <si>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</si>
  <si>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</si>
  <si>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</si>
  <si>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</si>
  <si>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</si>
  <si>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</si>
  <si>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</si>
  <si>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</si>
  <si>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</si>
  <si>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</si>
  <si>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</si>
  <si>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</si>
  <si>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</si>
  <si>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</si>
  <si>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</si>
  <si>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</si>
  <si>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</si>
  <si>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</si>
  <si>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</si>
  <si>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</si>
  <si>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</si>
  <si>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</si>
  <si>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</si>
  <si>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</si>
  <si>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</si>
  <si>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</si>
  <si>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</si>
  <si>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</si>
  <si>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</si>
  <si>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</si>
  <si>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</si>
  <si>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</si>
  <si>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</si>
  <si>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</si>
  <si>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</si>
  <si>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</si>
  <si>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</si>
  <si>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</si>
  <si>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</si>
  <si>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</si>
  <si>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</si>
  <si>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</si>
  <si>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</si>
  <si>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</si>
  <si>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</si>
  <si>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</si>
  <si>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</si>
  <si>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</si>
  <si>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</si>
  <si>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</si>
  <si>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</si>
  <si>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</si>
  <si>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</si>
  <si>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</si>
  <si>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</si>
  <si>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</si>
  <si>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</si>
  <si>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</si>
  <si>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</si>
  <si>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</si>
  <si>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</si>
  <si>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</si>
  <si>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</si>
  <si>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</si>
  <si>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</si>
  <si>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</si>
  <si>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</si>
  <si>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</si>
  <si>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</si>
  <si>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</si>
  <si>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</si>
  <si>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</si>
  <si>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</si>
  <si>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</si>
  <si>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</si>
  <si>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</si>
  <si>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</si>
  <si>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</si>
  <si>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</si>
  <si>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</si>
  <si>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</si>
  <si>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</si>
  <si>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</si>
  <si>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</si>
  <si>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</si>
  <si>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</si>
  <si>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</si>
  <si>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</si>
  <si>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</si>
  <si>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</si>
  <si>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</si>
  <si>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</si>
  <si>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</si>
  <si>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</si>
  <si>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</si>
  <si>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</si>
  <si>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</si>
  <si>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</si>
  <si>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</si>
  <si>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</si>
  <si>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</si>
  <si>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</si>
  <si>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</si>
  <si>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</si>
  <si>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</si>
  <si>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</si>
  <si>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</si>
  <si>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</si>
  <si>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</si>
  <si>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</si>
  <si>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</si>
  <si>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</si>
  <si>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</si>
  <si>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</si>
  <si>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</si>
  <si>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</si>
  <si>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</si>
  <si>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</si>
  <si>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</si>
  <si>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</si>
  <si>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</si>
  <si>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</si>
  <si>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</si>
  <si>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</si>
  <si>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</si>
  <si>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</si>
  <si>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</si>
  <si>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</si>
  <si>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</si>
  <si>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</si>
  <si>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</si>
  <si>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</si>
  <si>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</si>
  <si>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</si>
  <si>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</si>
  <si>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</si>
  <si>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</si>
  <si>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</si>
  <si>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</si>
  <si>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</si>
  <si>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</si>
  <si>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</si>
  <si>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</si>
  <si>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</si>
  <si>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</si>
  <si>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</si>
  <si>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</si>
  <si>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</si>
  <si>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</si>
  <si>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</si>
  <si>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</si>
  <si>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</si>
  <si>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</si>
  <si>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</si>
  <si>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</si>
  <si>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</si>
  <si>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</si>
  <si>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</si>
  <si>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</si>
  <si>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</si>
  <si>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</si>
  <si>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</si>
  <si>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</si>
  <si>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</si>
  <si>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</si>
  <si>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</si>
  <si>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</si>
  <si>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</si>
  <si>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</si>
  <si>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</si>
  <si>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</si>
  <si>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</si>
  <si>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</si>
  <si>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</si>
  <si>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</si>
  <si>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</si>
  <si>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</si>
  <si>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</si>
  <si>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</si>
  <si>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</si>
  <si>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</si>
  <si>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</si>
  <si>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</si>
  <si>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</si>
  <si>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</si>
  <si>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</si>
  <si>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</si>
  <si>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</si>
  <si>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</si>
  <si>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</si>
  <si>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</si>
  <si>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</si>
  <si>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</si>
  <si>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</si>
  <si>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</si>
  <si>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</si>
  <si>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</si>
  <si>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</si>
  <si>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</si>
  <si>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</si>
  <si>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</si>
  <si>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</si>
  <si>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</si>
  <si>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</si>
  <si>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</si>
  <si>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</si>
  <si>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</si>
  <si>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</si>
  <si>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</si>
  <si>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</si>
  <si>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</si>
  <si>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</si>
  <si>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</si>
  <si>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</si>
  <si>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</si>
  <si>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</si>
  <si>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</si>
  <si>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</si>
  <si>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</si>
  <si>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</si>
  <si>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</si>
  <si>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</si>
  <si>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</si>
  <si>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</si>
  <si>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</si>
  <si>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</si>
  <si>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</si>
  <si>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</si>
  <si>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</si>
  <si>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</si>
  <si>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</si>
  <si>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</si>
  <si>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</si>
  <si>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</si>
  <si>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</si>
  <si>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</si>
  <si>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</si>
  <si>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</si>
  <si>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</si>
  <si>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</si>
  <si>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</si>
  <si>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</si>
  <si>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</si>
  <si>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</si>
  <si>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</si>
  <si>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</si>
  <si>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</si>
  <si>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</si>
  <si>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</si>
  <si>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</si>
  <si>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</si>
  <si>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</si>
  <si>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</si>
  <si>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</si>
  <si>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</si>
  <si>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</si>
  <si>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</si>
  <si>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</si>
  <si>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</si>
  <si>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</si>
  <si>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</si>
  <si>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</si>
  <si>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</si>
  <si>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</si>
  <si>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</si>
  <si>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</si>
  <si>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</si>
  <si>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</si>
  <si>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</si>
  <si>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</si>
  <si>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</si>
  <si>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</si>
  <si>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</si>
  <si>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</si>
  <si>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</si>
  <si>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</si>
  <si>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</si>
  <si>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</si>
  <si>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</si>
  <si>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</si>
  <si>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</si>
  <si>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</si>
  <si>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</si>
  <si>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</si>
  <si>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</si>
  <si>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</si>
  <si>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</si>
  <si>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</si>
  <si>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</si>
  <si>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</si>
  <si>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</si>
  <si>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</si>
  <si>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</si>
  <si>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</si>
  <si>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</si>
  <si>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</si>
  <si>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</si>
  <si>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</si>
  <si>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</si>
  <si>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</si>
  <si>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</si>
  <si>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</si>
  <si>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</si>
  <si>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</si>
  <si>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</si>
  <si>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</si>
  <si>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</si>
  <si>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</si>
  <si>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</si>
  <si>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</si>
  <si>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</si>
  <si>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</si>
  <si>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</si>
  <si>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</si>
  <si>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</si>
  <si>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</si>
  <si>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</si>
  <si>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</si>
  <si>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</si>
  <si>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</si>
  <si>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</si>
  <si>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</si>
  <si>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</si>
  <si>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</si>
  <si>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</si>
  <si>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</si>
  <si>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</si>
  <si>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</si>
  <si>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</si>
  <si>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</si>
  <si>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</si>
  <si>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</si>
  <si>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</si>
  <si>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</si>
  <si>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</si>
  <si>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</si>
  <si>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</si>
  <si>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</si>
  <si>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</si>
  <si>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</si>
  <si>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</si>
  <si>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</si>
  <si>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</si>
  <si>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</si>
  <si>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</si>
  <si>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</si>
  <si>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</si>
  <si>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</si>
  <si>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</si>
  <si>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</si>
  <si>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</si>
  <si>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</si>
  <si>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</si>
  <si>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</si>
  <si>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</si>
  <si>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</si>
  <si>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</si>
  <si>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</si>
  <si>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</si>
  <si>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</si>
  <si>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</si>
  <si>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</si>
  <si>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</si>
  <si>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</si>
  <si>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</si>
  <si>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</si>
  <si>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</si>
  <si>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</si>
  <si>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</si>
  <si>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</si>
  <si>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</si>
  <si>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</si>
  <si>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</si>
  <si>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</si>
  <si>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</si>
  <si>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</si>
  <si>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</si>
  <si>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</si>
  <si>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</si>
  <si>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</si>
  <si>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</si>
  <si>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</si>
  <si>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</si>
  <si>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</si>
  <si>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</si>
  <si>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</si>
  <si>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</si>
  <si>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</si>
  <si>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</si>
  <si>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</si>
  <si>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</si>
  <si>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</si>
  <si>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</si>
  <si>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</si>
  <si>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</si>
  <si>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</si>
  <si>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</si>
  <si>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</si>
  <si>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</si>
  <si>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</si>
  <si>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</si>
  <si>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</si>
  <si>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</si>
  <si>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</si>
  <si>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</si>
  <si>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</si>
  <si>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</si>
  <si>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</si>
  <si>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</si>
  <si>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</si>
  <si>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</si>
  <si>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</si>
  <si>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</si>
  <si>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</si>
  <si>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</si>
  <si>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</si>
  <si>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</si>
  <si>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</si>
  <si>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</si>
  <si>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</si>
  <si>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</si>
  <si>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</si>
  <si>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</si>
  <si>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</si>
  <si>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</si>
  <si>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</si>
  <si>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</si>
  <si>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</si>
  <si>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</si>
  <si>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</si>
  <si>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</si>
  <si>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</si>
  <si>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</si>
  <si>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</si>
  <si>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</si>
  <si>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</si>
  <si>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</si>
  <si>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</si>
  <si>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</si>
  <si>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</si>
  <si>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</si>
  <si>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</si>
  <si>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</si>
  <si>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</si>
  <si>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</si>
  <si>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</si>
  <si>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</si>
  <si>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</si>
  <si>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</si>
  <si>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</si>
  <si>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</si>
  <si>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</si>
  <si>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</si>
  <si>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</si>
  <si>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</si>
  <si>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</si>
  <si>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</si>
  <si>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</si>
  <si>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</si>
  <si>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</si>
  <si>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</si>
  <si>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</si>
  <si>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</si>
  <si>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</si>
  <si>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</si>
  <si>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</si>
  <si>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</si>
  <si>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</si>
  <si>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</si>
  <si>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</si>
  <si>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</si>
  <si>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</si>
  <si>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</si>
  <si>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</si>
  <si>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</si>
  <si>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</si>
  <si>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</si>
  <si>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</si>
  <si>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</si>
  <si>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</si>
  <si>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</si>
  <si>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</si>
  <si>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</si>
  <si>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</si>
  <si>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</si>
  <si>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</si>
  <si>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</si>
  <si>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</si>
  <si>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</si>
  <si>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</si>
  <si>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</si>
  <si>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</si>
  <si>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</si>
  <si>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</si>
  <si>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</si>
  <si>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</si>
  <si>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</si>
  <si>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</si>
  <si>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</si>
  <si>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</si>
  <si>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</si>
  <si>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</si>
  <si>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</si>
  <si>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</si>
  <si>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</si>
  <si>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</si>
  <si>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</si>
  <si>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</si>
  <si>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</si>
  <si>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</si>
  <si>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</si>
  <si>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</si>
  <si>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</si>
  <si>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</si>
  <si>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</si>
  <si>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</si>
  <si>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</si>
  <si>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</si>
  <si>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</si>
  <si>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</si>
  <si>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</si>
  <si>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</si>
  <si>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</si>
  <si>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</si>
  <si>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</si>
  <si>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</si>
  <si>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</si>
  <si>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</si>
  <si>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</si>
  <si>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</si>
  <si>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</si>
  <si>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</si>
  <si>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</si>
  <si>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</si>
  <si>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</si>
  <si>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</si>
  <si>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</si>
  <si>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</si>
  <si>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</si>
  <si>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</si>
  <si>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</si>
  <si>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</si>
  <si>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</si>
  <si>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</si>
  <si>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</si>
  <si>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</si>
  <si>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</si>
  <si>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</si>
  <si>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</si>
  <si>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</si>
  <si>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</si>
  <si>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</si>
  <si>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</si>
  <si>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</si>
  <si>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</si>
  <si>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</si>
  <si>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</si>
  <si>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</si>
  <si>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</si>
  <si>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</si>
  <si>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</si>
  <si>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</si>
  <si>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</si>
  <si>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</si>
  <si>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</si>
  <si>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</si>
  <si>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</si>
  <si>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</si>
  <si>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</si>
  <si>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</si>
  <si>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</si>
  <si>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</si>
  <si>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</si>
  <si>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</si>
  <si>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</si>
  <si>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</si>
  <si>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</si>
  <si>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</si>
  <si>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</si>
  <si>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</si>
  <si>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</si>
  <si>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</si>
  <si>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</si>
  <si>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</si>
  <si>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</si>
  <si>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</si>
  <si>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</si>
  <si>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</si>
  <si>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</si>
  <si>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</si>
  <si>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</si>
  <si>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</si>
  <si>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</si>
  <si>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</si>
  <si>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</si>
  <si>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</si>
  <si>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</si>
  <si>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</si>
  <si>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</si>
  <si>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</si>
  <si>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</si>
  <si>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</si>
  <si>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</si>
  <si>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</si>
  <si>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</si>
  <si>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</si>
  <si>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</si>
  <si>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</si>
  <si>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</si>
  <si>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</si>
  <si>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</si>
  <si>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</si>
  <si>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</si>
  <si>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</si>
  <si>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</si>
  <si>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</si>
  <si>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</si>
  <si>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</si>
  <si>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</si>
  <si>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</si>
  <si>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</si>
  <si>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</si>
  <si>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</si>
  <si>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</si>
  <si>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</si>
  <si>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</si>
  <si>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</si>
  <si>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</si>
  <si>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</si>
  <si>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</si>
  <si>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</si>
  <si>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</si>
  <si>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</si>
  <si>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</si>
  <si>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</si>
  <si>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</si>
  <si>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</si>
  <si>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</si>
  <si>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</si>
  <si>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</si>
  <si>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</si>
  <si>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</si>
  <si>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</si>
  <si>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</si>
  <si>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</si>
  <si>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</si>
  <si>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</si>
  <si>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</si>
  <si>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</si>
  <si>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</si>
  <si>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</si>
  <si>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</si>
  <si>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</si>
  <si>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</si>
  <si>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</si>
  <si>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</si>
  <si>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</si>
  <si>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</si>
  <si>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</si>
  <si>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</si>
  <si>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</si>
  <si>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</si>
  <si>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</si>
  <si>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</si>
  <si>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</si>
  <si>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</si>
  <si>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</si>
  <si>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</si>
  <si>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</si>
  <si>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</si>
  <si>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</si>
  <si>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</si>
  <si>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</si>
  <si>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</si>
  <si>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</si>
  <si>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</si>
  <si>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</si>
  <si>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</si>
  <si>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</si>
  <si>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</si>
  <si>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</si>
  <si>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</si>
  <si>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</si>
  <si>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</si>
  <si>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</si>
  <si>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</si>
  <si>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</si>
  <si>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</si>
  <si>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</si>
  <si>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</si>
  <si>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</si>
  <si>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</si>
  <si>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</si>
  <si>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</si>
  <si>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</si>
  <si>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</si>
  <si>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</si>
  <si>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</si>
  <si>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</si>
  <si>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</si>
  <si>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</si>
  <si>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</si>
  <si>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</si>
  <si>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</si>
  <si>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</si>
  <si>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</si>
  <si>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</si>
  <si>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</si>
  <si>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</si>
  <si>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</si>
  <si>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</si>
  <si>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</si>
  <si>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</si>
  <si>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</si>
  <si>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</si>
  <si>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</si>
  <si>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</si>
  <si>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</si>
  <si>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</si>
  <si>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</si>
  <si>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</si>
  <si>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</si>
  <si>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</si>
  <si>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</si>
  <si>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</si>
  <si>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</si>
  <si>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</si>
  <si>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</si>
  <si>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</si>
  <si>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</si>
  <si>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</si>
  <si>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</si>
  <si>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</si>
  <si>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</si>
  <si>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</si>
  <si>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</si>
  <si>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</si>
  <si>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</si>
  <si>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</si>
  <si>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</si>
  <si>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</si>
  <si>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</si>
  <si>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</si>
  <si>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</si>
  <si>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</si>
  <si>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</si>
  <si>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</si>
  <si>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</si>
  <si>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</si>
  <si>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</si>
  <si>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</si>
  <si>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</si>
  <si>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</si>
  <si>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</si>
  <si>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</si>
  <si>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</si>
  <si>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</si>
  <si>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</si>
  <si>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</si>
  <si>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</si>
  <si>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</si>
  <si>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</si>
  <si>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</si>
  <si>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</si>
  <si>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</si>
  <si>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</si>
  <si>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</si>
  <si>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</si>
  <si>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</si>
  <si>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</si>
  <si>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</si>
  <si>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</si>
  <si>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</si>
  <si>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</si>
  <si>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</si>
  <si>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</si>
  <si>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</si>
  <si>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</si>
  <si>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</si>
  <si>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</si>
  <si>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</si>
  <si>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</si>
  <si>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</si>
  <si>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</si>
  <si>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</si>
  <si>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</si>
  <si>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</si>
  <si>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</si>
  <si>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</si>
  <si>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</si>
  <si>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</si>
  <si>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</si>
  <si>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</si>
  <si>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</si>
  <si>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</si>
  <si>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</si>
  <si>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</si>
  <si>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</si>
  <si>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</si>
  <si>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</si>
  <si>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</si>
  <si>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</si>
  <si>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</si>
  <si>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</si>
  <si>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</si>
  <si>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</si>
  <si>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</si>
  <si>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</si>
  <si>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</si>
  <si>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</si>
  <si>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</si>
  <si>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</si>
  <si>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</si>
  <si>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</si>
  <si>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</si>
  <si>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</si>
  <si>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</si>
  <si>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</si>
  <si>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</si>
  <si>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</si>
  <si>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</si>
  <si>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</si>
  <si>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</si>
  <si>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</si>
  <si>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</si>
  <si>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</si>
  <si>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</si>
  <si>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</si>
  <si>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</si>
  <si>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</si>
  <si>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</si>
  <si>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</si>
  <si>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</si>
  <si>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</si>
  <si>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</si>
  <si>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</si>
  <si>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</si>
  <si>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</si>
  <si>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</si>
  <si>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</si>
  <si>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</si>
  <si>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</si>
  <si>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</si>
  <si>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</si>
  <si>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</si>
  <si>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</si>
  <si>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</si>
  <si>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</si>
  <si>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</si>
  <si>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</si>
  <si>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</si>
  <si>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</si>
  <si>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</si>
  <si>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</si>
  <si>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</si>
  <si>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</si>
  <si>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</si>
  <si>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</si>
  <si>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</si>
  <si>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</si>
  <si>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</si>
  <si>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</si>
  <si>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</si>
  <si>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</si>
  <si>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</si>
  <si>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</si>
  <si>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</si>
  <si>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</si>
  <si>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</si>
  <si>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</si>
  <si>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</si>
  <si>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</si>
  <si>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</si>
  <si>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</si>
  <si>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</si>
  <si>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</si>
  <si>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</si>
  <si>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</si>
  <si>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</si>
  <si>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</si>
  <si>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</si>
  <si>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</si>
  <si>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</si>
  <si>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</si>
  <si>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</si>
  <si>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</si>
  <si>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</si>
  <si>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</si>
  <si>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</si>
  <si>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</si>
  <si>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</si>
  <si>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</si>
  <si>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</si>
  <si>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</si>
  <si>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</si>
  <si>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</si>
  <si>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</si>
  <si>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</si>
  <si>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</si>
  <si>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</si>
  <si>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</si>
  <si>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</si>
  <si>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</si>
  <si>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</si>
  <si>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</si>
  <si>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</si>
  <si>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</si>
  <si>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</si>
  <si>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</si>
  <si>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</si>
  <si>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</si>
  <si>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</si>
  <si>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</si>
  <si>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</si>
  <si>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</si>
  <si>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</si>
  <si>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</si>
  <si>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</si>
  <si>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</si>
  <si>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</si>
  <si>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</si>
  <si>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</si>
  <si>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</si>
  <si>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</si>
  <si>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</si>
  <si>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</si>
  <si>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</si>
  <si>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</si>
  <si>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</si>
  <si>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</si>
  <si>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</si>
  <si>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</si>
  <si>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</si>
  <si>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</si>
  <si>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</si>
  <si>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</si>
  <si>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</si>
  <si>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</si>
  <si>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</si>
  <si>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</si>
  <si>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</si>
  <si>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</si>
  <si>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</si>
  <si>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</si>
  <si>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</si>
  <si>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</si>
  <si>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</si>
  <si>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</si>
  <si>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</si>
  <si>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</si>
  <si>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</si>
  <si>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</si>
  <si>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</si>
  <si>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</si>
  <si>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</si>
  <si>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</si>
  <si>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</si>
  <si>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</si>
  <si>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</si>
  <si>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</si>
  <si>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</si>
  <si>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</si>
  <si>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</si>
  <si>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</si>
  <si>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</si>
  <si>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</si>
  <si>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</si>
  <si>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</si>
  <si>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</si>
  <si>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</si>
  <si>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</si>
  <si>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</si>
  <si>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</si>
  <si>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</si>
  <si>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</si>
  <si>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</si>
  <si>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</si>
  <si>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</si>
  <si>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</si>
  <si>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</si>
  <si>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</si>
  <si>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</si>
  <si>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</si>
  <si>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</si>
  <si>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</si>
  <si>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</si>
  <si>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</si>
  <si>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</si>
  <si>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</si>
  <si>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</si>
  <si>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</si>
  <si>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</si>
  <si>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</si>
  <si>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</si>
  <si>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</si>
  <si>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</si>
  <si>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</si>
  <si>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</si>
  <si>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</si>
  <si>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</si>
  <si>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</si>
  <si>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</si>
  <si>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</si>
  <si>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</si>
  <si>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</si>
  <si>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</si>
  <si>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</si>
  <si>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</si>
  <si>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</si>
  <si>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</si>
  <si>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</si>
  <si>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</si>
  <si>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</si>
  <si>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</si>
  <si>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</si>
  <si>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</si>
  <si>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</si>
  <si>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</si>
  <si>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</si>
  <si>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</si>
  <si>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</si>
  <si>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</si>
  <si>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</si>
  <si>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</si>
  <si>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</si>
  <si>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</si>
  <si>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</si>
  <si>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</si>
  <si>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</si>
  <si>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</si>
  <si>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</si>
  <si>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</si>
  <si>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</si>
  <si>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</si>
  <si>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</si>
  <si>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</si>
  <si>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</si>
  <si>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</si>
  <si>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</si>
  <si>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</si>
  <si>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</si>
  <si>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</si>
  <si>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</si>
  <si>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</si>
  <si>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</si>
  <si>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</si>
  <si>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</si>
  <si>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</si>
  <si>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</si>
  <si>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</si>
  <si>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</si>
  <si>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</si>
  <si>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</si>
  <si>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</si>
  <si>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</si>
  <si>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</si>
  <si>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</si>
  <si>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</si>
  <si>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</si>
  <si>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</si>
  <si>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</si>
  <si>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</si>
  <si>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</si>
  <si>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</si>
  <si>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</si>
  <si>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</si>
  <si>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</si>
  <si>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</si>
  <si>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</si>
  <si>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</si>
  <si>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</si>
  <si>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</si>
  <si>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</si>
  <si>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</si>
  <si>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</si>
  <si>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</si>
  <si>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</si>
  <si>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</si>
  <si>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</si>
  <si>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</si>
  <si>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</si>
  <si>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</si>
  <si>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</si>
  <si>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</si>
  <si>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</si>
  <si>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</si>
  <si>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</si>
  <si>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</si>
  <si>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</si>
  <si>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</si>
  <si>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</si>
  <si>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</si>
  <si>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</si>
  <si>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</si>
  <si>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</si>
  <si>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</si>
  <si>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</si>
  <si>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</si>
  <si>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</si>
  <si>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</si>
  <si>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</si>
  <si>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</si>
  <si>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</si>
  <si>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</si>
  <si>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</si>
  <si>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</si>
  <si>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</si>
  <si>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</si>
  <si>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</si>
  <si>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</si>
  <si>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</si>
  <si>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</si>
  <si>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</si>
  <si>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</si>
  <si>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</si>
  <si>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</si>
  <si>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</si>
  <si>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</si>
  <si>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</si>
  <si>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</si>
  <si>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</si>
  <si>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</si>
  <si>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</si>
  <si>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</si>
  <si>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</si>
  <si>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</si>
  <si>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</si>
  <si>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</si>
  <si>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</si>
  <si>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</si>
  <si>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</si>
  <si>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</si>
  <si>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</si>
  <si>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</si>
  <si>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</si>
  <si>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</si>
  <si>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</si>
  <si>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</si>
  <si>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</si>
  <si>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</si>
  <si>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</si>
  <si>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</si>
  <si>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</si>
  <si>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</si>
  <si>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</si>
  <si>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</si>
  <si>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</si>
  <si>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</si>
  <si>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</si>
  <si>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</si>
  <si>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</si>
  <si>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</si>
  <si>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</si>
  <si>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</si>
  <si>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</si>
  <si>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</si>
  <si>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</si>
  <si>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</si>
  <si>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</si>
  <si>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</si>
  <si>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</si>
  <si>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</si>
  <si>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</si>
  <si>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</si>
  <si>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</si>
  <si>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</si>
  <si>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</si>
  <si>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</si>
  <si>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</si>
  <si>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</si>
  <si>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</si>
  <si>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</si>
  <si>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</si>
  <si>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</si>
  <si>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</si>
  <si>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</si>
  <si>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</si>
  <si>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</si>
  <si>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</si>
  <si>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</si>
  <si>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</si>
  <si>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</si>
  <si>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</si>
  <si>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</si>
  <si>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</si>
  <si>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</si>
  <si>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</si>
  <si>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</si>
  <si>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</si>
  <si>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</si>
  <si>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</si>
  <si>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</si>
  <si>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</si>
  <si>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</si>
  <si>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</si>
  <si>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</si>
  <si>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</si>
  <si>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</si>
  <si>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</si>
  <si>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</si>
  <si>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</si>
  <si>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</si>
  <si>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</si>
  <si>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</si>
  <si>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</si>
  <si>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</si>
  <si>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</si>
  <si>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</si>
  <si>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</si>
  <si>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</si>
  <si>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</si>
  <si>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</si>
  <si>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</si>
  <si>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</si>
  <si>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</si>
  <si>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</si>
  <si>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</si>
  <si>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</si>
  <si>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</si>
  <si>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</si>
  <si>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</si>
  <si>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</si>
  <si>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</si>
  <si>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</si>
  <si>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</si>
  <si>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</si>
  <si>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</si>
  <si>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</si>
  <si>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</si>
  <si>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</si>
  <si>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</si>
  <si>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</si>
  <si>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</si>
  <si>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</si>
  <si>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</si>
  <si>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</si>
  <si>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</si>
  <si>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</si>
  <si>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</si>
  <si>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</si>
  <si>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</si>
  <si>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</si>
  <si>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</si>
  <si>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</si>
  <si>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</si>
  <si>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</si>
  <si>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</si>
  <si>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</si>
  <si>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</si>
  <si>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</si>
  <si>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</si>
  <si>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</si>
  <si>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</si>
  <si>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</si>
  <si>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</si>
  <si>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</si>
  <si>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</si>
  <si>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</si>
  <si>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</si>
  <si>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</si>
  <si>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</si>
  <si>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</si>
  <si>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</si>
  <si>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</si>
  <si>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</si>
  <si>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</si>
  <si>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</si>
  <si>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</si>
  <si>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</si>
  <si>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</si>
  <si>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</si>
  <si>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</si>
  <si>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</si>
  <si>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</si>
  <si>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</si>
  <si>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</si>
  <si>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</si>
  <si>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</si>
  <si>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</si>
  <si>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</si>
  <si>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</si>
  <si>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</si>
  <si>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</si>
  <si>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</si>
  <si>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</si>
  <si>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</si>
  <si>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</si>
  <si>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</si>
  <si>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</si>
  <si>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</si>
  <si>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</si>
  <si>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</si>
  <si>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</si>
  <si>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</si>
  <si>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</si>
  <si>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</si>
  <si>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</si>
  <si>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</si>
  <si>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</si>
  <si>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</si>
  <si>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</si>
  <si>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</si>
  <si>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</si>
  <si>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</si>
  <si>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</si>
  <si>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</si>
  <si>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</si>
  <si>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</si>
  <si>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</si>
  <si>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</si>
  <si>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</si>
  <si>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</si>
  <si>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</si>
  <si>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</si>
  <si>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</si>
  <si>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</si>
  <si>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</si>
  <si>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</si>
  <si>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</si>
  <si>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</si>
  <si>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</si>
  <si>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</si>
  <si>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</si>
  <si>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</si>
  <si>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</si>
  <si>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</si>
  <si>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</si>
  <si>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</si>
  <si>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</si>
  <si>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</si>
  <si>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</si>
  <si>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</si>
  <si>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</si>
  <si>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</si>
  <si>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</si>
  <si>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</si>
  <si>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</si>
  <si>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</si>
  <si>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</si>
  <si>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</si>
  <si>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</si>
  <si>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</si>
  <si>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</si>
  <si>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</si>
  <si>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</si>
  <si>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</si>
  <si>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</si>
  <si>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</si>
  <si>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</si>
  <si>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</si>
  <si>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</si>
  <si>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</si>
  <si>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</si>
  <si>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</si>
  <si>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</si>
  <si>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</si>
  <si>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</si>
  <si>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</si>
  <si>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</si>
  <si>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</si>
  <si>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</si>
  <si>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</si>
  <si>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</si>
  <si>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</si>
  <si>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</si>
  <si>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</si>
  <si>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</si>
  <si>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</si>
  <si>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</si>
  <si>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</si>
  <si>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</si>
  <si>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</si>
  <si>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</si>
  <si>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</si>
  <si>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</si>
  <si>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</si>
  <si>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</si>
  <si>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</si>
  <si>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</si>
  <si>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</si>
  <si>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</si>
  <si>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</si>
  <si>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</si>
  <si>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</si>
  <si>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</si>
  <si>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</si>
  <si>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</si>
  <si>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</si>
  <si>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</si>
  <si>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</si>
  <si>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</si>
  <si>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</si>
  <si>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</si>
  <si>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</si>
  <si>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</si>
  <si>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</si>
  <si>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</si>
  <si>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</si>
  <si>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</si>
  <si>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</si>
  <si>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</si>
  <si>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</si>
  <si>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</si>
  <si>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</si>
  <si>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</si>
  <si>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</si>
  <si>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</si>
  <si>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</si>
  <si>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</si>
  <si>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</si>
  <si>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</si>
  <si>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</si>
  <si>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</si>
  <si>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</si>
  <si>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</si>
  <si>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</si>
  <si>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</si>
  <si>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</si>
  <si>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</si>
  <si>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</si>
  <si>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</si>
  <si>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</si>
  <si>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</si>
  <si>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</si>
  <si>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</si>
  <si>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</si>
  <si>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</si>
  <si>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</si>
  <si>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</si>
  <si>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</si>
  <si>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</si>
  <si>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</si>
  <si>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</si>
  <si>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</si>
  <si>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</si>
  <si>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</si>
  <si>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</si>
  <si>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</si>
  <si>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</si>
  <si>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</si>
  <si>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</si>
  <si>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</si>
  <si>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</si>
  <si>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</si>
  <si>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</si>
  <si>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</si>
  <si>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</si>
  <si>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</si>
  <si>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</si>
  <si>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</si>
  <si>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</si>
  <si>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</si>
  <si>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</si>
  <si>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</si>
  <si>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</si>
  <si>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</si>
  <si>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</si>
  <si>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</si>
  <si>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</si>
  <si>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</si>
  <si>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</si>
  <si>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</si>
  <si>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</si>
  <si>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</si>
  <si>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</si>
  <si>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</si>
  <si>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</si>
  <si>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</si>
  <si>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</si>
  <si>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</si>
  <si>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</si>
  <si>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</si>
  <si>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</si>
  <si>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</si>
  <si>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</si>
  <si>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</si>
  <si>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</si>
  <si>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</si>
  <si>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</si>
  <si>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</si>
  <si>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</si>
  <si>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</si>
  <si>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</si>
  <si>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</si>
  <si>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</si>
  <si>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</si>
  <si>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</si>
  <si>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</si>
  <si>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</si>
  <si>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</si>
  <si>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</si>
  <si>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</si>
  <si>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</si>
  <si>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</si>
  <si>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</si>
  <si>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</si>
  <si>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</si>
  <si>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</si>
  <si>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</si>
  <si>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</si>
  <si>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</si>
  <si>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</si>
  <si>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</si>
  <si>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</si>
  <si>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</si>
  <si>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</si>
  <si>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</si>
  <si>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</si>
  <si>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</si>
  <si>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</si>
  <si>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</si>
  <si>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</si>
  <si>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</si>
  <si>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</si>
  <si>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</si>
  <si>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</si>
  <si>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</si>
  <si>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</si>
  <si>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</si>
  <si>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</si>
  <si>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</si>
  <si>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</si>
  <si>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</si>
  <si>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</si>
  <si>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</si>
  <si>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</si>
  <si>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</si>
  <si>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</si>
  <si>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</si>
  <si>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</si>
  <si>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</si>
  <si>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</si>
  <si>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</si>
  <si>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</si>
  <si>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</si>
  <si>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</si>
  <si>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</si>
  <si>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</si>
  <si>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</si>
  <si>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</si>
  <si>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</si>
  <si>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</si>
  <si>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</si>
  <si>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</si>
  <si>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</si>
  <si>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</si>
  <si>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</si>
  <si>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</si>
  <si>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</si>
  <si>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</si>
  <si>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</si>
  <si>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</si>
  <si>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</si>
  <si>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</si>
  <si>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</si>
  <si>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</si>
  <si>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</si>
  <si>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</si>
  <si>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</si>
  <si>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</si>
  <si>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</si>
  <si>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</si>
  <si>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</si>
  <si>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</si>
  <si>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</si>
  <si>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</si>
  <si>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</si>
  <si>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</si>
  <si>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</si>
  <si>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</si>
  <si>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</si>
  <si>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</si>
  <si>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</si>
  <si>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</si>
  <si>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</si>
  <si>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</si>
  <si>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</si>
  <si>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</si>
  <si>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</si>
  <si>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</si>
  <si>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</si>
  <si>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</si>
  <si>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</si>
  <si>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</si>
  <si>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</si>
  <si>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</si>
  <si>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</si>
  <si>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</si>
  <si>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</si>
  <si>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</si>
  <si>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</si>
  <si>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</si>
  <si>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</si>
  <si>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</si>
  <si>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</si>
  <si>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</si>
  <si>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</si>
  <si>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</si>
  <si>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</si>
  <si>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</si>
  <si>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</si>
  <si>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</si>
  <si>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</si>
  <si>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</si>
  <si>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</si>
  <si>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</si>
  <si>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</si>
  <si>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</si>
  <si>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</si>
  <si>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</si>
  <si>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</si>
  <si>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</si>
  <si>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</si>
  <si>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</si>
  <si>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</si>
  <si>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</si>
  <si>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</si>
  <si>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</si>
  <si>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</si>
  <si>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</si>
  <si>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</si>
  <si>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</si>
  <si>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</si>
  <si>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</si>
  <si>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</si>
  <si>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</si>
  <si>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</si>
  <si>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</si>
  <si>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</si>
  <si>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</si>
  <si>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</si>
  <si>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</si>
  <si>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</si>
  <si>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</si>
  <si>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</si>
  <si>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</si>
  <si>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</si>
  <si>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</si>
  <si>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</si>
  <si>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</si>
  <si>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</si>
  <si>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</si>
  <si>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</si>
  <si>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</si>
  <si>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</si>
  <si>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</si>
  <si>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</si>
  <si>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</si>
  <si>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</si>
  <si>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</si>
  <si>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</si>
  <si>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</si>
  <si>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</si>
  <si>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</si>
  <si>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</si>
  <si>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</si>
  <si>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</si>
  <si>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</si>
  <si>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</si>
  <si>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</si>
  <si>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</si>
  <si>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</si>
  <si>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</si>
  <si>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</si>
  <si>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</si>
  <si>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</si>
  <si>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</si>
  <si>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</si>
  <si>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</si>
  <si>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</si>
  <si>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</si>
  <si>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</si>
  <si>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</si>
  <si>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</si>
  <si>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</si>
  <si>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</si>
  <si>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</si>
  <si>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</si>
  <si>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</si>
  <si>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</si>
  <si>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</si>
  <si>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</si>
  <si>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</si>
  <si>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</si>
  <si>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</si>
  <si>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</si>
  <si>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</si>
  <si>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</si>
  <si>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</si>
  <si>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</si>
  <si>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</si>
  <si>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</si>
  <si>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</si>
  <si>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</si>
  <si>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</si>
  <si>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</si>
  <si>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</si>
  <si>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</si>
  <si>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</si>
  <si>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</si>
  <si>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</si>
  <si>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</si>
  <si>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</si>
  <si>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</si>
  <si>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</si>
  <si>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</si>
  <si>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</si>
  <si>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</si>
  <si>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</si>
  <si>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</si>
  <si>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</si>
  <si>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</si>
  <si>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</si>
  <si>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</si>
  <si>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</si>
  <si>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</si>
  <si>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</si>
  <si>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</si>
  <si>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</si>
  <si>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</si>
  <si>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</si>
  <si>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</si>
  <si>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</si>
  <si>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</si>
  <si>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</si>
  <si>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</si>
  <si>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</si>
  <si>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</si>
  <si>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</si>
  <si>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</si>
  <si>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</si>
  <si>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</si>
  <si>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</si>
  <si>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</si>
  <si>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</si>
  <si>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</si>
  <si>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</si>
  <si>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</si>
  <si>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</si>
  <si>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</si>
  <si>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</si>
  <si>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</si>
  <si>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</si>
  <si>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</si>
  <si>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</si>
  <si>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</si>
  <si>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</si>
  <si>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</si>
  <si>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</si>
  <si>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</si>
  <si>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</si>
  <si>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</si>
  <si>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</si>
  <si>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</si>
  <si>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</si>
  <si>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</si>
  <si>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</si>
  <si>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</si>
  <si>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</si>
  <si>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</si>
  <si>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</si>
  <si>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</si>
  <si>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</si>
  <si>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</si>
  <si>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</si>
  <si>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</si>
  <si>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</si>
  <si>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</si>
  <si>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</si>
  <si>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</si>
  <si>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</si>
  <si>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</si>
  <si>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</si>
  <si>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</si>
  <si>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</si>
  <si>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</si>
  <si>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</si>
  <si>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</si>
  <si>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</si>
  <si>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Résultats</t>
  </si>
  <si>
    <t xml:space="preserve">Unité(s) de relevé</t>
  </si>
  <si>
    <t xml:space="preserve">UR1</t>
  </si>
  <si>
    <t xml:space="preserve">UR2</t>
  </si>
  <si>
    <t xml:space="preserve">Faciès dominant</t>
  </si>
  <si>
    <t xml:space="preserve">niveau trophique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</si>
  <si>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</si>
  <si>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</si>
  <si>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</si>
  <si>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</si>
  <si>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</si>
  <si>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</si>
  <si>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</si>
  <si>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</si>
  <si>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</si>
  <si>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</si>
  <si>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</si>
  <si>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</si>
  <si>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</si>
  <si>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</si>
  <si>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</si>
  <si>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</si>
  <si>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</si>
  <si>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</si>
  <si>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</si>
  <si>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</si>
  <si>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</si>
  <si>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</si>
  <si>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</si>
  <si>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</si>
  <si>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</si>
  <si>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</si>
  <si>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</si>
  <si>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</si>
  <si>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</si>
  <si>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</si>
  <si>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</si>
  <si>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</si>
  <si>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</si>
  <si>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</si>
  <si>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</si>
  <si>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</si>
  <si>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</si>
  <si>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</si>
  <si>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</si>
  <si>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</si>
  <si>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</si>
  <si>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</si>
  <si>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</si>
  <si>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</si>
  <si>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</si>
  <si>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</si>
  <si>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</si>
  <si>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</si>
  <si>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</si>
  <si>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</si>
  <si>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</si>
  <si>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</si>
  <si>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</si>
  <si>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</si>
  <si>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</si>
  <si>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</si>
  <si>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</si>
  <si>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</si>
  <si>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</si>
  <si>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</si>
  <si>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Robustesse:</t>
  </si>
  <si>
    <t xml:space="preserve">code taxon à supp.</t>
  </si>
  <si>
    <t xml:space="preserve">index ligne corresp.</t>
  </si>
  <si>
    <t xml:space="preserve">taxon supp.</t>
  </si>
  <si>
    <t xml:space="preserve">Aquascop Biologie</t>
  </si>
  <si>
    <t xml:space="preserve">Vincent Bouchareychas, Hugues Tuphile</t>
  </si>
  <si>
    <t xml:space="preserve">BEVINCO</t>
  </si>
  <si>
    <t xml:space="preserve">BEVINCO A RUTALI</t>
  </si>
  <si>
    <t xml:space="preserve">06215000</t>
  </si>
  <si>
    <t xml:space="preserve">9201 - IBMR-AERMC</t>
  </si>
  <si>
    <t xml:space="preserve">radier</t>
  </si>
  <si>
    <t xml:space="preserve">pl. lent</t>
  </si>
  <si>
    <t xml:space="preserve">faible</t>
  </si>
  <si>
    <t xml:space="preserve">moyen</t>
  </si>
  <si>
    <t xml:space="preserve">peu abondant</t>
  </si>
  <si>
    <t xml:space="preserve">NEWCOD</t>
  </si>
  <si>
    <t xml:space="preserve">Bryum bicolor</t>
  </si>
  <si>
    <t xml:space="preserve">Référence des noms taxons</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</si>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</sst>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92">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4"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4" fontId="4" fillId="3" borderId="80" xfId="0" applyFont="true" applyBorder="true" applyAlignment="true" applyProtection="true">
      <alignment horizontal="right" vertical="bottom" textRotation="0" wrapText="false" indent="0" shrinkToFit="false"/>
      <protection locked="true" hidden="true"/>
    </xf>
    <xf numFmtId="164"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4"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4" fontId="4" fillId="6" borderId="99" xfId="0" applyFont="true" applyBorder="true" applyAlignment="true" applyProtection="true">
      <alignment horizontal="right" vertical="bottom" textRotation="0" wrapText="false" indent="0" shrinkToFit="false"/>
      <protection locked="true" hidden="true"/>
    </xf>
    <xf numFmtId="164" fontId="0" fillId="4" borderId="93" xfId="0" applyFont="false" applyBorder="true" applyAlignment="true" applyProtection="true">
      <alignment horizontal="general" vertical="bottom" textRotation="0" wrapText="false" indent="0" shrinkToFit="false"/>
      <protection locked="true" hidden="true"/>
    </xf>
    <xf numFmtId="164"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4"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4" fontId="4" fillId="3" borderId="40" xfId="0" applyFont="true" applyBorder="true" applyAlignment="true" applyProtection="true">
      <alignment horizontal="right" vertical="bottom" textRotation="0" wrapText="false" indent="0" shrinkToFit="false"/>
      <protection locked="true" hidden="true"/>
    </xf>
    <xf numFmtId="164"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4"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9">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color rgb="FFFF0000"/>
      </font>
    </dxf>
    <dxf>
      <font>
        <color rgb="FF339966"/>
      </font>
    </dxf>
    <dxf>
      <font>
        <b val="0"/>
        <i val="0"/>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3388</v>
      </c>
      <c r="M6" s="338"/>
      <c r="N6" s="339"/>
      <c r="O6" s="340"/>
      <c r="P6" s="341"/>
      <c r="Q6" s="342"/>
      <c r="R6" s="285"/>
      <c r="S6" s="285"/>
      <c r="T6" s="285"/>
      <c r="U6" s="285"/>
      <c r="V6" s="285"/>
      <c r="W6" s="299"/>
    </row>
    <row r="7" customFormat="false" ht="12.75" hidden="false" customHeight="false" outlineLevel="0" collapsed="false">
      <c r="A7" s="343" t="s">
        <v>3389</v>
      </c>
      <c r="B7" s="344"/>
      <c r="C7" s="345"/>
      <c r="D7" s="333"/>
      <c r="E7" s="333"/>
      <c r="F7" s="346" t="n">
        <f aca="false">B7+C7</f>
        <v>0</v>
      </c>
      <c r="G7" s="347"/>
      <c r="H7" s="333"/>
      <c r="I7" s="285"/>
      <c r="J7" s="348"/>
      <c r="K7" s="349"/>
      <c r="L7" s="350"/>
      <c r="M7" s="351"/>
      <c r="N7" s="352"/>
      <c r="O7" s="353" t="s">
        <v>3390</v>
      </c>
      <c r="P7" s="354" t="s">
        <v>3391</v>
      </c>
      <c r="Q7" s="355"/>
      <c r="R7" s="285"/>
      <c r="S7" s="285"/>
      <c r="T7" s="285"/>
      <c r="U7" s="285"/>
      <c r="V7" s="285"/>
      <c r="W7" s="299"/>
    </row>
    <row r="8" customFormat="false" ht="12.75" hidden="false" customHeight="false" outlineLevel="0" collapsed="false">
      <c r="A8" s="319" t="s">
        <v>3392</v>
      </c>
      <c r="B8" s="319"/>
      <c r="C8" s="319"/>
      <c r="D8" s="333"/>
      <c r="E8" s="333"/>
      <c r="F8" s="356" t="s">
        <v>3393</v>
      </c>
      <c r="G8" s="357"/>
      <c r="H8" s="333"/>
      <c r="I8" s="285"/>
      <c r="J8" s="348"/>
      <c r="K8" s="349"/>
      <c r="L8" s="350"/>
      <c r="M8" s="351"/>
      <c r="N8" s="358" t="s">
        <v>3394</v>
      </c>
      <c r="O8" s="359" t="str">
        <f aca="false">IF(ISERROR(AVERAGE(J23:J82))," ",AVERAGE(J23:J82))</f>
        <v> </v>
      </c>
      <c r="P8" s="359" t="str">
        <f aca="false">IF(ISERROR(AVERAGE(K23:K82)),"  ",AVERAGE(K23:K82))</f>
        <v>  </v>
      </c>
      <c r="Q8" s="360"/>
      <c r="R8" s="285"/>
      <c r="S8" s="285"/>
      <c r="T8" s="285"/>
      <c r="U8" s="285"/>
      <c r="V8" s="285"/>
      <c r="W8" s="299"/>
    </row>
    <row r="9" customFormat="false" ht="12.75" hidden="false" customHeight="false" outlineLevel="0" collapsed="false">
      <c r="A9" s="317" t="s">
        <v>3395</v>
      </c>
      <c r="B9" s="344"/>
      <c r="C9" s="345"/>
      <c r="D9" s="361"/>
      <c r="E9" s="361"/>
      <c r="F9" s="362" t="n">
        <f aca="false">($B9*$B$7+$C9*$C$7)/100</f>
        <v>0</v>
      </c>
      <c r="G9" s="363"/>
      <c r="H9" s="320"/>
      <c r="I9" s="285"/>
      <c r="J9" s="364"/>
      <c r="K9" s="365"/>
      <c r="L9" s="350"/>
      <c r="M9" s="366"/>
      <c r="N9" s="358" t="s">
        <v>3396</v>
      </c>
      <c r="O9" s="359" t="str">
        <f aca="false">IF(ISERROR(STDEVP(J23:J82))," ",STDEVP(J23:J82))</f>
        <v> </v>
      </c>
      <c r="P9" s="359" t="str">
        <f aca="false">IF(ISERROR(STDEVP(K23:K82)),"  ",STDEVP(K23:K82))</f>
        <v>  </v>
      </c>
      <c r="Q9" s="360"/>
      <c r="R9" s="285"/>
      <c r="S9" s="285"/>
      <c r="T9" s="285"/>
      <c r="U9" s="285"/>
      <c r="V9" s="285"/>
      <c r="W9" s="299"/>
    </row>
    <row r="10" customFormat="false" ht="12.75" hidden="false" customHeight="false" outlineLevel="0" collapsed="false">
      <c r="A10" s="317" t="s">
        <v>3397</v>
      </c>
      <c r="B10" s="367"/>
      <c r="C10" s="368"/>
      <c r="D10" s="361"/>
      <c r="E10" s="361"/>
      <c r="F10" s="362"/>
      <c r="G10" s="363"/>
      <c r="H10" s="333"/>
      <c r="I10" s="285"/>
      <c r="J10" s="369"/>
      <c r="K10" s="370" t="s">
        <v>3398</v>
      </c>
      <c r="L10" s="371"/>
      <c r="M10" s="372"/>
      <c r="N10" s="358" t="s">
        <v>3399</v>
      </c>
      <c r="O10" s="373" t="n">
        <f aca="false">MIN(J23:J82)</f>
        <v>0</v>
      </c>
      <c r="P10" s="373" t="n">
        <f aca="false">MIN(K23:K82)</f>
        <v>0</v>
      </c>
      <c r="Q10" s="374"/>
      <c r="R10" s="285"/>
      <c r="S10" s="285"/>
      <c r="T10" s="285"/>
      <c r="U10" s="285"/>
      <c r="V10" s="285"/>
      <c r="W10" s="299"/>
    </row>
    <row r="11" customFormat="false" ht="12.75" hidden="false" customHeight="false" outlineLevel="0" collapsed="false">
      <c r="A11" s="375" t="s">
        <v>3400</v>
      </c>
      <c r="B11" s="376"/>
      <c r="C11" s="377"/>
      <c r="D11" s="361"/>
      <c r="E11" s="361"/>
      <c r="F11" s="378" t="n">
        <f aca="false">($B11*$B$7+$C11*$C$7)/100</f>
        <v>0</v>
      </c>
      <c r="G11" s="379"/>
      <c r="H11" s="333"/>
      <c r="I11" s="285"/>
      <c r="J11" s="380" t="s">
        <v>3401</v>
      </c>
      <c r="K11" s="380"/>
      <c r="L11" s="381" t="n">
        <f aca="false">COUNTIF($G$23:$G$82,"=HET")</f>
        <v>0</v>
      </c>
      <c r="M11" s="382"/>
      <c r="N11" s="358" t="s">
        <v>3402</v>
      </c>
      <c r="O11" s="373" t="n">
        <f aca="false">MAX(J23:J82)</f>
        <v>0</v>
      </c>
      <c r="P11" s="373" t="n">
        <f aca="false">MAX(K23:K82)</f>
        <v>0</v>
      </c>
      <c r="Q11" s="374"/>
      <c r="R11" s="285"/>
      <c r="S11" s="285"/>
      <c r="T11" s="285"/>
      <c r="U11" s="285"/>
      <c r="V11" s="285"/>
      <c r="W11" s="299"/>
    </row>
    <row r="12" customFormat="false" ht="12.75" hidden="false" customHeight="false" outlineLevel="0" collapsed="false">
      <c r="A12" s="383" t="s">
        <v>3403</v>
      </c>
      <c r="B12" s="384"/>
      <c r="C12" s="385"/>
      <c r="D12" s="361"/>
      <c r="E12" s="361"/>
      <c r="F12" s="378" t="n">
        <f aca="false">($B12*$B$7+$C12*$C$7)/100</f>
        <v>0</v>
      </c>
      <c r="G12" s="379"/>
      <c r="H12" s="333"/>
      <c r="I12" s="285"/>
      <c r="J12" s="380" t="s">
        <v>3404</v>
      </c>
      <c r="K12" s="380"/>
      <c r="L12" s="381" t="n">
        <f aca="false">COUNTIF($G$23:$G$82,"=ALG")</f>
        <v>0</v>
      </c>
      <c r="M12" s="382"/>
      <c r="N12" s="386"/>
      <c r="O12" s="387" t="s">
        <v>3398</v>
      </c>
      <c r="P12" s="388"/>
      <c r="Q12" s="389"/>
      <c r="R12" s="285"/>
      <c r="S12" s="285"/>
      <c r="T12" s="285"/>
      <c r="U12" s="285"/>
      <c r="V12" s="285"/>
      <c r="W12" s="299"/>
    </row>
    <row r="13" customFormat="false" ht="12.75" hidden="false" customHeight="false" outlineLevel="0" collapsed="false">
      <c r="A13" s="383" t="s">
        <v>3405</v>
      </c>
      <c r="B13" s="384"/>
      <c r="C13" s="385"/>
      <c r="D13" s="361"/>
      <c r="E13" s="361"/>
      <c r="F13" s="378" t="n">
        <f aca="false">($B13*$B$7+$C13*$C$7)/100</f>
        <v>0</v>
      </c>
      <c r="G13" s="379"/>
      <c r="H13" s="333"/>
      <c r="I13" s="285"/>
      <c r="J13" s="380" t="s">
        <v>3406</v>
      </c>
      <c r="K13" s="380"/>
      <c r="L13" s="381" t="n">
        <f aca="false">COUNTIF($G$23:$G$82,"=BRm")+COUNTIF($G$23:$G$82,"=BRh")</f>
        <v>0</v>
      </c>
      <c r="M13" s="382"/>
      <c r="N13" s="390" t="s">
        <v>3407</v>
      </c>
      <c r="O13" s="391" t="n">
        <f aca="false">COUNTIF(F23:F82,"&gt;0")</f>
        <v>0</v>
      </c>
      <c r="P13" s="373"/>
      <c r="Q13" s="392"/>
      <c r="R13" s="285"/>
      <c r="S13" s="285"/>
      <c r="T13" s="285"/>
      <c r="U13" s="285"/>
      <c r="V13" s="285"/>
      <c r="W13" s="299"/>
    </row>
    <row r="14" customFormat="false" ht="12.75" hidden="false" customHeight="false" outlineLevel="0" collapsed="false">
      <c r="A14" s="383" t="s">
        <v>3408</v>
      </c>
      <c r="B14" s="384"/>
      <c r="C14" s="385"/>
      <c r="D14" s="361"/>
      <c r="E14" s="361"/>
      <c r="F14" s="378" t="n">
        <f aca="false">($B14*$B$7+$C14*$C$7)/100</f>
        <v>0</v>
      </c>
      <c r="G14" s="379"/>
      <c r="H14" s="333"/>
      <c r="I14" s="285"/>
      <c r="J14" s="380" t="s">
        <v>3409</v>
      </c>
      <c r="K14" s="380"/>
      <c r="L14" s="381" t="n">
        <f aca="false">COUNTIF($G$23:$G$82,"=PTE")+COUNTIF($G$23:$G$82,"=LIC")</f>
        <v>0</v>
      </c>
      <c r="M14" s="382"/>
      <c r="N14" s="393" t="s">
        <v>3410</v>
      </c>
      <c r="O14" s="394" t="n">
        <f aca="false">COUNTIF($J$23:$J$82,"&gt;-1")</f>
        <v>0</v>
      </c>
      <c r="P14" s="395"/>
      <c r="Q14" s="392"/>
      <c r="R14" s="285"/>
      <c r="S14" s="285"/>
      <c r="T14" s="285"/>
      <c r="U14" s="285"/>
      <c r="V14" s="285"/>
      <c r="W14" s="299"/>
    </row>
    <row r="15" customFormat="false" ht="12.75" hidden="false" customHeight="false" outlineLevel="0" collapsed="false">
      <c r="A15" s="396" t="s">
        <v>3411</v>
      </c>
      <c r="B15" s="397"/>
      <c r="C15" s="398"/>
      <c r="D15" s="361"/>
      <c r="E15" s="361"/>
      <c r="F15" s="378" t="n">
        <f aca="false">($B15*$B$7+$C15*$C$7)/100</f>
        <v>0</v>
      </c>
      <c r="G15" s="379"/>
      <c r="H15" s="333"/>
      <c r="I15" s="285"/>
      <c r="J15" s="380" t="s">
        <v>3412</v>
      </c>
      <c r="K15" s="380"/>
      <c r="L15" s="381" t="n">
        <f aca="false">(COUNTIF($G$23:$G$82,"=PHy"))+(COUNTIF($G$23:$G$82,"=PHe"))+(COUNTIF($G$23:$G$82,"=PHg"))+(COUNTIF($G$23:$G$82,"=PHx"))</f>
        <v>0</v>
      </c>
      <c r="M15" s="382"/>
      <c r="N15" s="390" t="s">
        <v>3413</v>
      </c>
      <c r="O15" s="391" t="n">
        <f aca="false">COUNTIF(K23:K82,"=1")</f>
        <v>0</v>
      </c>
      <c r="P15" s="373"/>
      <c r="Q15" s="392"/>
      <c r="R15" s="285"/>
      <c r="S15" s="285"/>
      <c r="T15" s="285"/>
      <c r="U15" s="285"/>
      <c r="V15" s="285"/>
      <c r="W15" s="299"/>
    </row>
    <row r="16" customFormat="false" ht="12.75" hidden="false" customHeight="false" outlineLevel="0" collapsed="false">
      <c r="A16" s="375" t="s">
        <v>3414</v>
      </c>
      <c r="B16" s="376"/>
      <c r="C16" s="377"/>
      <c r="D16" s="361"/>
      <c r="E16" s="361"/>
      <c r="F16" s="399"/>
      <c r="G16" s="400" t="n">
        <f aca="false">($B16*$B$7+$C16*$C$7)/100</f>
        <v>0</v>
      </c>
      <c r="H16" s="333"/>
      <c r="I16" s="285"/>
      <c r="J16" s="401"/>
      <c r="K16" s="402"/>
      <c r="L16" s="402"/>
      <c r="M16" s="382"/>
      <c r="N16" s="390" t="s">
        <v>3415</v>
      </c>
      <c r="O16" s="391" t="n">
        <f aca="false">COUNTIF(K23:K82,"=2")</f>
        <v>0</v>
      </c>
      <c r="P16" s="373"/>
      <c r="Q16" s="392"/>
      <c r="R16" s="285"/>
      <c r="S16" s="285"/>
      <c r="T16" s="285"/>
      <c r="U16" s="285"/>
      <c r="V16" s="285"/>
      <c r="W16" s="299"/>
    </row>
    <row r="17" customFormat="false" ht="12.75" hidden="false" customHeight="false" outlineLevel="0" collapsed="false">
      <c r="A17" s="383" t="s">
        <v>3416</v>
      </c>
      <c r="B17" s="384"/>
      <c r="C17" s="385"/>
      <c r="D17" s="361"/>
      <c r="E17" s="361"/>
      <c r="F17" s="403"/>
      <c r="G17" s="404" t="n">
        <f aca="false">($B17*$B$7+$C17*$C$7)/100</f>
        <v>0</v>
      </c>
      <c r="H17" s="333"/>
      <c r="I17" s="285"/>
      <c r="J17" s="405"/>
      <c r="K17" s="406"/>
      <c r="L17" s="407" t="s">
        <v>3417</v>
      </c>
      <c r="M17" s="408" t="str">
        <f aca="false">IF(ISERROR((O13-(COUNTIF(J23:J82,"nc")))/O13),"-",(O13-(COUNTIF(J23:J82,"nc")))/O13)</f>
        <v>-</v>
      </c>
      <c r="N17" s="390" t="s">
        <v>3418</v>
      </c>
      <c r="O17" s="391" t="n">
        <f aca="false">COUNTIF(K23:K82,"=3")</f>
        <v>0</v>
      </c>
      <c r="P17" s="373"/>
      <c r="Q17" s="392"/>
      <c r="R17" s="285"/>
      <c r="S17" s="285"/>
      <c r="T17" s="285"/>
      <c r="U17" s="285"/>
      <c r="V17" s="285"/>
      <c r="W17" s="409"/>
    </row>
    <row r="18" customFormat="false" ht="12.75" hidden="false" customHeight="false" outlineLevel="0" collapsed="false">
      <c r="A18" s="410" t="s">
        <v>3419</v>
      </c>
      <c r="B18" s="411"/>
      <c r="C18" s="412"/>
      <c r="D18" s="361"/>
      <c r="E18" s="413" t="s">
        <v>3420</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3421</v>
      </c>
      <c r="B20" s="433" t="n">
        <f aca="false">SUM(B23:B82)</f>
        <v>0</v>
      </c>
      <c r="C20" s="434" t="n">
        <f aca="false">SUM(C23:C82)</f>
        <v>0</v>
      </c>
      <c r="D20" s="435"/>
      <c r="E20" s="436" t="s">
        <v>3420</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3422</v>
      </c>
      <c r="B21" s="445" t="n">
        <f aca="false">B20*B7/100</f>
        <v>0</v>
      </c>
      <c r="C21" s="445" t="n">
        <f aca="false">C20*C7/100</f>
        <v>0</v>
      </c>
      <c r="D21" s="446" t="s">
        <v>3423</v>
      </c>
      <c r="E21" s="447"/>
      <c r="F21" s="448" t="n">
        <f aca="false">B21+C21</f>
        <v>0</v>
      </c>
      <c r="G21" s="449"/>
      <c r="H21" s="361"/>
      <c r="I21" s="285"/>
      <c r="J21" s="450"/>
      <c r="K21" s="450"/>
      <c r="L21" s="451"/>
      <c r="M21" s="451"/>
      <c r="N21" s="452"/>
      <c r="O21" s="452"/>
      <c r="P21" s="453"/>
      <c r="Q21" s="444"/>
      <c r="R21" s="285"/>
      <c r="S21" s="285"/>
      <c r="T21" s="454"/>
      <c r="U21" s="454"/>
      <c r="V21" s="285"/>
      <c r="W21" s="455"/>
      <c r="X21" s="456" t="s">
        <v>3424</v>
      </c>
    </row>
    <row r="22" customFormat="false" ht="12.75" hidden="false" customHeight="false" outlineLevel="0" collapsed="false">
      <c r="A22" s="457" t="s">
        <v>3425</v>
      </c>
      <c r="B22" s="458" t="s">
        <v>3426</v>
      </c>
      <c r="C22" s="458" t="s">
        <v>3426</v>
      </c>
      <c r="D22" s="459"/>
      <c r="E22" s="460"/>
      <c r="F22" s="461" t="s">
        <v>3427</v>
      </c>
      <c r="G22" s="462" t="s">
        <v>23</v>
      </c>
      <c r="H22" s="361" t="s">
        <v>24</v>
      </c>
      <c r="I22" s="285" t="s">
        <v>3428</v>
      </c>
      <c r="J22" s="463" t="s">
        <v>3429</v>
      </c>
      <c r="K22" s="463" t="s">
        <v>3430</v>
      </c>
      <c r="L22" s="464" t="s">
        <v>3431</v>
      </c>
      <c r="M22" s="464"/>
      <c r="N22" s="464"/>
      <c r="O22" s="464"/>
      <c r="P22" s="456" t="s">
        <v>3432</v>
      </c>
      <c r="Q22" s="465" t="s">
        <v>3433</v>
      </c>
      <c r="R22" s="466" t="s">
        <v>3434</v>
      </c>
      <c r="S22" s="467" t="s">
        <v>3435</v>
      </c>
      <c r="T22" s="468" t="s">
        <v>3436</v>
      </c>
      <c r="U22" s="468" t="s">
        <v>3437</v>
      </c>
      <c r="V22" s="469" t="s">
        <v>3438</v>
      </c>
      <c r="W22" s="470" t="s">
        <v>3439</v>
      </c>
      <c r="X22" s="471" t="s">
        <v>3440</v>
      </c>
      <c r="Y22" s="472" t="s">
        <v>3441</v>
      </c>
      <c r="Z22" s="472" t="s">
        <v>3442</v>
      </c>
    </row>
    <row r="23" customFormat="false" ht="12.75" hidden="false" customHeight="false" outlineLevel="0" collapsed="false">
      <c r="A23" s="473"/>
      <c r="B23" s="474"/>
      <c r="C23" s="475"/>
      <c r="D23" s="476" t="str">
        <f aca="false">IF(ISERROR(VLOOKUP($A23,'liste reference'!$A$6:$B$1174,2,0)),IF(ISERROR(VLOOKUP($A23,'liste reference'!$B$6:$B$1174,1,0)),"",VLOOKUP($A23,'liste reference'!$B$6:$B$1174,1,0)),VLOOKUP($A23,'liste reference'!$A$6:$B$1174,2,0))</f>
        <v/>
      </c>
      <c r="E23" s="477" t="n">
        <f aca="false">IF(D23="",,VLOOKUP(D23,D$22:D22,1,0))</f>
        <v>0</v>
      </c>
      <c r="F23" s="478" t="str">
        <f aca="false">IF(AND(OR(A23="",A23="!!!!!!"),B23="",C23=""),"",IF(OR(AND(B23="",C23=""),ISERROR(C23+B23)),"!!!",($B23*$B$7+$C23*$C$7)/100))</f>
        <v/>
      </c>
      <c r="G23" s="479" t="str">
        <f aca="false">IF(A23="","",IF(ISERROR(VLOOKUP($A23,'liste reference'!$A$6:$Q$1174,9,0)),IF(ISERROR(VLOOKUP($A23,'liste reference'!$B$6:$Q$1174,8,0)),"    -",VLOOKUP($A23,'liste reference'!$B$6:$Q$1174,8,0)),VLOOKUP($A23,'liste reference'!$A$6:$Q$1174,9,0)))</f>
        <v/>
      </c>
      <c r="H23" s="480" t="str">
        <f aca="false">IF(A23="","x",IF(ISERROR(VLOOKUP($A23,'liste reference'!$A$6:$Q$1174,10,0)),IF(ISERROR(VLOOKUP($A23,'liste reference'!$B$6:$Q$1174,9,0)),"x",VLOOKUP($A23,'liste reference'!$B$6:$Q$1174,9,0)),VLOOKUP($A23,'liste reference'!$A$6:$Q$1174,10,0)))</f>
        <v>x</v>
      </c>
      <c r="I23" s="285" t="str">
        <f aca="false">IF(A23="","",1)</f>
        <v/>
      </c>
      <c r="J23" s="481" t="str">
        <f aca="false">IF(ISNUMBER($H23),IF(ISERROR(VLOOKUP($A23,'liste reference'!$A$6:$Q$1174,6,0)),IF(ISERROR(VLOOKUP($A23,'liste reference'!$B$6:$Q$1174,5,0)),"nu",VLOOKUP($A23,'liste reference'!$B$6:$Q$1174,5,0)),VLOOKUP($A23,'liste reference'!$A$6:$Q$1174,6,0)),"nu")</f>
        <v>nu</v>
      </c>
      <c r="K23" s="481" t="str">
        <f aca="false">IF(ISNUMBER($H23),IF(ISERROR(VLOOKUP($A23,'liste reference'!$A$6:$Q$1174,7,0)),IF(ISERROR(VLOOKUP($A23,'liste reference'!$B$6:$Q$1174,6,0)),"nu",VLOOKUP($A23,'liste reference'!$B$6:$Q$1174,6,0)),VLOOKUP($A23,'liste reference'!$A$6:$Q$1174,7,0)),"nu")</f>
        <v>nu</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
      </c>
      <c r="M23" s="483"/>
      <c r="N23" s="483"/>
      <c r="O23" s="483"/>
      <c r="P23" s="484" t="s">
        <v>3443</v>
      </c>
      <c r="Q23" s="485" t="str">
        <f aca="false">IF(OR($A23="NEWCOD",$A23="!!!!!!"),IF(X23="","NoCod",X23),IF($A23="","",IF(ISERROR(VLOOKUP($A23,'liste reference'!$A$6:$H$1174,8,FALSE())),IF(ISERROR(VLOOKUP($A23,'liste reference'!$B$6:$H$1174,7,FALSE())),"",VLOOKUP($A23,'liste reference'!$B$6:$H$1174,7,FALSE())),VLOOKUP($A23,'liste reference'!$A$6:$H$1174,8,FALSE()))))</f>
        <v/>
      </c>
      <c r="R23" s="486" t="str">
        <f aca="false">IF(ISTEXT(H23),"",(B23*$B$7/100)+(C23*$C$7/100))</f>
        <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
      </c>
      <c r="Z23" s="472" t="str">
        <f aca="false">IF(ISERROR(MATCH(A23,'liste reference'!$A$6:$A$1174,0)),IF(ISERROR(MATCH(A23,'liste reference'!$B$6:$B$1174,0)),"",(MATCH(A23,'liste reference'!$B$6:$B$1174,0))),(MATCH(A23,'liste reference'!$A$6:$A$1174,0)))</f>
        <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3443</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3443</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3443</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3443</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3443</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3443</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3443</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3443</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3443</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3443</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3443</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3443</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3443</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3443</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3443</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3443</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3443</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3443</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3443</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3443</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3443</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3443</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3443</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3443</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3443</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3443</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3443</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3443</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3443</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3443</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3443</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3443</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3443</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3443</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3443</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3443</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3443</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3443</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3443</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3443</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3443</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3443</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3443</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3443</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3443</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3443</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3443</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3443</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3443</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3443</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3443</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3443</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3443</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3443</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3443</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3443</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3443</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3443</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3443</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0</v>
      </c>
      <c r="G84" s="454" t="n">
        <f aca="false">O15</f>
        <v>0</v>
      </c>
      <c r="H84" s="454" t="n">
        <f aca="false">O16</f>
        <v>0</v>
      </c>
      <c r="I84" s="454" t="n">
        <f aca="false">O17</f>
        <v>0</v>
      </c>
      <c r="J84" s="529" t="str">
        <f aca="false">O8</f>
        <v> </v>
      </c>
      <c r="K84" s="530" t="str">
        <f aca="false">O9</f>
        <v> </v>
      </c>
      <c r="L84" s="531" t="n">
        <f aca="false">O10</f>
        <v>0</v>
      </c>
      <c r="M84" s="531" t="n">
        <f aca="false">O11</f>
        <v>0</v>
      </c>
      <c r="N84" s="530" t="str">
        <f aca="false">P8</f>
        <v>  </v>
      </c>
      <c r="O84" s="530" t="str">
        <f aca="false">P9</f>
        <v>  </v>
      </c>
      <c r="P84" s="531" t="n">
        <f aca="false">P10</f>
        <v>0</v>
      </c>
      <c r="Q84" s="531" t="n">
        <f aca="false">P11</f>
        <v>0</v>
      </c>
      <c r="R84" s="531" t="n">
        <f aca="false">F21</f>
        <v>0</v>
      </c>
      <c r="S84" s="531" t="n">
        <f aca="false">L11</f>
        <v>0</v>
      </c>
      <c r="T84" s="531" t="n">
        <f aca="false">L12</f>
        <v>0</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3444</v>
      </c>
      <c r="S86" s="285"/>
      <c r="T86" s="537"/>
      <c r="U86" s="285"/>
      <c r="V86" s="285"/>
    </row>
    <row r="87" customFormat="false" ht="12.75" hidden="true" customHeight="false" outlineLevel="0" collapsed="false">
      <c r="C87" s="535"/>
      <c r="D87" s="535"/>
      <c r="E87" s="535"/>
      <c r="R87" s="285" t="s">
        <v>3445</v>
      </c>
      <c r="S87" s="285"/>
      <c r="T87" s="537" t="e">
        <f aca="false">VLOOKUP($T$91,($A$23:$U$82),20,FALSE())</f>
        <v>#N/A</v>
      </c>
      <c r="U87" s="285"/>
      <c r="V87" s="285"/>
    </row>
    <row r="88" customFormat="false" ht="12.75" hidden="true" customHeight="false" outlineLevel="0" collapsed="false">
      <c r="C88" s="535"/>
      <c r="D88" s="535"/>
      <c r="E88" s="535"/>
      <c r="R88" s="285" t="s">
        <v>3446</v>
      </c>
      <c r="S88" s="285"/>
      <c r="T88" s="537" t="e">
        <f aca="false">VLOOKUP($T$91,($A$23:$U$82),21,FALSE())</f>
        <v>#N/A</v>
      </c>
      <c r="U88" s="285"/>
      <c r="V88" s="285" t="n">
        <f aca="false">COUNTIF(V23:V82,T89)</f>
        <v>60</v>
      </c>
    </row>
    <row r="89" customFormat="false" ht="12.75" hidden="true" customHeight="false" outlineLevel="0" collapsed="false">
      <c r="C89" s="535"/>
      <c r="D89" s="535"/>
      <c r="E89" s="535"/>
      <c r="R89" s="285" t="s">
        <v>3447</v>
      </c>
      <c r="S89" s="285"/>
      <c r="T89" s="537" t="n">
        <f aca="false">MAX($V$23:$V$82)</f>
        <v>0</v>
      </c>
      <c r="U89" s="285"/>
    </row>
    <row r="90" customFormat="false" ht="12.75" hidden="true" customHeight="false" outlineLevel="0" collapsed="false">
      <c r="C90" s="535"/>
      <c r="D90" s="535"/>
      <c r="E90" s="535"/>
      <c r="R90" s="285" t="s">
        <v>3448</v>
      </c>
      <c r="S90" s="285" t="s">
        <v>3449</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3450</v>
      </c>
      <c r="S91" s="487"/>
      <c r="T91" s="487" t="e">
        <f aca="false">INDEX('liste reference'!$A$6:$A$1174,$U$91)</f>
        <v>#N/A</v>
      </c>
      <c r="U91" s="285" t="e">
        <f aca="false">IF(ISERROR(MATCH($T$93,'liste reference'!$A$6:$A$1174,0)),MATCH($T$93,'liste reference'!$B$6:$B$1174,0),(MATCH($T$93,'liste reference'!$A$6:$A$1174,0)))</f>
        <v>#N/A</v>
      </c>
      <c r="V91" s="525"/>
    </row>
    <row r="92" customFormat="false" ht="12.75" hidden="true" customHeight="false" outlineLevel="0" collapsed="false">
      <c r="C92" s="535"/>
      <c r="D92" s="535"/>
      <c r="E92" s="535"/>
      <c r="R92" s="285" t="s">
        <v>3451</v>
      </c>
      <c r="S92" s="285"/>
      <c r="T92" s="285" t="n">
        <f aca="false">MATCH(T89,$V$23:$V$82,0)</f>
        <v>1</v>
      </c>
      <c r="U92" s="285"/>
    </row>
    <row r="93" customFormat="false" ht="12.75" hidden="true" customHeight="false" outlineLevel="0" collapsed="false">
      <c r="C93" s="535"/>
      <c r="D93" s="535"/>
      <c r="E93" s="535"/>
      <c r="R93" s="487" t="s">
        <v>3452</v>
      </c>
      <c r="S93" s="285"/>
      <c r="T93" s="487" t="n">
        <f aca="false">INDEX($A$23:$A$82,$T$92)</f>
        <v>0</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3453</v>
      </c>
      <c r="B2" s="290"/>
      <c r="C2" s="291" t="s">
        <v>3454</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3455</v>
      </c>
      <c r="B3" s="290"/>
      <c r="C3" s="289" t="s">
        <v>3456</v>
      </c>
      <c r="D3" s="300"/>
      <c r="E3" s="300"/>
      <c r="F3" s="301"/>
      <c r="G3" s="301"/>
      <c r="H3" s="300"/>
      <c r="I3" s="285"/>
      <c r="J3" s="292"/>
      <c r="K3" s="302"/>
      <c r="L3" s="303" t="s">
        <v>3457</v>
      </c>
      <c r="M3" s="304"/>
      <c r="N3" s="305" t="s">
        <v>3458</v>
      </c>
      <c r="O3" s="306"/>
      <c r="P3" s="306"/>
      <c r="Q3" s="307"/>
      <c r="R3" s="285"/>
      <c r="S3" s="285"/>
      <c r="T3" s="285"/>
      <c r="U3" s="285"/>
      <c r="V3" s="285"/>
      <c r="W3" s="299"/>
    </row>
    <row r="4" customFormat="false" ht="12.75" hidden="false" customHeight="false" outlineLevel="0" collapsed="false">
      <c r="A4" s="308" t="s">
        <v>3382</v>
      </c>
      <c r="B4" s="309" t="n">
        <v>42550</v>
      </c>
      <c r="C4" s="310"/>
      <c r="D4" s="300"/>
      <c r="E4" s="300"/>
      <c r="F4" s="310"/>
      <c r="G4" s="311"/>
      <c r="H4" s="300"/>
      <c r="I4" s="285"/>
      <c r="J4" s="312" t="s">
        <v>3383</v>
      </c>
      <c r="K4" s="313"/>
      <c r="L4" s="313"/>
      <c r="M4" s="314"/>
      <c r="N4" s="314"/>
      <c r="O4" s="315" t="s">
        <v>3449</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12.3913043478261</v>
      </c>
      <c r="N5" s="327"/>
      <c r="O5" s="328" t="s">
        <v>195</v>
      </c>
      <c r="P5" s="329" t="n">
        <v>11.8421052631579</v>
      </c>
      <c r="Q5" s="330"/>
      <c r="R5" s="285"/>
      <c r="S5" s="285"/>
      <c r="T5" s="285"/>
      <c r="U5" s="285"/>
      <c r="V5" s="285"/>
      <c r="W5" s="299"/>
    </row>
    <row r="6" customFormat="false" ht="12.75" hidden="false" customHeight="false" outlineLevel="0" collapsed="false">
      <c r="A6" s="317" t="s">
        <v>3387</v>
      </c>
      <c r="B6" s="331" t="s">
        <v>3459</v>
      </c>
      <c r="C6" s="332" t="s">
        <v>3460</v>
      </c>
      <c r="D6" s="333"/>
      <c r="E6" s="333"/>
      <c r="F6" s="334"/>
      <c r="G6" s="322"/>
      <c r="H6" s="320"/>
      <c r="I6" s="285"/>
      <c r="J6" s="335"/>
      <c r="K6" s="336"/>
      <c r="L6" s="337" t="s">
        <v>3388</v>
      </c>
      <c r="M6" s="338" t="s">
        <v>3461</v>
      </c>
      <c r="N6" s="339"/>
      <c r="O6" s="340" t="n">
        <v>1</v>
      </c>
      <c r="P6" s="341" t="s">
        <v>3462</v>
      </c>
      <c r="Q6" s="342"/>
      <c r="R6" s="285"/>
      <c r="S6" s="285"/>
      <c r="T6" s="285"/>
      <c r="U6" s="285"/>
      <c r="V6" s="285"/>
      <c r="W6" s="299"/>
    </row>
    <row r="7" customFormat="false" ht="12.75" hidden="false" customHeight="false" outlineLevel="0" collapsed="false">
      <c r="A7" s="343" t="s">
        <v>3389</v>
      </c>
      <c r="B7" s="344" t="n">
        <v>26</v>
      </c>
      <c r="C7" s="345" t="n">
        <v>74</v>
      </c>
      <c r="D7" s="333"/>
      <c r="E7" s="333"/>
      <c r="F7" s="346" t="n">
        <f aca="false">B7+C7</f>
        <v>100</v>
      </c>
      <c r="G7" s="347"/>
      <c r="H7" s="333"/>
      <c r="I7" s="285"/>
      <c r="J7" s="348"/>
      <c r="K7" s="349"/>
      <c r="L7" s="350"/>
      <c r="M7" s="351"/>
      <c r="N7" s="352"/>
      <c r="O7" s="353" t="s">
        <v>3390</v>
      </c>
      <c r="P7" s="354" t="s">
        <v>3391</v>
      </c>
      <c r="Q7" s="355"/>
      <c r="R7" s="285"/>
      <c r="S7" s="285"/>
      <c r="T7" s="285"/>
      <c r="U7" s="285"/>
      <c r="V7" s="285"/>
      <c r="W7" s="299"/>
    </row>
    <row r="8" customFormat="false" ht="12.75" hidden="false" customHeight="false" outlineLevel="0" collapsed="false">
      <c r="A8" s="319" t="s">
        <v>3392</v>
      </c>
      <c r="B8" s="319"/>
      <c r="C8" s="319"/>
      <c r="D8" s="333"/>
      <c r="E8" s="333"/>
      <c r="F8" s="356" t="s">
        <v>3393</v>
      </c>
      <c r="G8" s="357"/>
      <c r="H8" s="333"/>
      <c r="I8" s="285"/>
      <c r="J8" s="348"/>
      <c r="K8" s="349"/>
      <c r="L8" s="350"/>
      <c r="M8" s="351"/>
      <c r="N8" s="358" t="s">
        <v>3394</v>
      </c>
      <c r="O8" s="359" t="n">
        <f aca="false">IF(ISERROR(AVERAGE(J23:J82))," ",AVERAGE(J23:J82))</f>
        <v>11</v>
      </c>
      <c r="P8" s="359" t="n">
        <f aca="false">IF(ISERROR(AVERAGE(K23:K82)),"  ",AVERAGE(K23:K82))</f>
        <v>1.5</v>
      </c>
      <c r="Q8" s="360"/>
      <c r="R8" s="285"/>
      <c r="S8" s="285"/>
      <c r="T8" s="285"/>
      <c r="U8" s="285"/>
      <c r="V8" s="285"/>
      <c r="W8" s="299"/>
    </row>
    <row r="9" customFormat="false" ht="12.75" hidden="false" customHeight="false" outlineLevel="0" collapsed="false">
      <c r="A9" s="317" t="s">
        <v>3395</v>
      </c>
      <c r="B9" s="344" t="n">
        <v>2</v>
      </c>
      <c r="C9" s="345" t="n">
        <v>12</v>
      </c>
      <c r="D9" s="361"/>
      <c r="E9" s="361"/>
      <c r="F9" s="362" t="n">
        <f aca="false">($B9*$B$7+$C9*$C$7)/100</f>
        <v>9.4</v>
      </c>
      <c r="G9" s="363"/>
      <c r="H9" s="320"/>
      <c r="I9" s="285"/>
      <c r="J9" s="364"/>
      <c r="K9" s="365"/>
      <c r="L9" s="350"/>
      <c r="M9" s="366"/>
      <c r="N9" s="358" t="s">
        <v>3396</v>
      </c>
      <c r="O9" s="359" t="n">
        <f aca="false">IF(ISERROR(STDEVP(J23:J82))," ",STDEVP(J23:J82))</f>
        <v>3.62859017617954</v>
      </c>
      <c r="P9" s="359" t="n">
        <f aca="false">IF(ISERROR(STDEVP(K23:K82)),"  ",STDEVP(K23:K82))</f>
        <v>0.763762615825973</v>
      </c>
      <c r="Q9" s="360"/>
      <c r="R9" s="285"/>
      <c r="S9" s="285"/>
      <c r="T9" s="285"/>
      <c r="U9" s="285"/>
      <c r="V9" s="285"/>
      <c r="W9" s="299"/>
    </row>
    <row r="10" customFormat="false" ht="12.75" hidden="false" customHeight="false" outlineLevel="0" collapsed="false">
      <c r="A10" s="317" t="s">
        <v>3397</v>
      </c>
      <c r="B10" s="367" t="s">
        <v>3463</v>
      </c>
      <c r="C10" s="368" t="s">
        <v>3463</v>
      </c>
      <c r="D10" s="361"/>
      <c r="E10" s="361"/>
      <c r="F10" s="362"/>
      <c r="G10" s="363"/>
      <c r="H10" s="333"/>
      <c r="I10" s="285"/>
      <c r="J10" s="369"/>
      <c r="K10" s="370" t="s">
        <v>3398</v>
      </c>
      <c r="L10" s="371"/>
      <c r="M10" s="372"/>
      <c r="N10" s="358" t="s">
        <v>3399</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3400</v>
      </c>
      <c r="B11" s="376"/>
      <c r="C11" s="377"/>
      <c r="D11" s="361"/>
      <c r="E11" s="361"/>
      <c r="F11" s="378" t="n">
        <f aca="false">($B11*$B$7+$C11*$C$7)/100</f>
        <v>0</v>
      </c>
      <c r="G11" s="379"/>
      <c r="H11" s="333"/>
      <c r="I11" s="285"/>
      <c r="J11" s="380" t="s">
        <v>3401</v>
      </c>
      <c r="K11" s="380"/>
      <c r="L11" s="381" t="n">
        <f aca="false">COUNTIF($G$23:$G$82,"=HET")</f>
        <v>0</v>
      </c>
      <c r="M11" s="382"/>
      <c r="N11" s="358" t="s">
        <v>3402</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3403</v>
      </c>
      <c r="B12" s="384"/>
      <c r="C12" s="385"/>
      <c r="D12" s="361"/>
      <c r="E12" s="361"/>
      <c r="F12" s="378" t="n">
        <f aca="false">($B12*$B$7+$C12*$C$7)/100</f>
        <v>0</v>
      </c>
      <c r="G12" s="379"/>
      <c r="H12" s="333"/>
      <c r="I12" s="285"/>
      <c r="J12" s="380" t="s">
        <v>3404</v>
      </c>
      <c r="K12" s="380"/>
      <c r="L12" s="381" t="n">
        <f aca="false">COUNTIF($G$23:$G$82,"=ALG")</f>
        <v>9</v>
      </c>
      <c r="M12" s="382"/>
      <c r="N12" s="386"/>
      <c r="O12" s="387" t="s">
        <v>3398</v>
      </c>
      <c r="P12" s="388"/>
      <c r="Q12" s="389"/>
      <c r="R12" s="285"/>
      <c r="S12" s="285"/>
      <c r="T12" s="285"/>
      <c r="U12" s="285"/>
      <c r="V12" s="285"/>
      <c r="W12" s="299"/>
    </row>
    <row r="13" customFormat="false" ht="12.75" hidden="false" customHeight="false" outlineLevel="0" collapsed="false">
      <c r="A13" s="383" t="s">
        <v>3405</v>
      </c>
      <c r="B13" s="384"/>
      <c r="C13" s="385"/>
      <c r="D13" s="361"/>
      <c r="E13" s="361"/>
      <c r="F13" s="378" t="n">
        <f aca="false">($B13*$B$7+$C13*$C$7)/100</f>
        <v>0</v>
      </c>
      <c r="G13" s="379"/>
      <c r="H13" s="333"/>
      <c r="I13" s="285"/>
      <c r="J13" s="380" t="s">
        <v>3406</v>
      </c>
      <c r="K13" s="380"/>
      <c r="L13" s="381" t="n">
        <f aca="false">COUNTIF($G$23:$G$82,"=BRm")+COUNTIF($G$23:$G$82,"=BRh")</f>
        <v>6</v>
      </c>
      <c r="M13" s="382"/>
      <c r="N13" s="390" t="s">
        <v>3407</v>
      </c>
      <c r="O13" s="391" t="n">
        <f aca="false">COUNTIF(F23:F82,"&gt;0")</f>
        <v>24</v>
      </c>
      <c r="P13" s="373"/>
      <c r="Q13" s="392"/>
      <c r="R13" s="285"/>
      <c r="S13" s="285"/>
      <c r="T13" s="285"/>
      <c r="U13" s="285"/>
      <c r="V13" s="285"/>
      <c r="W13" s="299"/>
    </row>
    <row r="14" customFormat="false" ht="12.75" hidden="false" customHeight="false" outlineLevel="0" collapsed="false">
      <c r="A14" s="383" t="s">
        <v>3408</v>
      </c>
      <c r="B14" s="384"/>
      <c r="C14" s="385"/>
      <c r="D14" s="361"/>
      <c r="E14" s="361"/>
      <c r="F14" s="378" t="n">
        <f aca="false">($B14*$B$7+$C14*$C$7)/100</f>
        <v>0</v>
      </c>
      <c r="G14" s="379"/>
      <c r="H14" s="333"/>
      <c r="I14" s="285"/>
      <c r="J14" s="380" t="s">
        <v>3409</v>
      </c>
      <c r="K14" s="380"/>
      <c r="L14" s="381" t="n">
        <f aca="false">COUNTIF($G$23:$G$82,"=PTE")+COUNTIF($G$23:$G$82,"=LIC")</f>
        <v>1</v>
      </c>
      <c r="M14" s="382"/>
      <c r="N14" s="393" t="s">
        <v>3410</v>
      </c>
      <c r="O14" s="394" t="n">
        <f aca="false">COUNTIF($J$23:$J$82,"&gt;-1")</f>
        <v>12</v>
      </c>
      <c r="P14" s="395"/>
      <c r="Q14" s="392"/>
      <c r="R14" s="285"/>
      <c r="S14" s="285"/>
      <c r="T14" s="285"/>
      <c r="U14" s="285"/>
      <c r="V14" s="285"/>
      <c r="W14" s="299"/>
    </row>
    <row r="15" customFormat="false" ht="12.75" hidden="false" customHeight="false" outlineLevel="0" collapsed="false">
      <c r="A15" s="396" t="s">
        <v>3411</v>
      </c>
      <c r="B15" s="397"/>
      <c r="C15" s="398"/>
      <c r="D15" s="361"/>
      <c r="E15" s="361"/>
      <c r="F15" s="378" t="n">
        <f aca="false">($B15*$B$7+$C15*$C$7)/100</f>
        <v>0</v>
      </c>
      <c r="G15" s="379"/>
      <c r="H15" s="333"/>
      <c r="I15" s="285"/>
      <c r="J15" s="380" t="s">
        <v>3412</v>
      </c>
      <c r="K15" s="380"/>
      <c r="L15" s="381" t="n">
        <f aca="false">(COUNTIF($G$23:$G$82,"=PHy"))+(COUNTIF($G$23:$G$82,"=PHe"))+(COUNTIF($G$23:$G$82,"=PHg"))+(COUNTIF($G$23:$G$82,"=PHx"))</f>
        <v>7</v>
      </c>
      <c r="M15" s="382"/>
      <c r="N15" s="390" t="s">
        <v>3413</v>
      </c>
      <c r="O15" s="391" t="n">
        <f aca="false">COUNTIF(K23:K82,"=1")</f>
        <v>8</v>
      </c>
      <c r="P15" s="373"/>
      <c r="Q15" s="392"/>
      <c r="R15" s="285"/>
      <c r="S15" s="285"/>
      <c r="T15" s="285"/>
      <c r="U15" s="285"/>
      <c r="V15" s="285"/>
      <c r="W15" s="299"/>
    </row>
    <row r="16" customFormat="false" ht="12.75" hidden="false" customHeight="false" outlineLevel="0" collapsed="false">
      <c r="A16" s="375" t="s">
        <v>3414</v>
      </c>
      <c r="B16" s="376"/>
      <c r="C16" s="377"/>
      <c r="D16" s="361"/>
      <c r="E16" s="361"/>
      <c r="F16" s="399"/>
      <c r="G16" s="400" t="n">
        <f aca="false">($B16*$B$7+$C16*$C$7)/100</f>
        <v>0</v>
      </c>
      <c r="H16" s="333"/>
      <c r="I16" s="285"/>
      <c r="J16" s="401"/>
      <c r="K16" s="402"/>
      <c r="L16" s="402"/>
      <c r="M16" s="382"/>
      <c r="N16" s="390" t="s">
        <v>3415</v>
      </c>
      <c r="O16" s="391" t="n">
        <f aca="false">COUNTIF(K23:K82,"=2")</f>
        <v>2</v>
      </c>
      <c r="P16" s="373"/>
      <c r="Q16" s="392"/>
      <c r="R16" s="285"/>
      <c r="S16" s="285"/>
      <c r="T16" s="285"/>
      <c r="U16" s="285"/>
      <c r="V16" s="285"/>
      <c r="W16" s="299"/>
    </row>
    <row r="17" customFormat="false" ht="12.75" hidden="false" customHeight="false" outlineLevel="0" collapsed="false">
      <c r="A17" s="383" t="s">
        <v>3416</v>
      </c>
      <c r="B17" s="384"/>
      <c r="C17" s="385"/>
      <c r="D17" s="361"/>
      <c r="E17" s="361"/>
      <c r="F17" s="403"/>
      <c r="G17" s="404" t="n">
        <f aca="false">($B17*$B$7+$C17*$C$7)/100</f>
        <v>0</v>
      </c>
      <c r="H17" s="333"/>
      <c r="I17" s="285"/>
      <c r="J17" s="405"/>
      <c r="K17" s="406"/>
      <c r="L17" s="407" t="s">
        <v>3417</v>
      </c>
      <c r="M17" s="408" t="n">
        <f aca="false">IF(ISERROR((O13-(COUNTIF(J23:J82,"nc")))/O13),"-",(O13-(COUNTIF(J23:J82,"nc")))/O13)</f>
        <v>0.541666666666667</v>
      </c>
      <c r="N17" s="390" t="s">
        <v>3418</v>
      </c>
      <c r="O17" s="391" t="n">
        <f aca="false">COUNTIF(K23:K82,"=3")</f>
        <v>2</v>
      </c>
      <c r="P17" s="373"/>
      <c r="Q17" s="392"/>
      <c r="R17" s="285"/>
      <c r="S17" s="285"/>
      <c r="T17" s="285"/>
      <c r="U17" s="285"/>
      <c r="V17" s="285"/>
      <c r="W17" s="409"/>
    </row>
    <row r="18" customFormat="false" ht="12.75" hidden="false" customHeight="false" outlineLevel="0" collapsed="false">
      <c r="A18" s="410" t="s">
        <v>3419</v>
      </c>
      <c r="B18" s="411"/>
      <c r="C18" s="412"/>
      <c r="D18" s="361"/>
      <c r="E18" s="413" t="s">
        <v>3420</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3421</v>
      </c>
      <c r="B20" s="433" t="n">
        <f aca="false">SUM(B23:B82)</f>
        <v>2.85</v>
      </c>
      <c r="C20" s="434" t="n">
        <f aca="false">SUM(C23:C82)</f>
        <v>12.405</v>
      </c>
      <c r="D20" s="435"/>
      <c r="E20" s="436" t="s">
        <v>3420</v>
      </c>
      <c r="F20" s="437" t="n">
        <f aca="false">($B20*$B$7+$C20*$C$7)/100</f>
        <v>9.9207</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3422</v>
      </c>
      <c r="B21" s="445" t="n">
        <f aca="false">B20*B7/100</f>
        <v>0.741</v>
      </c>
      <c r="C21" s="445" t="n">
        <f aca="false">C20*C7/100</f>
        <v>9.1797</v>
      </c>
      <c r="D21" s="446" t="s">
        <v>3423</v>
      </c>
      <c r="E21" s="447"/>
      <c r="F21" s="448" t="n">
        <f aca="false">B21+C21</f>
        <v>9.9207</v>
      </c>
      <c r="G21" s="449"/>
      <c r="H21" s="361"/>
      <c r="I21" s="285"/>
      <c r="J21" s="450"/>
      <c r="K21" s="450"/>
      <c r="L21" s="451"/>
      <c r="M21" s="451"/>
      <c r="N21" s="452"/>
      <c r="O21" s="452"/>
      <c r="P21" s="453"/>
      <c r="Q21" s="444"/>
      <c r="R21" s="285"/>
      <c r="S21" s="285"/>
      <c r="T21" s="454"/>
      <c r="U21" s="454"/>
      <c r="V21" s="285"/>
      <c r="W21" s="455"/>
      <c r="X21" s="456" t="s">
        <v>3424</v>
      </c>
    </row>
    <row r="22" customFormat="false" ht="12.75" hidden="false" customHeight="false" outlineLevel="0" collapsed="false">
      <c r="A22" s="457" t="s">
        <v>3425</v>
      </c>
      <c r="B22" s="458" t="s">
        <v>3426</v>
      </c>
      <c r="C22" s="458" t="s">
        <v>3426</v>
      </c>
      <c r="D22" s="459"/>
      <c r="E22" s="460"/>
      <c r="F22" s="461" t="s">
        <v>3427</v>
      </c>
      <c r="G22" s="462" t="s">
        <v>23</v>
      </c>
      <c r="H22" s="361" t="s">
        <v>24</v>
      </c>
      <c r="I22" s="285" t="s">
        <v>3428</v>
      </c>
      <c r="J22" s="463" t="s">
        <v>3429</v>
      </c>
      <c r="K22" s="463" t="s">
        <v>3430</v>
      </c>
      <c r="L22" s="464" t="s">
        <v>3431</v>
      </c>
      <c r="M22" s="464"/>
      <c r="N22" s="464"/>
      <c r="O22" s="464"/>
      <c r="P22" s="456" t="s">
        <v>3432</v>
      </c>
      <c r="Q22" s="465" t="s">
        <v>3433</v>
      </c>
      <c r="R22" s="466" t="s">
        <v>3434</v>
      </c>
      <c r="S22" s="467" t="s">
        <v>3435</v>
      </c>
      <c r="T22" s="468" t="s">
        <v>3436</v>
      </c>
      <c r="U22" s="468" t="s">
        <v>3437</v>
      </c>
      <c r="V22" s="469" t="s">
        <v>3438</v>
      </c>
      <c r="W22" s="470" t="s">
        <v>3439</v>
      </c>
      <c r="X22" s="471" t="s">
        <v>3440</v>
      </c>
      <c r="Y22" s="472" t="s">
        <v>3441</v>
      </c>
      <c r="Z22" s="472" t="s">
        <v>3442</v>
      </c>
    </row>
    <row r="23" customFormat="false" ht="12.75" hidden="false" customHeight="false" outlineLevel="0" collapsed="false">
      <c r="A23" s="473" t="s">
        <v>134</v>
      </c>
      <c r="B23" s="474" t="n">
        <v>0.3</v>
      </c>
      <c r="C23" s="475"/>
      <c r="D23" s="476" t="str">
        <f aca="false">IF(ISERROR(VLOOKUP($A23,'liste reference'!$A$6:$B$1174,2,0)),IF(ISERROR(VLOOKUP($A23,'liste reference'!$B$6:$B$1174,1,0)),"",VLOOKUP($A23,'liste reference'!$B$6:$B$1174,1,0)),VLOOKUP($A23,'liste reference'!$A$6:$B$1174,2,0))</f>
        <v>Cladophora sp.</v>
      </c>
      <c r="E23" s="477" t="e">
        <f aca="false">IF(D23="",,VLOOKUP(D23,D$22:D22,1,0))</f>
        <v>#N/A</v>
      </c>
      <c r="F23" s="539" t="n">
        <f aca="false">IF(AND(OR(A23="",A23="!!!!!!"),B23="",C23=""),"",IF(OR(AND(B23="",C23=""),ISERROR(C23+B23)),"!!!",($B23*$B$7+$C23*$C$7)/100))</f>
        <v>0.078</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540"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3443</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0.078</v>
      </c>
      <c r="S23" s="487" t="n">
        <f aca="false">IF(OR(ISTEXT(H23),R23=0),"",IF(R23&lt;0.1,1,IF(R23&lt;1,2,IF(R23&lt;10,3,IF(R23&lt;50,4,IF(R23&gt;=50,5,""))))))</f>
        <v>1</v>
      </c>
      <c r="T23" s="487" t="n">
        <f aca="false">IF(ISERROR(S23*J23),0,S23*J23)</f>
        <v>6</v>
      </c>
      <c r="U23" s="487" t="n">
        <f aca="false">IF(ISERROR(S23*J23*K23),0,S23*J23*K23)</f>
        <v>6</v>
      </c>
      <c r="V23" s="487" t="n">
        <f aca="false">IF(ISERROR(S23*K23),0,S23*K23)</f>
        <v>1</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195</v>
      </c>
      <c r="B24" s="491" t="n">
        <v>1</v>
      </c>
      <c r="C24" s="492" t="n">
        <v>0.3</v>
      </c>
      <c r="D24" s="493" t="str">
        <f aca="false">IF(ISERROR(VLOOKUP($A24,'liste reference'!$A$6:$B$1174,2,0)),IF(ISERROR(VLOOKUP($A24,'liste reference'!$B$6:$B$1174,1,0)),"",VLOOKUP($A24,'liste reference'!$B$6:$B$1174,1,0)),VLOOKUP($A24,'liste reference'!$A$6:$B$1174,2,0))</f>
        <v>Hildenbrandia sp.</v>
      </c>
      <c r="E24" s="494" t="e">
        <f aca="false">IF(D24="",,VLOOKUP(D24,D$22:D23,1,0))</f>
        <v>#N/A</v>
      </c>
      <c r="F24" s="541" t="n">
        <f aca="false">IF(AND(OR(A24="",A24="!!!!!!"),B24="",C24=""),"",IF(OR(AND(B24="",C24=""),ISERROR(C24+B24)),"!!!",($B24*$B$7+$C24*$C$7)/100))</f>
        <v>0.482</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540"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3443</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0.482</v>
      </c>
      <c r="S24" s="487" t="n">
        <f aca="false">IF(OR(ISTEXT(H24),R24=0),"",IF(R24&lt;0.1,1,IF(R24&lt;1,2,IF(R24&lt;10,3,IF(R24&lt;50,4,IF(R24&gt;=50,5,""))))))</f>
        <v>2</v>
      </c>
      <c r="T24" s="487" t="n">
        <f aca="false">IF(ISERROR(S24*J24),0,S24*J24)</f>
        <v>30</v>
      </c>
      <c r="U24" s="487" t="n">
        <f aca="false">IF(ISERROR(S24*J24*K24),0,S24*J24*K24)</f>
        <v>60</v>
      </c>
      <c r="V24" s="502" t="n">
        <f aca="false">IF(ISERROR(S24*K24),0,S24*K24)</f>
        <v>4</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228</v>
      </c>
      <c r="B25" s="491" t="n">
        <v>0.6</v>
      </c>
      <c r="C25" s="492" t="n">
        <v>12</v>
      </c>
      <c r="D25" s="493" t="str">
        <f aca="false">IF(ISERROR(VLOOKUP($A25,'liste reference'!$A$6:$B$1174,2,0)),IF(ISERROR(VLOOKUP($A25,'liste reference'!$B$6:$B$1174,1,0)),"",VLOOKUP($A25,'liste reference'!$B$6:$B$1174,1,0)),VLOOKUP($A25,'liste reference'!$A$6:$B$1174,2,0))</f>
        <v>Melosira sp.</v>
      </c>
      <c r="E25" s="494" t="e">
        <f aca="false">IF(D25="",,VLOOKUP(D25,D$22:D24,1,0))</f>
        <v>#N/A</v>
      </c>
      <c r="F25" s="541" t="n">
        <f aca="false">IF(AND(OR(A25="",A25="!!!!!!"),B25="",C25=""),"",IF(OR(AND(B25="",C25=""),ISERROR(C25+B25)),"!!!",($B25*$B$7+$C25*$C$7)/100))</f>
        <v>9.036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540"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3443</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9.036</v>
      </c>
      <c r="S25" s="487" t="n">
        <f aca="false">IF(OR(ISTEXT(H25),R25=0),"",IF(R25&lt;0.1,1,IF(R25&lt;1,2,IF(R25&lt;10,3,IF(R25&lt;50,4,IF(R25&gt;=50,5,""))))))</f>
        <v>3</v>
      </c>
      <c r="T25" s="487" t="n">
        <f aca="false">IF(ISERROR(S25*J25),0,S25*J25)</f>
        <v>30</v>
      </c>
      <c r="U25" s="487" t="n">
        <f aca="false">IF(ISERROR(S25*J25*K25),0,S25*J25*K25)</f>
        <v>30</v>
      </c>
      <c r="V25" s="502" t="n">
        <f aca="false">IF(ISERROR(S25*K25),0,S25*K25)</f>
        <v>3</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291</v>
      </c>
      <c r="B26" s="491" t="n">
        <v>0.01</v>
      </c>
      <c r="C26" s="492"/>
      <c r="D26" s="493" t="str">
        <f aca="false">IF(ISERROR(VLOOKUP($A26,'liste reference'!$A$6:$B$1174,2,0)),IF(ISERROR(VLOOKUP($A26,'liste reference'!$B$6:$B$1174,1,0)),"",VLOOKUP($A26,'liste reference'!$B$6:$B$1174,1,0)),VLOOKUP($A26,'liste reference'!$A$6:$B$1174,2,0))</f>
        <v>Nostoc sp.</v>
      </c>
      <c r="E26" s="494" t="e">
        <f aca="false">IF(D26="",,VLOOKUP(D26,D$22:D25,1,0))</f>
        <v>#N/A</v>
      </c>
      <c r="F26" s="541" t="n">
        <f aca="false">IF(AND(OR(A26="",A26="!!!!!!"),B26="",C26=""),"",IF(OR(AND(B26="",C26=""),ISERROR(C26+B26)),"!!!",($B26*$B$7+$C26*$C$7)/100))</f>
        <v>0.0026</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9</v>
      </c>
      <c r="K26" s="498" t="n">
        <f aca="false">IF(ISNUMBER($H26),IF(ISERROR(VLOOKUP($A26,'liste reference'!$A$6:$Q$1174,7,0)),IF(ISERROR(VLOOKUP($A26,'liste reference'!$B$6:$Q$1174,6,0)),"nu",VLOOKUP($A26,'liste reference'!$B$6:$Q$1174,6,0)),VLOOKUP($A26,'liste reference'!$A$6:$Q$1174,7,0)),"nu")</f>
        <v>1</v>
      </c>
      <c r="L26" s="540"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Nostoc sp.</v>
      </c>
      <c r="M26" s="499"/>
      <c r="N26" s="499"/>
      <c r="O26" s="499"/>
      <c r="P26" s="500" t="s">
        <v>3443</v>
      </c>
      <c r="Q26" s="501" t="n">
        <f aca="false">IF(OR($A26="NEWCOD",$A26="!!!!!!"),IF(X26="","NoCod",X26),IF($A26="","",IF(ISERROR(VLOOKUP($A26,'liste reference'!$A$6:$H$1174,8,FALSE())),IF(ISERROR(VLOOKUP($A26,'liste reference'!$B$6:$H$1174,7,FALSE())),"",VLOOKUP($A26,'liste reference'!$B$6:$H$1174,7,FALSE())),VLOOKUP($A26,'liste reference'!$A$6:$H$1174,8,FALSE()))))</f>
        <v>1105</v>
      </c>
      <c r="R26" s="486" t="n">
        <f aca="false">IF(ISTEXT(H26),"",(B26*$B$7/100)+(C26*$C$7/100))</f>
        <v>0.0026</v>
      </c>
      <c r="S26" s="487" t="n">
        <f aca="false">IF(OR(ISTEXT(H26),R26=0),"",IF(R26&lt;0.1,1,IF(R26&lt;1,2,IF(R26&lt;10,3,IF(R26&lt;50,4,IF(R26&gt;=50,5,""))))))</f>
        <v>1</v>
      </c>
      <c r="T26" s="487" t="n">
        <f aca="false">IF(ISERROR(S26*J26),0,S26*J26)</f>
        <v>9</v>
      </c>
      <c r="U26" s="487" t="n">
        <f aca="false">IF(ISERROR(S26*J26*K26),0,S26*J26*K26)</f>
        <v>9</v>
      </c>
      <c r="V26" s="502" t="n">
        <f aca="false">IF(ISERROR(S26*K26),0,S26*K26)</f>
        <v>1</v>
      </c>
      <c r="W26" s="503"/>
      <c r="X26" s="504"/>
      <c r="Y26" s="487" t="str">
        <f aca="false">IF(AND(ISNUMBER(F26),OR(A26="",A26="!!!!!!")),"!!!!!!",IF(A26="new.cod","NEWCOD",IF(AND((Z26=""),ISTEXT(A26),A26&lt;&gt;"!!!!!!"),A26,IF(Z26="","",INDEX('liste reference'!$A$6:$A$1174,Z26)))))</f>
        <v>NOSSPX</v>
      </c>
      <c r="Z26" s="472" t="n">
        <f aca="false">IF(ISERROR(MATCH(A26,'liste reference'!$A$6:$A$1174,0)),IF(ISERROR(MATCH(A26,'liste reference'!$B$6:$B$1174,0)),"",(MATCH(A26,'liste reference'!$B$6:$B$1174,0))),(MATCH(A26,'liste reference'!$A$6:$A$1174,0)))</f>
        <v>84</v>
      </c>
    </row>
    <row r="27" customFormat="false" ht="12.75" hidden="false" customHeight="false" outlineLevel="0" collapsed="false">
      <c r="A27" s="490" t="s">
        <v>306</v>
      </c>
      <c r="B27" s="491" t="n">
        <v>0.005</v>
      </c>
      <c r="C27" s="492"/>
      <c r="D27" s="493" t="str">
        <f aca="false">IF(ISERROR(VLOOKUP($A27,'liste reference'!$A$6:$B$1174,2,0)),IF(ISERROR(VLOOKUP($A27,'liste reference'!$B$6:$B$1174,1,0)),"",VLOOKUP($A27,'liste reference'!$B$6:$B$1174,1,0)),VLOOKUP($A27,'liste reference'!$A$6:$B$1174,2,0))</f>
        <v>Paralemanea sp.</v>
      </c>
      <c r="E27" s="494" t="e">
        <f aca="false">IF(D27="",,VLOOKUP(D27,D$22:D26,1,0))</f>
        <v>#N/A</v>
      </c>
      <c r="F27" s="541" t="n">
        <f aca="false">IF(AND(OR(A27="",A27="!!!!!!"),B27="",C27=""),"",IF(OR(AND(B27="",C27=""),ISERROR(C27+B27)),"!!!",($B27*$B$7+$C27*$C$7)/100))</f>
        <v>0.0013</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540"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Paralemanea sp.</v>
      </c>
      <c r="M27" s="499"/>
      <c r="N27" s="499"/>
      <c r="O27" s="499"/>
      <c r="P27" s="500" t="s">
        <v>3443</v>
      </c>
      <c r="Q27" s="501" t="n">
        <f aca="false">IF(OR($A27="NEWCOD",$A27="!!!!!!"),IF(X27="","NoCod",X27),IF($A27="","",IF(ISERROR(VLOOKUP($A27,'liste reference'!$A$6:$H$1174,8,FALSE())),IF(ISERROR(VLOOKUP($A27,'liste reference'!$B$6:$H$1174,7,FALSE())),"",VLOOKUP($A27,'liste reference'!$B$6:$H$1174,7,FALSE())),VLOOKUP($A27,'liste reference'!$A$6:$H$1174,8,FALSE()))))</f>
        <v>31566</v>
      </c>
      <c r="R27" s="486" t="n">
        <f aca="false">IF(ISTEXT(H27),"",(B27*$B$7/100)+(C27*$C$7/100))</f>
        <v>0.0013</v>
      </c>
      <c r="S27" s="487" t="n">
        <f aca="false">IF(OR(ISTEXT(H27),R27=0),"",IF(R27&lt;0.1,1,IF(R27&lt;1,2,IF(R27&lt;10,3,IF(R27&lt;50,4,IF(R27&gt;=50,5,""))))))</f>
        <v>1</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PAASPX</v>
      </c>
      <c r="Z27" s="472" t="n">
        <f aca="false">IF(ISERROR(MATCH(A27,'liste reference'!$A$6:$A$1174,0)),IF(ISERROR(MATCH(A27,'liste reference'!$B$6:$B$1174,0)),"",(MATCH(A27,'liste reference'!$B$6:$B$1174,0))),(MATCH(A27,'liste reference'!$A$6:$A$1174,0)))</f>
        <v>87</v>
      </c>
    </row>
    <row r="28" customFormat="false" ht="12.75" hidden="false" customHeight="false" outlineLevel="0" collapsed="false">
      <c r="A28" s="490" t="s">
        <v>336</v>
      </c>
      <c r="B28" s="491"/>
      <c r="C28" s="492" t="n">
        <v>0.005</v>
      </c>
      <c r="D28" s="493" t="str">
        <f aca="false">IF(ISERROR(VLOOKUP($A28,'liste reference'!$A$6:$B$1174,2,0)),IF(ISERROR(VLOOKUP($A28,'liste reference'!$B$6:$B$1174,1,0)),"",VLOOKUP($A28,'liste reference'!$B$6:$B$1174,1,0)),VLOOKUP($A28,'liste reference'!$A$6:$B$1174,2,0))</f>
        <v>Scytonema sp.</v>
      </c>
      <c r="E28" s="494" t="e">
        <f aca="false">IF(D28="",,VLOOKUP(D28,D$22:D27,1,0))</f>
        <v>#N/A</v>
      </c>
      <c r="F28" s="541" t="n">
        <f aca="false">IF(AND(OR(A28="",A28="!!!!!!"),B28="",C28=""),"",IF(OR(AND(B28="",C28=""),ISERROR(C28+B28)),"!!!",($B28*$B$7+$C28*$C$7)/100))</f>
        <v>0.0037</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str">
        <f aca="false">IF(ISNUMBER($H28),IF(ISERROR(VLOOKUP($A28,'liste reference'!$A$6:$Q$1174,6,0)),IF(ISERROR(VLOOKUP($A28,'liste reference'!$B$6:$Q$1174,5,0)),"nu",VLOOKUP($A28,'liste reference'!$B$6:$Q$1174,5,0)),VLOOKUP($A28,'liste reference'!$A$6:$Q$1174,6,0)),"nu")</f>
        <v>nc</v>
      </c>
      <c r="K28" s="498" t="str">
        <f aca="false">IF(ISNUMBER($H28),IF(ISERROR(VLOOKUP($A28,'liste reference'!$A$6:$Q$1174,7,0)),IF(ISERROR(VLOOKUP($A28,'liste reference'!$B$6:$Q$1174,6,0)),"nu",VLOOKUP($A28,'liste reference'!$B$6:$Q$1174,6,0)),VLOOKUP($A28,'liste reference'!$A$6:$Q$1174,7,0)),"nu")</f>
        <v>nc</v>
      </c>
      <c r="L28" s="540"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Scytonema sp.</v>
      </c>
      <c r="M28" s="499"/>
      <c r="N28" s="499"/>
      <c r="O28" s="499"/>
      <c r="P28" s="500" t="s">
        <v>3443</v>
      </c>
      <c r="Q28" s="501" t="n">
        <f aca="false">IF(OR($A28="NEWCOD",$A28="!!!!!!"),IF(X28="","NoCod",X28),IF($A28="","",IF(ISERROR(VLOOKUP($A28,'liste reference'!$A$6:$H$1174,8,FALSE())),IF(ISERROR(VLOOKUP($A28,'liste reference'!$B$6:$H$1174,7,FALSE())),"",VLOOKUP($A28,'liste reference'!$B$6:$H$1174,7,FALSE())),VLOOKUP($A28,'liste reference'!$A$6:$H$1174,8,FALSE()))))</f>
        <v>1114</v>
      </c>
      <c r="R28" s="486" t="n">
        <f aca="false">IF(ISTEXT(H28),"",(B28*$B$7/100)+(C28*$C$7/100))</f>
        <v>0.0037</v>
      </c>
      <c r="S28" s="487" t="n">
        <f aca="false">IF(OR(ISTEXT(H28),R28=0),"",IF(R28&lt;0.1,1,IF(R28&lt;1,2,IF(R28&lt;10,3,IF(R28&lt;50,4,IF(R28&gt;=50,5,""))))))</f>
        <v>1</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SCYSPX</v>
      </c>
      <c r="Z28" s="472" t="n">
        <f aca="false">IF(ISERROR(MATCH(A28,'liste reference'!$A$6:$A$1174,0)),IF(ISERROR(MATCH(A28,'liste reference'!$B$6:$B$1174,0)),"",(MATCH(A28,'liste reference'!$B$6:$B$1174,0))),(MATCH(A28,'liste reference'!$A$6:$A$1174,0)))</f>
        <v>99</v>
      </c>
    </row>
    <row r="29" customFormat="false" ht="12.75" hidden="false" customHeight="false" outlineLevel="0" collapsed="false">
      <c r="A29" s="490" t="s">
        <v>376</v>
      </c>
      <c r="B29" s="491" t="n">
        <v>0.005</v>
      </c>
      <c r="C29" s="492"/>
      <c r="D29" s="493" t="str">
        <f aca="false">IF(ISERROR(VLOOKUP($A29,'liste reference'!$A$6:$B$1174,2,0)),IF(ISERROR(VLOOKUP($A29,'liste reference'!$B$6:$B$1174,1,0)),"",VLOOKUP($A29,'liste reference'!$B$6:$B$1174,1,0)),VLOOKUP($A29,'liste reference'!$A$6:$B$1174,2,0))</f>
        <v>Tolypothrix sp.</v>
      </c>
      <c r="E29" s="494" t="e">
        <f aca="false">IF(D29="",,VLOOKUP(D29,D$22:D28,1,0))</f>
        <v>#N/A</v>
      </c>
      <c r="F29" s="541" t="n">
        <f aca="false">IF(AND(OR(A29="",A29="!!!!!!"),B29="",C29=""),"",IF(OR(AND(B29="",C29=""),ISERROR(C29+B29)),"!!!",($B29*$B$7+$C29*$C$7)/100))</f>
        <v>0.0013</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540"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Tolypothrix sp.</v>
      </c>
      <c r="M29" s="499"/>
      <c r="N29" s="499"/>
      <c r="O29" s="499"/>
      <c r="P29" s="500" t="s">
        <v>3443</v>
      </c>
      <c r="Q29" s="501" t="n">
        <f aca="false">IF(OR($A29="NEWCOD",$A29="!!!!!!"),IF(X29="","NoCod",X29),IF($A29="","",IF(ISERROR(VLOOKUP($A29,'liste reference'!$A$6:$H$1174,8,FALSE())),IF(ISERROR(VLOOKUP($A29,'liste reference'!$B$6:$H$1174,7,FALSE())),"",VLOOKUP($A29,'liste reference'!$B$6:$H$1174,7,FALSE())),VLOOKUP($A29,'liste reference'!$A$6:$H$1174,8,FALSE()))))</f>
        <v>6304</v>
      </c>
      <c r="R29" s="486" t="n">
        <f aca="false">IF(ISTEXT(H29),"",(B29*$B$7/100)+(C29*$C$7/100))</f>
        <v>0.0013</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TOYSPX</v>
      </c>
      <c r="Z29" s="472" t="n">
        <f aca="false">IF(ISERROR(MATCH(A29,'liste reference'!$A$6:$A$1174,0)),IF(ISERROR(MATCH(A29,'liste reference'!$B$6:$B$1174,0)),"",(MATCH(A29,'liste reference'!$B$6:$B$1174,0))),(MATCH(A29,'liste reference'!$A$6:$A$1174,0)))</f>
        <v>113</v>
      </c>
    </row>
    <row r="30" customFormat="false" ht="12.75" hidden="false" customHeight="false" outlineLevel="0" collapsed="false">
      <c r="A30" s="490" t="s">
        <v>385</v>
      </c>
      <c r="B30" s="491"/>
      <c r="C30" s="492" t="n">
        <v>0.02</v>
      </c>
      <c r="D30" s="493" t="str">
        <f aca="false">IF(ISERROR(VLOOKUP($A30,'liste reference'!$A$6:$B$1174,2,0)),IF(ISERROR(VLOOKUP($A30,'liste reference'!$B$6:$B$1174,1,0)),"",VLOOKUP($A30,'liste reference'!$B$6:$B$1174,1,0)),VLOOKUP($A30,'liste reference'!$A$6:$B$1174,2,0))</f>
        <v>Ulothrix sp.</v>
      </c>
      <c r="E30" s="494" t="e">
        <f aca="false">IF(D30="",,VLOOKUP(D30,D$22:D29,1,0))</f>
        <v>#N/A</v>
      </c>
      <c r="F30" s="541" t="n">
        <f aca="false">IF(AND(OR(A30="",A30="!!!!!!"),B30="",C30=""),"",IF(OR(AND(B30="",C30=""),ISERROR(C30+B30)),"!!!",($B30*$B$7+$C30*$C$7)/100))</f>
        <v>0.0148</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540"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Ulothrix sp.</v>
      </c>
      <c r="M30" s="499"/>
      <c r="N30" s="499"/>
      <c r="O30" s="499"/>
      <c r="P30" s="500" t="s">
        <v>3443</v>
      </c>
      <c r="Q30" s="501" t="n">
        <f aca="false">IF(OR($A30="NEWCOD",$A30="!!!!!!"),IF(X30="","NoCod",X30),IF($A30="","",IF(ISERROR(VLOOKUP($A30,'liste reference'!$A$6:$H$1174,8,FALSE())),IF(ISERROR(VLOOKUP($A30,'liste reference'!$B$6:$H$1174,7,FALSE())),"",VLOOKUP($A30,'liste reference'!$B$6:$H$1174,7,FALSE())),VLOOKUP($A30,'liste reference'!$A$6:$H$1174,8,FALSE()))))</f>
        <v>1142</v>
      </c>
      <c r="R30" s="486" t="n">
        <f aca="false">IF(ISTEXT(H30),"",(B30*$B$7/100)+(C30*$C$7/100))</f>
        <v>0.0148</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ULOSPX</v>
      </c>
      <c r="Z30" s="472" t="n">
        <f aca="false">IF(ISERROR(MATCH(A30,'liste reference'!$A$6:$A$1174,0)),IF(ISERROR(MATCH(A30,'liste reference'!$B$6:$B$1174,0)),"",(MATCH(A30,'liste reference'!$B$6:$B$1174,0))),(MATCH(A30,'liste reference'!$A$6:$A$1174,0)))</f>
        <v>116</v>
      </c>
    </row>
    <row r="31" customFormat="false" ht="12.75" hidden="false" customHeight="false" outlineLevel="0" collapsed="false">
      <c r="A31" s="490" t="s">
        <v>395</v>
      </c>
      <c r="B31" s="491" t="n">
        <v>0.2</v>
      </c>
      <c r="C31" s="492"/>
      <c r="D31" s="493" t="str">
        <f aca="false">IF(ISERROR(VLOOKUP($A31,'liste reference'!$A$6:$B$1174,2,0)),IF(ISERROR(VLOOKUP($A31,'liste reference'!$B$6:$B$1174,1,0)),"",VLOOKUP($A31,'liste reference'!$B$6:$B$1174,1,0)),VLOOKUP($A31,'liste reference'!$A$6:$B$1174,2,0))</f>
        <v>Vaucheria sp.</v>
      </c>
      <c r="E31" s="494" t="e">
        <f aca="false">IF(D31="",,VLOOKUP(D31,D$22:D30,1,0))</f>
        <v>#N/A</v>
      </c>
      <c r="F31" s="541" t="n">
        <f aca="false">IF(AND(OR(A31="",A31="!!!!!!"),B31="",C31=""),"",IF(OR(AND(B31="",C31=""),ISERROR(C31+B31)),"!!!",($B31*$B$7+$C31*$C$7)/100))</f>
        <v>0.052</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4</v>
      </c>
      <c r="K31" s="498" t="n">
        <f aca="false">IF(ISNUMBER($H31),IF(ISERROR(VLOOKUP($A31,'liste reference'!$A$6:$Q$1174,7,0)),IF(ISERROR(VLOOKUP($A31,'liste reference'!$B$6:$Q$1174,6,0)),"nu",VLOOKUP($A31,'liste reference'!$B$6:$Q$1174,6,0)),VLOOKUP($A31,'liste reference'!$A$6:$Q$1174,7,0)),"nu")</f>
        <v>1</v>
      </c>
      <c r="L31" s="540"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Vaucheria sp.</v>
      </c>
      <c r="M31" s="499"/>
      <c r="N31" s="499"/>
      <c r="O31" s="499"/>
      <c r="P31" s="500" t="s">
        <v>3443</v>
      </c>
      <c r="Q31" s="501" t="n">
        <f aca="false">IF(OR($A31="NEWCOD",$A31="!!!!!!"),IF(X31="","NoCod",X31),IF($A31="","",IF(ISERROR(VLOOKUP($A31,'liste reference'!$A$6:$H$1174,8,FALSE())),IF(ISERROR(VLOOKUP($A31,'liste reference'!$B$6:$H$1174,7,FALSE())),"",VLOOKUP($A31,'liste reference'!$B$6:$H$1174,7,FALSE())),VLOOKUP($A31,'liste reference'!$A$6:$H$1174,8,FALSE()))))</f>
        <v>1169</v>
      </c>
      <c r="R31" s="486" t="n">
        <f aca="false">IF(ISTEXT(H31),"",(B31*$B$7/100)+(C31*$C$7/100))</f>
        <v>0.052</v>
      </c>
      <c r="S31" s="487" t="n">
        <f aca="false">IF(OR(ISTEXT(H31),R31=0),"",IF(R31&lt;0.1,1,IF(R31&lt;1,2,IF(R31&lt;10,3,IF(R31&lt;50,4,IF(R31&gt;=50,5,""))))))</f>
        <v>1</v>
      </c>
      <c r="T31" s="487" t="n">
        <f aca="false">IF(ISERROR(S31*J31),0,S31*J31)</f>
        <v>4</v>
      </c>
      <c r="U31" s="487" t="n">
        <f aca="false">IF(ISERROR(S31*J31*K31),0,S31*J31*K31)</f>
        <v>4</v>
      </c>
      <c r="V31" s="502" t="n">
        <f aca="false">IF(ISERROR(S31*K31),0,S31*K31)</f>
        <v>1</v>
      </c>
      <c r="W31" s="503"/>
      <c r="X31" s="504"/>
      <c r="Y31" s="487" t="str">
        <f aca="false">IF(AND(ISNUMBER(F31),OR(A31="",A31="!!!!!!")),"!!!!!!",IF(A31="new.cod","NEWCOD",IF(AND((Z31=""),ISTEXT(A31),A31&lt;&gt;"!!!!!!"),A31,IF(Z31="","",INDEX('liste reference'!$A$6:$A$1174,Z31)))))</f>
        <v>VAUSPX</v>
      </c>
      <c r="Z31" s="472" t="n">
        <f aca="false">IF(ISERROR(MATCH(A31,'liste reference'!$A$6:$A$1174,0)),IF(ISERROR(MATCH(A31,'liste reference'!$B$6:$B$1174,0)),"",(MATCH(A31,'liste reference'!$B$6:$B$1174,0))),(MATCH(A31,'liste reference'!$A$6:$A$1174,0)))</f>
        <v>118</v>
      </c>
    </row>
    <row r="32" customFormat="false" ht="12.75" hidden="false" customHeight="false" outlineLevel="0" collapsed="false">
      <c r="A32" s="490" t="s">
        <v>557</v>
      </c>
      <c r="B32" s="491" t="n">
        <v>0.005</v>
      </c>
      <c r="C32" s="492" t="n">
        <v>0.005</v>
      </c>
      <c r="D32" s="493" t="str">
        <f aca="false">IF(ISERROR(VLOOKUP($A32,'liste reference'!$A$6:$B$1174,2,0)),IF(ISERROR(VLOOKUP($A32,'liste reference'!$B$6:$B$1174,1,0)),"",VLOOKUP($A32,'liste reference'!$B$6:$B$1174,1,0)),VLOOKUP($A32,'liste reference'!$A$6:$B$1174,2,0))</f>
        <v>Pellia sp.</v>
      </c>
      <c r="E32" s="494" t="e">
        <f aca="false">IF(D32="",,VLOOKUP(D32,D$22:D31,1,0))</f>
        <v>#N/A</v>
      </c>
      <c r="F32" s="541" t="n">
        <f aca="false">IF(AND(OR(A32="",A32="!!!!!!"),B32="",C32=""),"",IF(OR(AND(B32="",C32=""),ISERROR(C32+B32)),"!!!",($B32*$B$7+$C32*$C$7)/100))</f>
        <v>0.005</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540"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Pellia sp.</v>
      </c>
      <c r="M32" s="499"/>
      <c r="N32" s="499"/>
      <c r="O32" s="499"/>
      <c r="P32" s="500" t="s">
        <v>3443</v>
      </c>
      <c r="Q32" s="501" t="n">
        <f aca="false">IF(OR($A32="NEWCOD",$A32="!!!!!!"),IF(X32="","NoCod",X32),IF($A32="","",IF(ISERROR(VLOOKUP($A32,'liste reference'!$A$6:$H$1174,8,FALSE())),IF(ISERROR(VLOOKUP($A32,'liste reference'!$B$6:$H$1174,7,FALSE())),"",VLOOKUP($A32,'liste reference'!$B$6:$H$1174,7,FALSE())),VLOOKUP($A32,'liste reference'!$A$6:$H$1174,8,FALSE()))))</f>
        <v>1196</v>
      </c>
      <c r="R32" s="486" t="n">
        <f aca="false">IF(ISTEXT(H32),"",(B32*$B$7/100)+(C32*$C$7/100))</f>
        <v>0.005</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PELSPX</v>
      </c>
      <c r="Z32" s="472" t="n">
        <f aca="false">IF(ISERROR(MATCH(A32,'liste reference'!$A$6:$A$1174,0)),IF(ISERROR(MATCH(A32,'liste reference'!$B$6:$B$1174,0)),"",(MATCH(A32,'liste reference'!$B$6:$B$1174,0))),(MATCH(A32,'liste reference'!$A$6:$A$1174,0)))</f>
        <v>170</v>
      </c>
    </row>
    <row r="33" customFormat="false" ht="12.75" hidden="false" customHeight="false" outlineLevel="0" collapsed="false">
      <c r="A33" s="490" t="s">
        <v>723</v>
      </c>
      <c r="B33" s="491" t="n">
        <v>0.005</v>
      </c>
      <c r="C33" s="492"/>
      <c r="D33" s="493" t="str">
        <f aca="false">IF(ISERROR(VLOOKUP($A33,'liste reference'!$A$6:$B$1174,2,0)),IF(ISERROR(VLOOKUP($A33,'liste reference'!$B$6:$B$1174,1,0)),"",VLOOKUP($A33,'liste reference'!$B$6:$B$1174,1,0)),VLOOKUP($A33,'liste reference'!$A$6:$B$1174,2,0))</f>
        <v>Cratoneuron filicinum</v>
      </c>
      <c r="E33" s="494" t="e">
        <f aca="false">IF(D33="",,VLOOKUP(D33,D$22:D32,1,0))</f>
        <v>#N/A</v>
      </c>
      <c r="F33" s="541" t="n">
        <f aca="false">IF(AND(OR(A33="",A33="!!!!!!"),B33="",C33=""),"",IF(OR(AND(B33="",C33=""),ISERROR(C33+B33)),"!!!",($B33*$B$7+$C33*$C$7)/100))</f>
        <v>0.0013</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18</v>
      </c>
      <c r="K33" s="498" t="n">
        <f aca="false">IF(ISNUMBER($H33),IF(ISERROR(VLOOKUP($A33,'liste reference'!$A$6:$Q$1174,7,0)),IF(ISERROR(VLOOKUP($A33,'liste reference'!$B$6:$Q$1174,6,0)),"nu",VLOOKUP($A33,'liste reference'!$B$6:$Q$1174,6,0)),VLOOKUP($A33,'liste reference'!$A$6:$Q$1174,7,0)),"nu")</f>
        <v>3</v>
      </c>
      <c r="L33" s="540"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Cratoneuron filicinum</v>
      </c>
      <c r="M33" s="499"/>
      <c r="N33" s="499"/>
      <c r="O33" s="499"/>
      <c r="P33" s="500" t="s">
        <v>3443</v>
      </c>
      <c r="Q33" s="501" t="n">
        <f aca="false">IF(OR($A33="NEWCOD",$A33="!!!!!!"),IF(X33="","NoCod",X33),IF($A33="","",IF(ISERROR(VLOOKUP($A33,'liste reference'!$A$6:$H$1174,8,FALSE())),IF(ISERROR(VLOOKUP($A33,'liste reference'!$B$6:$H$1174,7,FALSE())),"",VLOOKUP($A33,'liste reference'!$B$6:$H$1174,7,FALSE())),VLOOKUP($A33,'liste reference'!$A$6:$H$1174,8,FALSE()))))</f>
        <v>1233</v>
      </c>
      <c r="R33" s="486" t="n">
        <f aca="false">IF(ISTEXT(H33),"",(B33*$B$7/100)+(C33*$C$7/100))</f>
        <v>0.0013</v>
      </c>
      <c r="S33" s="487" t="n">
        <f aca="false">IF(OR(ISTEXT(H33),R33=0),"",IF(R33&lt;0.1,1,IF(R33&lt;1,2,IF(R33&lt;10,3,IF(R33&lt;50,4,IF(R33&gt;=50,5,""))))))</f>
        <v>1</v>
      </c>
      <c r="T33" s="487" t="n">
        <f aca="false">IF(ISERROR(S33*J33),0,S33*J33)</f>
        <v>18</v>
      </c>
      <c r="U33" s="487" t="n">
        <f aca="false">IF(ISERROR(S33*J33*K33),0,S33*J33*K33)</f>
        <v>54</v>
      </c>
      <c r="V33" s="502" t="n">
        <f aca="false">IF(ISERROR(S33*K33),0,S33*K33)</f>
        <v>3</v>
      </c>
      <c r="W33" s="503"/>
      <c r="X33" s="504"/>
      <c r="Y33" s="487" t="str">
        <f aca="false">IF(AND(ISNUMBER(F33),OR(A33="",A33="!!!!!!")),"!!!!!!",IF(A33="new.cod","NEWCOD",IF(AND((Z33=""),ISTEXT(A33),A33&lt;&gt;"!!!!!!"),A33,IF(Z33="","",INDEX('liste reference'!$A$6:$A$1174,Z33)))))</f>
        <v>CRAFIL</v>
      </c>
      <c r="Z33" s="472" t="n">
        <f aca="false">IF(ISERROR(MATCH(A33,'liste reference'!$A$6:$A$1174,0)),IF(ISERROR(MATCH(A33,'liste reference'!$B$6:$B$1174,0)),"",(MATCH(A33,'liste reference'!$B$6:$B$1174,0))),(MATCH(A33,'liste reference'!$A$6:$A$1174,0)))</f>
        <v>227</v>
      </c>
    </row>
    <row r="34" customFormat="false" ht="12.75" hidden="false" customHeight="false" outlineLevel="0" collapsed="false">
      <c r="A34" s="490" t="s">
        <v>830</v>
      </c>
      <c r="B34" s="491" t="n">
        <v>0.005</v>
      </c>
      <c r="C34" s="492"/>
      <c r="D34" s="493" t="str">
        <f aca="false">IF(ISERROR(VLOOKUP($A34,'liste reference'!$A$6:$B$1174,2,0)),IF(ISERROR(VLOOKUP($A34,'liste reference'!$B$6:$B$1174,1,0)),"",VLOOKUP($A34,'liste reference'!$B$6:$B$1174,1,0)),VLOOKUP($A34,'liste reference'!$A$6:$B$1174,2,0))</f>
        <v>Fissidens crassipes</v>
      </c>
      <c r="E34" s="494" t="e">
        <f aca="false">IF(D34="",,VLOOKUP(D34,D$22:D33,1,0))</f>
        <v>#N/A</v>
      </c>
      <c r="F34" s="541" t="n">
        <f aca="false">IF(AND(OR(A34="",A34="!!!!!!"),B34="",C34=""),"",IF(OR(AND(B34="",C34=""),ISERROR(C34+B34)),"!!!",($B34*$B$7+$C34*$C$7)/100))</f>
        <v>0.0013</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12</v>
      </c>
      <c r="K34" s="498" t="n">
        <f aca="false">IF(ISNUMBER($H34),IF(ISERROR(VLOOKUP($A34,'liste reference'!$A$6:$Q$1174,7,0)),IF(ISERROR(VLOOKUP($A34,'liste reference'!$B$6:$Q$1174,6,0)),"nu",VLOOKUP($A34,'liste reference'!$B$6:$Q$1174,6,0)),VLOOKUP($A34,'liste reference'!$A$6:$Q$1174,7,0)),"nu")</f>
        <v>2</v>
      </c>
      <c r="L34" s="540"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Fissidens crassipes</v>
      </c>
      <c r="M34" s="499"/>
      <c r="N34" s="499"/>
      <c r="O34" s="499"/>
      <c r="P34" s="500" t="s">
        <v>3443</v>
      </c>
      <c r="Q34" s="501" t="n">
        <f aca="false">IF(OR($A34="NEWCOD",$A34="!!!!!!"),IF(X34="","NoCod",X34),IF($A34="","",IF(ISERROR(VLOOKUP($A34,'liste reference'!$A$6:$H$1174,8,FALSE())),IF(ISERROR(VLOOKUP($A34,'liste reference'!$B$6:$H$1174,7,FALSE())),"",VLOOKUP($A34,'liste reference'!$B$6:$H$1174,7,FALSE())),VLOOKUP($A34,'liste reference'!$A$6:$H$1174,8,FALSE()))))</f>
        <v>1294</v>
      </c>
      <c r="R34" s="486" t="n">
        <f aca="false">IF(ISTEXT(H34),"",(B34*$B$7/100)+(C34*$C$7/100))</f>
        <v>0.0013</v>
      </c>
      <c r="S34" s="487" t="n">
        <f aca="false">IF(OR(ISTEXT(H34),R34=0),"",IF(R34&lt;0.1,1,IF(R34&lt;1,2,IF(R34&lt;10,3,IF(R34&lt;50,4,IF(R34&gt;=50,5,""))))))</f>
        <v>1</v>
      </c>
      <c r="T34" s="487" t="n">
        <f aca="false">IF(ISERROR(S34*J34),0,S34*J34)</f>
        <v>12</v>
      </c>
      <c r="U34" s="487" t="n">
        <f aca="false">IF(ISERROR(S34*J34*K34),0,S34*J34*K34)</f>
        <v>24</v>
      </c>
      <c r="V34" s="502" t="n">
        <f aca="false">IF(ISERROR(S34*K34),0,S34*K34)</f>
        <v>2</v>
      </c>
      <c r="W34" s="503"/>
      <c r="X34" s="504"/>
      <c r="Y34" s="487" t="str">
        <f aca="false">IF(AND(ISNUMBER(F34),OR(A34="",A34="!!!!!!")),"!!!!!!",IF(A34="new.cod","NEWCOD",IF(AND((Z34=""),ISTEXT(A34),A34&lt;&gt;"!!!!!!"),A34,IF(Z34="","",INDEX('liste reference'!$A$6:$A$1174,Z34)))))</f>
        <v>FISCRA</v>
      </c>
      <c r="Z34" s="472" t="n">
        <f aca="false">IF(ISERROR(MATCH(A34,'liste reference'!$A$6:$A$1174,0)),IF(ISERROR(MATCH(A34,'liste reference'!$B$6:$B$1174,0)),"",(MATCH(A34,'liste reference'!$B$6:$B$1174,0))),(MATCH(A34,'liste reference'!$A$6:$A$1174,0)))</f>
        <v>255</v>
      </c>
    </row>
    <row r="35" customFormat="false" ht="12.75" hidden="false" customHeight="false" outlineLevel="0" collapsed="false">
      <c r="A35" s="490" t="s">
        <v>894</v>
      </c>
      <c r="B35" s="491"/>
      <c r="C35" s="492" t="n">
        <v>0.005</v>
      </c>
      <c r="D35" s="493" t="str">
        <f aca="false">IF(ISERROR(VLOOKUP($A35,'liste reference'!$A$6:$B$1174,2,0)),IF(ISERROR(VLOOKUP($A35,'liste reference'!$B$6:$B$1174,1,0)),"",VLOOKUP($A35,'liste reference'!$B$6:$B$1174,1,0)),VLOOKUP($A35,'liste reference'!$A$6:$B$1174,2,0))</f>
        <v>Fontinalis hypnoides var. duriaei</v>
      </c>
      <c r="E35" s="494" t="e">
        <f aca="false">IF(D35="",,VLOOKUP(D35,D$22:D34,1,0))</f>
        <v>#N/A</v>
      </c>
      <c r="F35" s="541" t="n">
        <f aca="false">IF(AND(OR(A35="",A35="!!!!!!"),B35="",C35=""),"",IF(OR(AND(B35="",C35=""),ISERROR(C35+B35)),"!!!",($B35*$B$7+$C35*$C$7)/100))</f>
        <v>0.0037</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14</v>
      </c>
      <c r="K35" s="498" t="n">
        <f aca="false">IF(ISNUMBER($H35),IF(ISERROR(VLOOKUP($A35,'liste reference'!$A$6:$Q$1174,7,0)),IF(ISERROR(VLOOKUP($A35,'liste reference'!$B$6:$Q$1174,6,0)),"nu",VLOOKUP($A35,'liste reference'!$B$6:$Q$1174,6,0)),VLOOKUP($A35,'liste reference'!$A$6:$Q$1174,7,0)),"nu")</f>
        <v>3</v>
      </c>
      <c r="L35" s="540"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Fontinalis hypnoides var. duriaei</v>
      </c>
      <c r="M35" s="499"/>
      <c r="N35" s="499"/>
      <c r="O35" s="499"/>
      <c r="P35" s="500" t="s">
        <v>3443</v>
      </c>
      <c r="Q35" s="501" t="n">
        <f aca="false">IF(OR($A35="NEWCOD",$A35="!!!!!!"),IF(X35="","NoCod",X35),IF($A35="","",IF(ISERROR(VLOOKUP($A35,'liste reference'!$A$6:$H$1174,8,FALSE())),IF(ISERROR(VLOOKUP($A35,'liste reference'!$B$6:$H$1174,7,FALSE())),"",VLOOKUP($A35,'liste reference'!$B$6:$H$1174,7,FALSE())),VLOOKUP($A35,'liste reference'!$A$6:$H$1174,8,FALSE()))))</f>
        <v>10215</v>
      </c>
      <c r="R35" s="486" t="n">
        <f aca="false">IF(ISTEXT(H35),"",(B35*$B$7/100)+(C35*$C$7/100))</f>
        <v>0.0037</v>
      </c>
      <c r="S35" s="487" t="n">
        <f aca="false">IF(OR(ISTEXT(H35),R35=0),"",IF(R35&lt;0.1,1,IF(R35&lt;1,2,IF(R35&lt;10,3,IF(R35&lt;50,4,IF(R35&gt;=50,5,""))))))</f>
        <v>1</v>
      </c>
      <c r="T35" s="487" t="n">
        <f aca="false">IF(ISERROR(S35*J35),0,S35*J35)</f>
        <v>14</v>
      </c>
      <c r="U35" s="487" t="n">
        <f aca="false">IF(ISERROR(S35*J35*K35),0,S35*J35*K35)</f>
        <v>42</v>
      </c>
      <c r="V35" s="502" t="n">
        <f aca="false">IF(ISERROR(S35*K35),0,S35*K35)</f>
        <v>3</v>
      </c>
      <c r="W35" s="503"/>
      <c r="X35" s="504"/>
      <c r="Y35" s="487" t="str">
        <f aca="false">IF(AND(ISNUMBER(F35),OR(A35="",A35="!!!!!!")),"!!!!!!",IF(A35="new.cod","NEWCOD",IF(AND((Z35=""),ISTEXT(A35),A35&lt;&gt;"!!!!!!"),A35,IF(Z35="","",INDEX('liste reference'!$A$6:$A$1174,Z35)))))</f>
        <v>FONHYD</v>
      </c>
      <c r="Z35" s="472" t="n">
        <f aca="false">IF(ISERROR(MATCH(A35,'liste reference'!$A$6:$A$1174,0)),IF(ISERROR(MATCH(A35,'liste reference'!$B$6:$B$1174,0)),"",(MATCH(A35,'liste reference'!$B$6:$B$1174,0))),(MATCH(A35,'liste reference'!$A$6:$A$1174,0)))</f>
        <v>275</v>
      </c>
    </row>
    <row r="36" customFormat="false" ht="12.75" hidden="false" customHeight="false" outlineLevel="0" collapsed="false">
      <c r="A36" s="490" t="s">
        <v>996</v>
      </c>
      <c r="B36" s="491" t="n">
        <v>0.02</v>
      </c>
      <c r="C36" s="492"/>
      <c r="D36" s="493" t="str">
        <f aca="false">IF(ISERROR(VLOOKUP($A36,'liste reference'!$A$6:$B$1174,2,0)),IF(ISERROR(VLOOKUP($A36,'liste reference'!$B$6:$B$1174,1,0)),"",VLOOKUP($A36,'liste reference'!$B$6:$B$1174,1,0)),VLOOKUP($A36,'liste reference'!$A$6:$B$1174,2,0))</f>
        <v>Oxyrrhynchium hians</v>
      </c>
      <c r="E36" s="494" t="e">
        <f aca="false">IF(D36="",,VLOOKUP(D36,D$22:D35,1,0))</f>
        <v>#N/A</v>
      </c>
      <c r="F36" s="541" t="n">
        <f aca="false">IF(AND(OR(A36="",A36="!!!!!!"),B36="",C36=""),"",IF(OR(AND(B36="",C36=""),ISERROR(C36+B36)),"!!!",($B36*$B$7+$C36*$C$7)/100))</f>
        <v>0.0052</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540"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Oxyrrhynchium hians</v>
      </c>
      <c r="M36" s="499"/>
      <c r="N36" s="499"/>
      <c r="O36" s="499"/>
      <c r="P36" s="500" t="s">
        <v>3443</v>
      </c>
      <c r="Q36" s="501" t="n">
        <f aca="false">IF(OR($A36="NEWCOD",$A36="!!!!!!"),IF(X36="","NoCod",X36),IF($A36="","",IF(ISERROR(VLOOKUP($A36,'liste reference'!$A$6:$H$1174,8,FALSE())),IF(ISERROR(VLOOKUP($A36,'liste reference'!$B$6:$H$1174,7,FALSE())),"",VLOOKUP($A36,'liste reference'!$B$6:$H$1174,7,FALSE())),VLOOKUP($A36,'liste reference'!$A$6:$H$1174,8,FALSE()))))</f>
        <v>31547</v>
      </c>
      <c r="R36" s="486" t="n">
        <f aca="false">IF(ISTEXT(H36),"",(B36*$B$7/100)+(C36*$C$7/100))</f>
        <v>0.0052</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OXYHIA</v>
      </c>
      <c r="Z36" s="472" t="n">
        <f aca="false">IF(ISERROR(MATCH(A36,'liste reference'!$A$6:$A$1174,0)),IF(ISERROR(MATCH(A36,'liste reference'!$B$6:$B$1174,0)),"",(MATCH(A36,'liste reference'!$B$6:$B$1174,0))),(MATCH(A36,'liste reference'!$A$6:$A$1174,0)))</f>
        <v>307</v>
      </c>
    </row>
    <row r="37" customFormat="false" ht="12.75" hidden="false" customHeight="false" outlineLevel="0" collapsed="false">
      <c r="A37" s="490" t="s">
        <v>1122</v>
      </c>
      <c r="B37" s="491" t="n">
        <v>0.4</v>
      </c>
      <c r="C37" s="492"/>
      <c r="D37" s="493" t="str">
        <f aca="false">IF(ISERROR(VLOOKUP($A37,'liste reference'!$A$6:$B$1174,2,0)),IF(ISERROR(VLOOKUP($A37,'liste reference'!$B$6:$B$1174,1,0)),"",VLOOKUP($A37,'liste reference'!$B$6:$B$1174,1,0)),VLOOKUP($A37,'liste reference'!$A$6:$B$1174,2,0))</f>
        <v>Rhynchostegium riparioides</v>
      </c>
      <c r="E37" s="494" t="e">
        <f aca="false">IF(D37="",,VLOOKUP(D37,D$22:D36,1,0))</f>
        <v>#N/A</v>
      </c>
      <c r="F37" s="541" t="n">
        <f aca="false">IF(AND(OR(A37="",A37="!!!!!!"),B37="",C37=""),"",IF(OR(AND(B37="",C37=""),ISERROR(C37+B37)),"!!!",($B37*$B$7+$C37*$C$7)/100))</f>
        <v>0.104</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12</v>
      </c>
      <c r="K37" s="498" t="n">
        <f aca="false">IF(ISNUMBER($H37),IF(ISERROR(VLOOKUP($A37,'liste reference'!$A$6:$Q$1174,7,0)),IF(ISERROR(VLOOKUP($A37,'liste reference'!$B$6:$Q$1174,6,0)),"nu",VLOOKUP($A37,'liste reference'!$B$6:$Q$1174,6,0)),VLOOKUP($A37,'liste reference'!$A$6:$Q$1174,7,0)),"nu")</f>
        <v>1</v>
      </c>
      <c r="L37" s="540"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Rhynchostegium riparioides</v>
      </c>
      <c r="M37" s="499"/>
      <c r="N37" s="499"/>
      <c r="O37" s="499"/>
      <c r="P37" s="500" t="s">
        <v>3443</v>
      </c>
      <c r="Q37" s="501" t="n">
        <f aca="false">IF(OR($A37="NEWCOD",$A37="!!!!!!"),IF(X37="","NoCod",X37),IF($A37="","",IF(ISERROR(VLOOKUP($A37,'liste reference'!$A$6:$H$1174,8,FALSE())),IF(ISERROR(VLOOKUP($A37,'liste reference'!$B$6:$H$1174,7,FALSE())),"",VLOOKUP($A37,'liste reference'!$B$6:$H$1174,7,FALSE())),VLOOKUP($A37,'liste reference'!$A$6:$H$1174,8,FALSE()))))</f>
        <v>31691</v>
      </c>
      <c r="R37" s="486" t="n">
        <f aca="false">IF(ISTEXT(H37),"",(B37*$B$7/100)+(C37*$C$7/100))</f>
        <v>0.104</v>
      </c>
      <c r="S37" s="487" t="n">
        <f aca="false">IF(OR(ISTEXT(H37),R37=0),"",IF(R37&lt;0.1,1,IF(R37&lt;1,2,IF(R37&lt;10,3,IF(R37&lt;50,4,IF(R37&gt;=50,5,""))))))</f>
        <v>2</v>
      </c>
      <c r="T37" s="487" t="n">
        <f aca="false">IF(ISERROR(S37*J37),0,S37*J37)</f>
        <v>24</v>
      </c>
      <c r="U37" s="487" t="n">
        <f aca="false">IF(ISERROR(S37*J37*K37),0,S37*J37*K37)</f>
        <v>24</v>
      </c>
      <c r="V37" s="502" t="n">
        <f aca="false">IF(ISERROR(S37*K37),0,S37*K37)</f>
        <v>2</v>
      </c>
      <c r="W37" s="503"/>
      <c r="X37" s="504"/>
      <c r="Y37" s="487" t="str">
        <f aca="false">IF(AND(ISNUMBER(F37),OR(A37="",A37="!!!!!!")),"!!!!!!",IF(A37="new.cod","NEWCOD",IF(AND((Z37=""),ISTEXT(A37),A37&lt;&gt;"!!!!!!"),A37,IF(Z37="","",INDEX('liste reference'!$A$6:$A$1174,Z37)))))</f>
        <v>RHYRIP</v>
      </c>
      <c r="Z37" s="472" t="n">
        <f aca="false">IF(ISERROR(MATCH(A37,'liste reference'!$A$6:$A$1174,0)),IF(ISERROR(MATCH(A37,'liste reference'!$B$6:$B$1174,0)),"",(MATCH(A37,'liste reference'!$B$6:$B$1174,0))),(MATCH(A37,'liste reference'!$A$6:$A$1174,0)))</f>
        <v>345</v>
      </c>
    </row>
    <row r="38" customFormat="false" ht="12.75" hidden="false" customHeight="false" outlineLevel="0" collapsed="false">
      <c r="A38" s="490" t="s">
        <v>1255</v>
      </c>
      <c r="B38" s="491" t="n">
        <v>0.2</v>
      </c>
      <c r="C38" s="492"/>
      <c r="D38" s="493" t="str">
        <f aca="false">IF(ISERROR(VLOOKUP($A38,'liste reference'!$A$6:$B$1174,2,0)),IF(ISERROR(VLOOKUP($A38,'liste reference'!$B$6:$B$1174,1,0)),"",VLOOKUP($A38,'liste reference'!$B$6:$B$1174,1,0)),VLOOKUP($A38,'liste reference'!$A$6:$B$1174,2,0))</f>
        <v>Equisetum arvense</v>
      </c>
      <c r="E38" s="494" t="e">
        <f aca="false">IF(D38="",,VLOOKUP(D38,D$22:D37,1,0))</f>
        <v>#N/A</v>
      </c>
      <c r="F38" s="541" t="n">
        <f aca="false">IF(AND(OR(A38="",A38="!!!!!!"),B38="",C38=""),"",IF(OR(AND(B38="",C38=""),ISERROR(C38+B38)),"!!!",($B38*$B$7+$C38*$C$7)/100))</f>
        <v>0.052</v>
      </c>
      <c r="G38" s="496" t="str">
        <f aca="false">IF(A38="","",IF(ISERROR(VLOOKUP($A38,'liste reference'!$A$6:$Q$1174,9,0)),IF(ISERROR(VLOOKUP($A38,'liste reference'!$B$6:$Q$1174,8,0)),"    -",VLOOKUP($A38,'liste reference'!$B$6:$Q$1174,8,0)),VLOOKUP($A38,'liste reference'!$A$6:$Q$1174,9,0)))</f>
        <v>PTE</v>
      </c>
      <c r="H38" s="497" t="n">
        <f aca="false">IF(A38="","x",IF(ISERROR(VLOOKUP($A38,'liste reference'!$A$6:$Q$1174,10,0)),IF(ISERROR(VLOOKUP($A38,'liste reference'!$B$6:$Q$1174,9,0)),"x",VLOOKUP($A38,'liste reference'!$B$6:$Q$1174,9,0)),VLOOKUP($A38,'liste reference'!$A$6:$Q$1174,10,0)))</f>
        <v>6</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540"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Equisetum arvense</v>
      </c>
      <c r="M38" s="499"/>
      <c r="N38" s="499"/>
      <c r="O38" s="499"/>
      <c r="P38" s="500" t="s">
        <v>3443</v>
      </c>
      <c r="Q38" s="501" t="n">
        <f aca="false">IF(OR($A38="NEWCOD",$A38="!!!!!!"),IF(X38="","NoCod",X38),IF($A38="","",IF(ISERROR(VLOOKUP($A38,'liste reference'!$A$6:$H$1174,8,FALSE())),IF(ISERROR(VLOOKUP($A38,'liste reference'!$B$6:$H$1174,7,FALSE())),"",VLOOKUP($A38,'liste reference'!$B$6:$H$1174,7,FALSE())),VLOOKUP($A38,'liste reference'!$A$6:$H$1174,8,FALSE()))))</f>
        <v>1384</v>
      </c>
      <c r="R38" s="486" t="n">
        <f aca="false">IF(ISTEXT(H38),"",(B38*$B$7/100)+(C38*$C$7/100))</f>
        <v>0.052</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EQUARV</v>
      </c>
      <c r="Z38" s="472" t="n">
        <f aca="false">IF(ISERROR(MATCH(A38,'liste reference'!$A$6:$A$1174,0)),IF(ISERROR(MATCH(A38,'liste reference'!$B$6:$B$1174,0)),"",(MATCH(A38,'liste reference'!$B$6:$B$1174,0))),(MATCH(A38,'liste reference'!$A$6:$A$1174,0)))</f>
        <v>385</v>
      </c>
    </row>
    <row r="39" customFormat="false" ht="12.75" hidden="false" customHeight="false" outlineLevel="0" collapsed="false">
      <c r="A39" s="490" t="s">
        <v>1932</v>
      </c>
      <c r="B39" s="491" t="n">
        <v>0.02</v>
      </c>
      <c r="C39" s="492" t="n">
        <v>0.05</v>
      </c>
      <c r="D39" s="493" t="str">
        <f aca="false">IF(ISERROR(VLOOKUP($A39,'liste reference'!$A$6:$B$1174,2,0)),IF(ISERROR(VLOOKUP($A39,'liste reference'!$B$6:$B$1174,1,0)),"",VLOOKUP($A39,'liste reference'!$B$6:$B$1174,1,0)),VLOOKUP($A39,'liste reference'!$A$6:$B$1174,2,0))</f>
        <v>Agrostis stolonifera</v>
      </c>
      <c r="E39" s="494" t="e">
        <f aca="false">IF(D39="",,VLOOKUP(D39,D$22:D38,1,0))</f>
        <v>#N/A</v>
      </c>
      <c r="F39" s="541" t="n">
        <f aca="false">IF(AND(OR(A39="",A39="!!!!!!"),B39="",C39=""),"",IF(OR(AND(B39="",C39=""),ISERROR(C39+B39)),"!!!",($B39*$B$7+$C39*$C$7)/100))</f>
        <v>0.0422</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1</v>
      </c>
      <c r="L39" s="540"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Agrostis stolonifera</v>
      </c>
      <c r="M39" s="499"/>
      <c r="N39" s="499"/>
      <c r="O39" s="499"/>
      <c r="P39" s="500" t="s">
        <v>3443</v>
      </c>
      <c r="Q39" s="501" t="n">
        <f aca="false">IF(OR($A39="NEWCOD",$A39="!!!!!!"),IF(X39="","NoCod",X39),IF($A39="","",IF(ISERROR(VLOOKUP($A39,'liste reference'!$A$6:$H$1174,8,FALSE())),IF(ISERROR(VLOOKUP($A39,'liste reference'!$B$6:$H$1174,7,FALSE())),"",VLOOKUP($A39,'liste reference'!$B$6:$H$1174,7,FALSE())),VLOOKUP($A39,'liste reference'!$A$6:$H$1174,8,FALSE()))))</f>
        <v>1543</v>
      </c>
      <c r="R39" s="486" t="n">
        <f aca="false">IF(ISTEXT(H39),"",(B39*$B$7/100)+(C39*$C$7/100))</f>
        <v>0.0422</v>
      </c>
      <c r="S39" s="487" t="n">
        <f aca="false">IF(OR(ISTEXT(H39),R39=0),"",IF(R39&lt;0.1,1,IF(R39&lt;1,2,IF(R39&lt;10,3,IF(R39&lt;50,4,IF(R39&gt;=50,5,""))))))</f>
        <v>1</v>
      </c>
      <c r="T39" s="487" t="n">
        <f aca="false">IF(ISERROR(S39*J39),0,S39*J39)</f>
        <v>10</v>
      </c>
      <c r="U39" s="487" t="n">
        <f aca="false">IF(ISERROR(S39*J39*K39),0,S39*J39*K39)</f>
        <v>10</v>
      </c>
      <c r="V39" s="502" t="n">
        <f aca="false">IF(ISERROR(S39*K39),0,S39*K39)</f>
        <v>1</v>
      </c>
      <c r="W39" s="503"/>
      <c r="X39" s="504"/>
      <c r="Y39" s="487" t="str">
        <f aca="false">IF(AND(ISNUMBER(F39),OR(A39="",A39="!!!!!!")),"!!!!!!",IF(A39="new.cod","NEWCOD",IF(AND((Z39=""),ISTEXT(A39),A39&lt;&gt;"!!!!!!"),A39,IF(Z39="","",INDEX('liste reference'!$A$6:$A$1174,Z39)))))</f>
        <v>AGRSTO</v>
      </c>
      <c r="Z39" s="472" t="n">
        <f aca="false">IF(ISERROR(MATCH(A39,'liste reference'!$A$6:$A$1174,0)),IF(ISERROR(MATCH(A39,'liste reference'!$B$6:$B$1174,0)),"",(MATCH(A39,'liste reference'!$B$6:$B$1174,0))),(MATCH(A39,'liste reference'!$A$6:$A$1174,0)))</f>
        <v>623</v>
      </c>
    </row>
    <row r="40" customFormat="false" ht="12.75" hidden="false" customHeight="false" outlineLevel="0" collapsed="false">
      <c r="A40" s="490" t="s">
        <v>1973</v>
      </c>
      <c r="B40" s="491"/>
      <c r="C40" s="492" t="n">
        <v>0.005</v>
      </c>
      <c r="D40" s="493" t="str">
        <f aca="false">IF(ISERROR(VLOOKUP($A40,'liste reference'!$A$6:$B$1174,2,0)),IF(ISERROR(VLOOKUP($A40,'liste reference'!$B$6:$B$1174,1,0)),"",VLOOKUP($A40,'liste reference'!$B$6:$B$1174,1,0)),VLOOKUP($A40,'liste reference'!$A$6:$B$1174,2,0))</f>
        <v>Carex remota</v>
      </c>
      <c r="E40" s="494" t="e">
        <f aca="false">IF(D40="",,VLOOKUP(D40,D$22:D39,1,0))</f>
        <v>#N/A</v>
      </c>
      <c r="F40" s="541" t="n">
        <f aca="false">IF(AND(OR(A40="",A40="!!!!!!"),B40="",C40=""),"",IF(OR(AND(B40="",C40=""),ISERROR(C40+B40)),"!!!",($B40*$B$7+$C40*$C$7)/100))</f>
        <v>0.0037</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540"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Carex remota</v>
      </c>
      <c r="M40" s="499"/>
      <c r="N40" s="499"/>
      <c r="O40" s="499"/>
      <c r="P40" s="500" t="s">
        <v>3443</v>
      </c>
      <c r="Q40" s="501" t="n">
        <f aca="false">IF(OR($A40="NEWCOD",$A40="!!!!!!"),IF(X40="","NoCod",X40),IF($A40="","",IF(ISERROR(VLOOKUP($A40,'liste reference'!$A$6:$H$1174,8,FALSE())),IF(ISERROR(VLOOKUP($A40,'liste reference'!$B$6:$H$1174,7,FALSE())),"",VLOOKUP($A40,'liste reference'!$B$6:$H$1174,7,FALSE())),VLOOKUP($A40,'liste reference'!$A$6:$H$1174,8,FALSE()))))</f>
        <v>1488</v>
      </c>
      <c r="R40" s="486" t="n">
        <f aca="false">IF(ISTEXT(H40),"",(B40*$B$7/100)+(C40*$C$7/100))</f>
        <v>0.0037</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CARREM</v>
      </c>
      <c r="Z40" s="472" t="n">
        <f aca="false">IF(ISERROR(MATCH(A40,'liste reference'!$A$6:$A$1174,0)),IF(ISERROR(MATCH(A40,'liste reference'!$B$6:$B$1174,0)),"",(MATCH(A40,'liste reference'!$B$6:$B$1174,0))),(MATCH(A40,'liste reference'!$A$6:$A$1174,0)))</f>
        <v>637</v>
      </c>
    </row>
    <row r="41" customFormat="false" ht="12.75" hidden="false" customHeight="false" outlineLevel="0" collapsed="false">
      <c r="A41" s="490" t="s">
        <v>2136</v>
      </c>
      <c r="B41" s="491" t="n">
        <v>0.005</v>
      </c>
      <c r="C41" s="492" t="n">
        <v>0.005</v>
      </c>
      <c r="D41" s="493" t="str">
        <f aca="false">IF(ISERROR(VLOOKUP($A41,'liste reference'!$A$6:$B$1174,2,0)),IF(ISERROR(VLOOKUP($A41,'liste reference'!$B$6:$B$1174,1,0)),"",VLOOKUP($A41,'liste reference'!$B$6:$B$1174,1,0)),VLOOKUP($A41,'liste reference'!$A$6:$B$1174,2,0))</f>
        <v>Mentha aquatica</v>
      </c>
      <c r="E41" s="494" t="e">
        <f aca="false">IF(D41="",,VLOOKUP(D41,D$22:D40,1,0))</f>
        <v>#N/A</v>
      </c>
      <c r="F41" s="541" t="n">
        <f aca="false">IF(AND(OR(A41="",A41="!!!!!!"),B41="",C41=""),"",IF(OR(AND(B41="",C41=""),ISERROR(C41+B41)),"!!!",($B41*$B$7+$C41*$C$7)/100))</f>
        <v>0.005</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12</v>
      </c>
      <c r="K41" s="498" t="n">
        <f aca="false">IF(ISNUMBER($H41),IF(ISERROR(VLOOKUP($A41,'liste reference'!$A$6:$Q$1174,7,0)),IF(ISERROR(VLOOKUP($A41,'liste reference'!$B$6:$Q$1174,6,0)),"nu",VLOOKUP($A41,'liste reference'!$B$6:$Q$1174,6,0)),VLOOKUP($A41,'liste reference'!$A$6:$Q$1174,7,0)),"nu")</f>
        <v>1</v>
      </c>
      <c r="L41" s="540"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Mentha aquatica</v>
      </c>
      <c r="M41" s="499"/>
      <c r="N41" s="499"/>
      <c r="O41" s="499"/>
      <c r="P41" s="500" t="s">
        <v>3443</v>
      </c>
      <c r="Q41" s="501" t="n">
        <f aca="false">IF(OR($A41="NEWCOD",$A41="!!!!!!"),IF(X41="","NoCod",X41),IF($A41="","",IF(ISERROR(VLOOKUP($A41,'liste reference'!$A$6:$H$1174,8,FALSE())),IF(ISERROR(VLOOKUP($A41,'liste reference'!$B$6:$H$1174,7,FALSE())),"",VLOOKUP($A41,'liste reference'!$B$6:$H$1174,7,FALSE())),VLOOKUP($A41,'liste reference'!$A$6:$H$1174,8,FALSE()))))</f>
        <v>1791</v>
      </c>
      <c r="R41" s="486" t="n">
        <f aca="false">IF(ISTEXT(H41),"",(B41*$B$7/100)+(C41*$C$7/100))</f>
        <v>0.005</v>
      </c>
      <c r="S41" s="487" t="n">
        <f aca="false">IF(OR(ISTEXT(H41),R41=0),"",IF(R41&lt;0.1,1,IF(R41&lt;1,2,IF(R41&lt;10,3,IF(R41&lt;50,4,IF(R41&gt;=50,5,""))))))</f>
        <v>1</v>
      </c>
      <c r="T41" s="487" t="n">
        <f aca="false">IF(ISERROR(S41*J41),0,S41*J41)</f>
        <v>12</v>
      </c>
      <c r="U41" s="487" t="n">
        <f aca="false">IF(ISERROR(S41*J41*K41),0,S41*J41*K41)</f>
        <v>12</v>
      </c>
      <c r="V41" s="502" t="n">
        <f aca="false">IF(ISERROR(S41*K41),0,S41*K41)</f>
        <v>1</v>
      </c>
      <c r="W41" s="503"/>
      <c r="X41" s="504"/>
      <c r="Y41" s="487" t="str">
        <f aca="false">IF(AND(ISNUMBER(F41),OR(A41="",A41="!!!!!!")),"!!!!!!",IF(A41="new.cod","NEWCOD",IF(AND((Z41=""),ISTEXT(A41),A41&lt;&gt;"!!!!!!"),A41,IF(Z41="","",INDEX('liste reference'!$A$6:$A$1174,Z41)))))</f>
        <v>MENAQU</v>
      </c>
      <c r="Z41" s="472" t="n">
        <f aca="false">IF(ISERROR(MATCH(A41,'liste reference'!$A$6:$A$1174,0)),IF(ISERROR(MATCH(A41,'liste reference'!$B$6:$B$1174,0)),"",(MATCH(A41,'liste reference'!$B$6:$B$1174,0))),(MATCH(A41,'liste reference'!$A$6:$A$1174,0)))</f>
        <v>694</v>
      </c>
    </row>
    <row r="42" customFormat="false" ht="12.75" hidden="false" customHeight="false" outlineLevel="0" collapsed="false">
      <c r="A42" s="490" t="s">
        <v>2479</v>
      </c>
      <c r="B42" s="491" t="n">
        <v>0.005</v>
      </c>
      <c r="C42" s="492"/>
      <c r="D42" s="493" t="str">
        <f aca="false">IF(ISERROR(VLOOKUP($A42,'liste reference'!$A$6:$B$1174,2,0)),IF(ISERROR(VLOOKUP($A42,'liste reference'!$B$6:$B$1174,1,0)),"",VLOOKUP($A42,'liste reference'!$B$6:$B$1174,1,0)),VLOOKUP($A42,'liste reference'!$A$6:$B$1174,2,0))</f>
        <v>Cyperus longus</v>
      </c>
      <c r="E42" s="494" t="e">
        <f aca="false">IF(D42="",,VLOOKUP(D42,D$22:D41,1,0))</f>
        <v>#N/A</v>
      </c>
      <c r="F42" s="541" t="n">
        <f aca="false">IF(AND(OR(A42="",A42="!!!!!!"),B42="",C42=""),"",IF(OR(AND(B42="",C42=""),ISERROR(C42+B42)),"!!!",($B42*$B$7+$C42*$C$7)/100))</f>
        <v>0.0013</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540"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Cyperus longus</v>
      </c>
      <c r="M42" s="499"/>
      <c r="N42" s="499"/>
      <c r="O42" s="499"/>
      <c r="P42" s="500" t="s">
        <v>3443</v>
      </c>
      <c r="Q42" s="501" t="n">
        <f aca="false">IF(OR($A42="NEWCOD",$A42="!!!!!!"),IF(X42="","NoCod",X42),IF($A42="","",IF(ISERROR(VLOOKUP($A42,'liste reference'!$A$6:$H$1174,8,FALSE())),IF(ISERROR(VLOOKUP($A42,'liste reference'!$B$6:$H$1174,7,FALSE())),"",VLOOKUP($A42,'liste reference'!$B$6:$H$1174,7,FALSE())),VLOOKUP($A42,'liste reference'!$A$6:$H$1174,8,FALSE()))))</f>
        <v>1500</v>
      </c>
      <c r="R42" s="486" t="n">
        <f aca="false">IF(ISTEXT(H42),"",(B42*$B$7/100)+(C42*$C$7/100))</f>
        <v>0.0013</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CYPLON</v>
      </c>
      <c r="Z42" s="472" t="n">
        <f aca="false">IF(ISERROR(MATCH(A42,'liste reference'!$A$6:$A$1174,0)),IF(ISERROR(MATCH(A42,'liste reference'!$B$6:$B$1174,0)),"",(MATCH(A42,'liste reference'!$B$6:$B$1174,0))),(MATCH(A42,'liste reference'!$A$6:$A$1174,0)))</f>
        <v>825</v>
      </c>
    </row>
    <row r="43" customFormat="false" ht="12.75" hidden="false" customHeight="false" outlineLevel="0" collapsed="false">
      <c r="A43" s="490" t="s">
        <v>2513</v>
      </c>
      <c r="B43" s="491" t="n">
        <v>0.005</v>
      </c>
      <c r="C43" s="492"/>
      <c r="D43" s="493" t="str">
        <f aca="false">IF(ISERROR(VLOOKUP($A43,'liste reference'!$A$6:$B$1174,2,0)),IF(ISERROR(VLOOKUP($A43,'liste reference'!$B$6:$B$1174,1,0)),"",VLOOKUP($A43,'liste reference'!$B$6:$B$1174,1,0)),VLOOKUP($A43,'liste reference'!$A$6:$B$1174,2,0))</f>
        <v>Eupatorium cannabinum</v>
      </c>
      <c r="E43" s="494" t="e">
        <f aca="false">IF(D43="",,VLOOKUP(D43,D$22:D42,1,0))</f>
        <v>#N/A</v>
      </c>
      <c r="F43" s="541" t="n">
        <f aca="false">IF(AND(OR(A43="",A43="!!!!!!"),B43="",C43=""),"",IF(OR(AND(B43="",C43=""),ISERROR(C43+B43)),"!!!",($B43*$B$7+$C43*$C$7)/100))</f>
        <v>0.0013</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540"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Eupatorium cannabinum</v>
      </c>
      <c r="M43" s="499"/>
      <c r="N43" s="499"/>
      <c r="O43" s="499"/>
      <c r="P43" s="500" t="s">
        <v>3443</v>
      </c>
      <c r="Q43" s="501" t="n">
        <f aca="false">IF(OR($A43="NEWCOD",$A43="!!!!!!"),IF(X43="","NoCod",X43),IF($A43="","",IF(ISERROR(VLOOKUP($A43,'liste reference'!$A$6:$H$1174,8,FALSE())),IF(ISERROR(VLOOKUP($A43,'liste reference'!$B$6:$H$1174,7,FALSE())),"",VLOOKUP($A43,'liste reference'!$B$6:$H$1174,7,FALSE())),VLOOKUP($A43,'liste reference'!$A$6:$H$1174,8,FALSE()))))</f>
        <v>1741</v>
      </c>
      <c r="R43" s="486" t="n">
        <f aca="false">IF(ISTEXT(H43),"",(B43*$B$7/100)+(C43*$C$7/100))</f>
        <v>0.0013</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EUPCAN</v>
      </c>
      <c r="Z43" s="472" t="n">
        <f aca="false">IF(ISERROR(MATCH(A43,'liste reference'!$A$6:$A$1174,0)),IF(ISERROR(MATCH(A43,'liste reference'!$B$6:$B$1174,0)),"",(MATCH(A43,'liste reference'!$B$6:$B$1174,0))),(MATCH(A43,'liste reference'!$A$6:$A$1174,0)))</f>
        <v>838</v>
      </c>
    </row>
    <row r="44" customFormat="false" ht="12.75" hidden="false" customHeight="false" outlineLevel="0" collapsed="false">
      <c r="A44" s="490" t="s">
        <v>2866</v>
      </c>
      <c r="B44" s="491"/>
      <c r="C44" s="492" t="n">
        <v>0.01</v>
      </c>
      <c r="D44" s="493" t="str">
        <f aca="false">IF(ISERROR(VLOOKUP($A44,'liste reference'!$A$6:$B$1174,2,0)),IF(ISERROR(VLOOKUP($A44,'liste reference'!$B$6:$B$1174,1,0)),"",VLOOKUP($A44,'liste reference'!$B$6:$B$1174,1,0)),VLOOKUP($A44,'liste reference'!$A$6:$B$1174,2,0))</f>
        <v>Scirpoides holoschoenus</v>
      </c>
      <c r="E44" s="494" t="e">
        <f aca="false">IF(D44="",,VLOOKUP(D44,D$22:D43,1,0))</f>
        <v>#N/A</v>
      </c>
      <c r="F44" s="541" t="n">
        <f aca="false">IF(AND(OR(A44="",A44="!!!!!!"),B44="",C44=""),"",IF(OR(AND(B44="",C44=""),ISERROR(C44+B44)),"!!!",($B44*$B$7+$C44*$C$7)/100))</f>
        <v>0.0074</v>
      </c>
      <c r="G44" s="496" t="str">
        <f aca="false">IF(A44="","",IF(ISERROR(VLOOKUP($A44,'liste reference'!$A$6:$Q$1174,9,0)),IF(ISERROR(VLOOKUP($A44,'liste reference'!$B$6:$Q$1174,8,0)),"    -",VLOOKUP($A44,'liste reference'!$B$6:$Q$1174,8,0)),VLOOKUP($A44,'liste reference'!$A$6:$Q$1174,9,0)))</f>
        <v>PHg</v>
      </c>
      <c r="H44" s="497" t="n">
        <f aca="false">IF(A44="","x",IF(ISERROR(VLOOKUP($A44,'liste reference'!$A$6:$Q$1174,10,0)),IF(ISERROR(VLOOKUP($A44,'liste reference'!$B$6:$Q$1174,9,0)),"x",VLOOKUP($A44,'liste reference'!$B$6:$Q$1174,9,0)),VLOOKUP($A44,'liste reference'!$A$6:$Q$1174,10,0)))</f>
        <v>9</v>
      </c>
      <c r="I44" s="285" t="n">
        <f aca="false">IF(A44="","",1)</f>
        <v>1</v>
      </c>
      <c r="J44" s="498" t="str">
        <f aca="false">IF(ISNUMBER($H44),IF(ISERROR(VLOOKUP($A44,'liste reference'!$A$6:$Q$1174,6,0)),IF(ISERROR(VLOOKUP($A44,'liste reference'!$B$6:$Q$1174,5,0)),"nu",VLOOKUP($A44,'liste reference'!$B$6:$Q$1174,5,0)),VLOOKUP($A44,'liste reference'!$A$6:$Q$1174,6,0)),"nu")</f>
        <v>nc</v>
      </c>
      <c r="K44" s="498" t="str">
        <f aca="false">IF(ISNUMBER($H44),IF(ISERROR(VLOOKUP($A44,'liste reference'!$A$6:$Q$1174,7,0)),IF(ISERROR(VLOOKUP($A44,'liste reference'!$B$6:$Q$1174,6,0)),"nu",VLOOKUP($A44,'liste reference'!$B$6:$Q$1174,6,0)),VLOOKUP($A44,'liste reference'!$A$6:$Q$1174,7,0)),"nu")</f>
        <v>nc</v>
      </c>
      <c r="L44" s="540"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Scirpoides holoschoenus</v>
      </c>
      <c r="M44" s="499"/>
      <c r="N44" s="499"/>
      <c r="O44" s="499"/>
      <c r="P44" s="500" t="s">
        <v>3443</v>
      </c>
      <c r="Q44" s="501" t="n">
        <f aca="false">IF(OR($A44="NEWCOD",$A44="!!!!!!"),IF(X44="","NoCod",X44),IF($A44="","",IF(ISERROR(VLOOKUP($A44,'liste reference'!$A$6:$H$1174,8,FALSE())),IF(ISERROR(VLOOKUP($A44,'liste reference'!$B$6:$H$1174,7,FALSE())),"",VLOOKUP($A44,'liste reference'!$B$6:$H$1174,7,FALSE())),VLOOKUP($A44,'liste reference'!$A$6:$H$1174,8,FALSE()))))</f>
        <v>19685</v>
      </c>
      <c r="R44" s="486" t="n">
        <f aca="false">IF(ISTEXT(H44),"",(B44*$B$7/100)+(C44*$C$7/100))</f>
        <v>0.0074</v>
      </c>
      <c r="S44" s="487" t="n">
        <f aca="false">IF(OR(ISTEXT(H44),R44=0),"",IF(R44&lt;0.1,1,IF(R44&lt;1,2,IF(R44&lt;10,3,IF(R44&lt;50,4,IF(R44&gt;=50,5,""))))))</f>
        <v>1</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SCPHOL</v>
      </c>
      <c r="Z44" s="472" t="n">
        <f aca="false">IF(ISERROR(MATCH(A44,'liste reference'!$A$6:$A$1174,0)),IF(ISERROR(MATCH(A44,'liste reference'!$B$6:$B$1174,0)),"",(MATCH(A44,'liste reference'!$B$6:$B$1174,0))),(MATCH(A44,'liste reference'!$A$6:$A$1174,0)))</f>
        <v>961</v>
      </c>
    </row>
    <row r="45" customFormat="false" ht="12.75" hidden="false" customHeight="false" outlineLevel="0" collapsed="false">
      <c r="A45" s="490" t="s">
        <v>3246</v>
      </c>
      <c r="B45" s="491" t="n">
        <v>0.01</v>
      </c>
      <c r="C45" s="492"/>
      <c r="D45" s="493" t="str">
        <f aca="false">IF(ISERROR(VLOOKUP($A45,'liste reference'!$A$6:$B$1174,2,0)),IF(ISERROR(VLOOKUP($A45,'liste reference'!$B$6:$B$1174,1,0)),"",VLOOKUP($A45,'liste reference'!$B$6:$B$1174,1,0)),VLOOKUP($A45,'liste reference'!$A$6:$B$1174,2,0))</f>
        <v>Potentilla reptans</v>
      </c>
      <c r="E45" s="494" t="e">
        <f aca="false">IF(D45="",,VLOOKUP(D45,D$22:D44,1,0))</f>
        <v>#N/A</v>
      </c>
      <c r="F45" s="541" t="n">
        <f aca="false">IF(AND(OR(A45="",A45="!!!!!!"),B45="",C45=""),"",IF(OR(AND(B45="",C45=""),ISERROR(C45+B45)),"!!!",($B45*$B$7+$C45*$C$7)/100))</f>
        <v>0.0026</v>
      </c>
      <c r="G45" s="496" t="str">
        <f aca="false">IF(A45="","",IF(ISERROR(VLOOKUP($A45,'liste reference'!$A$6:$Q$1174,9,0)),IF(ISERROR(VLOOKUP($A45,'liste reference'!$B$6:$Q$1174,8,0)),"    -",VLOOKUP($A45,'liste reference'!$B$6:$Q$1174,8,0)),VLOOKUP($A45,'liste reference'!$A$6:$Q$1174,9,0)))</f>
        <v>PHx</v>
      </c>
      <c r="H45" s="497" t="n">
        <f aca="false">IF(A45="","x",IF(ISERROR(VLOOKUP($A45,'liste reference'!$A$6:$Q$1174,10,0)),IF(ISERROR(VLOOKUP($A45,'liste reference'!$B$6:$Q$1174,9,0)),"x",VLOOKUP($A45,'liste reference'!$B$6:$Q$1174,9,0)),VLOOKUP($A45,'liste reference'!$A$6:$Q$1174,10,0)))</f>
        <v>10</v>
      </c>
      <c r="I45" s="285" t="n">
        <f aca="false">IF(A45="","",1)</f>
        <v>1</v>
      </c>
      <c r="J45" s="498" t="str">
        <f aca="false">IF(ISNUMBER($H45),IF(ISERROR(VLOOKUP($A45,'liste reference'!$A$6:$Q$1174,6,0)),IF(ISERROR(VLOOKUP($A45,'liste reference'!$B$6:$Q$1174,5,0)),"nu",VLOOKUP($A45,'liste reference'!$B$6:$Q$1174,5,0)),VLOOKUP($A45,'liste reference'!$A$6:$Q$1174,6,0)),"nu")</f>
        <v>nc</v>
      </c>
      <c r="K45" s="498" t="str">
        <f aca="false">IF(ISNUMBER($H45),IF(ISERROR(VLOOKUP($A45,'liste reference'!$A$6:$Q$1174,7,0)),IF(ISERROR(VLOOKUP($A45,'liste reference'!$B$6:$Q$1174,6,0)),"nu",VLOOKUP($A45,'liste reference'!$B$6:$Q$1174,6,0)),VLOOKUP($A45,'liste reference'!$A$6:$Q$1174,7,0)),"nu")</f>
        <v>nc</v>
      </c>
      <c r="L45" s="540"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Potentilla reptans</v>
      </c>
      <c r="M45" s="499"/>
      <c r="N45" s="499"/>
      <c r="O45" s="499"/>
      <c r="P45" s="500" t="s">
        <v>3443</v>
      </c>
      <c r="Q45" s="501" t="n">
        <f aca="false">IF(OR($A45="NEWCOD",$A45="!!!!!!"),IF(X45="","NoCod",X45),IF($A45="","",IF(ISERROR(VLOOKUP($A45,'liste reference'!$A$6:$H$1174,8,FALSE())),IF(ISERROR(VLOOKUP($A45,'liste reference'!$B$6:$H$1174,7,FALSE())),"",VLOOKUP($A45,'liste reference'!$B$6:$H$1174,7,FALSE())),VLOOKUP($A45,'liste reference'!$A$6:$H$1174,8,FALSE()))))</f>
        <v>29945</v>
      </c>
      <c r="R45" s="486" t="n">
        <f aca="false">IF(ISTEXT(H45),"",(B45*$B$7/100)+(C45*$C$7/100))</f>
        <v>0.0026</v>
      </c>
      <c r="S45" s="487" t="n">
        <f aca="false">IF(OR(ISTEXT(H45),R45=0),"",IF(R45&lt;0.1,1,IF(R45&lt;1,2,IF(R45&lt;10,3,IF(R45&lt;50,4,IF(R45&gt;=50,5,""))))))</f>
        <v>1</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POEREP</v>
      </c>
      <c r="Z45" s="472" t="n">
        <f aca="false">IF(ISERROR(MATCH(A45,'liste reference'!$A$6:$A$1174,0)),IF(ISERROR(MATCH(A45,'liste reference'!$B$6:$B$1174,0)),"",(MATCH(A45,'liste reference'!$B$6:$B$1174,0))),(MATCH(A45,'liste reference'!$A$6:$A$1174,0)))</f>
        <v>1125</v>
      </c>
    </row>
    <row r="46" customFormat="false" ht="12.75" hidden="false" customHeight="false" outlineLevel="0" collapsed="false">
      <c r="A46" s="490" t="s">
        <v>3464</v>
      </c>
      <c r="B46" s="491" t="n">
        <v>0.05</v>
      </c>
      <c r="C46" s="492"/>
      <c r="D46" s="493" t="str">
        <f aca="false">IF(ISERROR(VLOOKUP($A46,'liste reference'!$A$6:$B$1174,2,0)),IF(ISERROR(VLOOKUP($A46,'liste reference'!$B$6:$B$1174,1,0)),"",VLOOKUP($A46,'liste reference'!$B$6:$B$1174,1,0)),VLOOKUP($A46,'liste reference'!$A$6:$B$1174,2,0))</f>
        <v/>
      </c>
      <c r="E46" s="494" t="n">
        <f aca="false">IF(D46="",,VLOOKUP(D46,D$22:D45,1,0))</f>
        <v>0</v>
      </c>
      <c r="F46" s="541" t="n">
        <f aca="false">IF(AND(OR(A46="",A46="!!!!!!"),B46="",C46=""),"",IF(OR(AND(B46="",C46=""),ISERROR(C46+B46)),"!!!",($B46*$B$7+$C46*$C$7)/100))</f>
        <v>0.013</v>
      </c>
      <c r="G46" s="496" t="str">
        <f aca="false">IF(A46="","",IF(ISERROR(VLOOKUP($A46,'liste reference'!$A$6:$Q$1174,9,0)),IF(ISERROR(VLOOKUP($A46,'liste reference'!$B$6:$Q$1174,8,0)),"    -",VLOOKUP($A46,'liste reference'!$B$6:$Q$1174,8,0)),VLOOKUP($A46,'liste reference'!$A$6:$Q$1174,9,0)))</f>
        <v>    -</v>
      </c>
      <c r="H46" s="497" t="str">
        <f aca="false">IF(A46="","x",IF(ISERROR(VLOOKUP($A46,'liste reference'!$A$6:$Q$1174,10,0)),IF(ISERROR(VLOOKUP($A46,'liste reference'!$B$6:$Q$1174,9,0)),"x",VLOOKUP($A46,'liste reference'!$B$6:$Q$1174,9,0)),VLOOKUP($A46,'liste reference'!$A$6:$Q$1174,10,0)))</f>
        <v>x</v>
      </c>
      <c r="I46" s="285" t="n">
        <f aca="false">IF(A46="","",1)</f>
        <v>1</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540"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Bryum bicolor</v>
      </c>
      <c r="M46" s="499"/>
      <c r="N46" s="499"/>
      <c r="O46" s="499"/>
      <c r="P46" s="500" t="s">
        <v>3443</v>
      </c>
      <c r="Q46" s="501" t="n">
        <f aca="false">IF(OR($A46="NEWCOD",$A46="!!!!!!"),IF(X46="","NoCod",X46),IF($A46="","",IF(ISERROR(VLOOKUP($A46,'liste reference'!$A$6:$H$1174,8,FALSE())),IF(ISERROR(VLOOKUP($A46,'liste reference'!$B$6:$H$1174,7,FALSE())),"",VLOOKUP($A46,'liste reference'!$B$6:$H$1174,7,FALSE())),VLOOKUP($A46,'liste reference'!$A$6:$H$1174,8,FALSE()))))</f>
        <v>19538</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t="s">
        <v>3465</v>
      </c>
      <c r="X46" s="504" t="n">
        <v>19538</v>
      </c>
      <c r="Y46" s="487" t="str">
        <f aca="false">IF(AND(ISNUMBER(F46),OR(A46="",A46="!!!!!!")),"!!!!!!",IF(A46="new.cod","NEWCOD",IF(AND((Z46=""),ISTEXT(A46),A46&lt;&gt;"!!!!!!"),A46,IF(Z46="","",INDEX('liste reference'!$A$6:$A$1174,Z46)))))</f>
        <v>NEWCOD</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541"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540"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3443</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541"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540"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3443</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541"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540"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3443</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541"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540"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3443</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541"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540"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3443</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541"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540"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3443</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541"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540"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3443</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541"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540"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3443</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541"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540"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3443</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541"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540"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3443</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541"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540"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3443</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541"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540"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3443</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541"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540"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3443</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541"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540"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3443</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541"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540"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3443</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541"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540"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3443</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541"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540"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3443</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541"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540"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3443</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541"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540"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3443</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541"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540"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3443</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541"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540"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3443</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541"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540"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3443</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541"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540"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3443</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541"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540"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3443</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541"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540"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3443</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541"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540"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3443</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541"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540"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3443</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541"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540"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3443</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541"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540"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3443</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541"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540"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3443</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541"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540"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3443</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541"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540"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3443</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541"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540"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3443</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541"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540"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3443</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541"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540"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3443</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3443</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9.9207</v>
      </c>
      <c r="G83" s="425"/>
      <c r="H83" s="425"/>
      <c r="I83" s="425"/>
      <c r="J83" s="425"/>
      <c r="K83" s="425"/>
      <c r="L83" s="425"/>
      <c r="M83" s="487"/>
      <c r="N83" s="487"/>
      <c r="O83" s="487"/>
      <c r="P83" s="487"/>
      <c r="Q83" s="487"/>
      <c r="R83" s="487"/>
      <c r="S83" s="487"/>
      <c r="T83" s="487"/>
      <c r="U83" s="487"/>
      <c r="V83" s="487" t="n">
        <f aca="false">SUM(V23:V82)</f>
        <v>23</v>
      </c>
      <c r="W83" s="487"/>
      <c r="X83" s="524"/>
      <c r="Y83" s="524"/>
      <c r="Z83" s="525"/>
    </row>
    <row r="84" customFormat="false" ht="12.75" hidden="true" customHeight="false" outlineLevel="0" collapsed="false">
      <c r="A84" s="519" t="str">
        <f aca="false">A3</f>
        <v>BEVINCO</v>
      </c>
      <c r="B84" s="454" t="str">
        <f aca="false">C3</f>
        <v>BEVINCO A RUTALI</v>
      </c>
      <c r="C84" s="526" t="str">
        <f aca="false">A4</f>
        <v>(Date)</v>
      </c>
      <c r="D84" s="527" t="n">
        <f aca="false">IF(OR(ISERROR(SUM($U$23:$U$82)/SUM($V$23:$V$82)),F7&lt;&gt;100),-1,SUM($U$23:$U$82)/SUM($V$23:$V$82))</f>
        <v>12.3913043478261</v>
      </c>
      <c r="E84" s="528" t="n">
        <f aca="false">O13</f>
        <v>24</v>
      </c>
      <c r="F84" s="454" t="n">
        <f aca="false">O14</f>
        <v>12</v>
      </c>
      <c r="G84" s="454" t="n">
        <f aca="false">O15</f>
        <v>8</v>
      </c>
      <c r="H84" s="454" t="n">
        <f aca="false">O16</f>
        <v>2</v>
      </c>
      <c r="I84" s="454" t="n">
        <f aca="false">O17</f>
        <v>2</v>
      </c>
      <c r="J84" s="529" t="n">
        <f aca="false">O8</f>
        <v>11</v>
      </c>
      <c r="K84" s="530" t="n">
        <f aca="false">O9</f>
        <v>3.62859017617954</v>
      </c>
      <c r="L84" s="531" t="n">
        <f aca="false">O10</f>
        <v>4</v>
      </c>
      <c r="M84" s="531" t="n">
        <f aca="false">O11</f>
        <v>18</v>
      </c>
      <c r="N84" s="530" t="n">
        <f aca="false">P8</f>
        <v>1.5</v>
      </c>
      <c r="O84" s="530" t="n">
        <f aca="false">P9</f>
        <v>0.763762615825973</v>
      </c>
      <c r="P84" s="531" t="n">
        <f aca="false">P10</f>
        <v>1</v>
      </c>
      <c r="Q84" s="531" t="n">
        <f aca="false">P11</f>
        <v>3</v>
      </c>
      <c r="R84" s="531" t="n">
        <f aca="false">F21</f>
        <v>9.9207</v>
      </c>
      <c r="S84" s="531" t="n">
        <f aca="false">L11</f>
        <v>0</v>
      </c>
      <c r="T84" s="531" t="n">
        <f aca="false">L12</f>
        <v>9</v>
      </c>
      <c r="U84" s="531" t="n">
        <f aca="false">L13</f>
        <v>6</v>
      </c>
      <c r="V84" s="532" t="n">
        <f aca="false">L15</f>
        <v>7</v>
      </c>
      <c r="W84" s="533" t="n">
        <f aca="false">L15</f>
        <v>7</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3444</v>
      </c>
      <c r="S86" s="285"/>
      <c r="T86" s="537"/>
      <c r="U86" s="285"/>
      <c r="V86" s="285"/>
    </row>
    <row r="87" customFormat="false" ht="12.75" hidden="true" customHeight="false" outlineLevel="0" collapsed="false">
      <c r="C87" s="535"/>
      <c r="D87" s="535"/>
      <c r="E87" s="535"/>
      <c r="R87" s="285" t="s">
        <v>3445</v>
      </c>
      <c r="S87" s="285"/>
      <c r="T87" s="537" t="n">
        <f aca="false">VLOOKUP($T$91,($A$23:$U$82),20,FALSE())</f>
        <v>30</v>
      </c>
      <c r="U87" s="285"/>
      <c r="V87" s="285"/>
    </row>
    <row r="88" customFormat="false" ht="12.75" hidden="true" customHeight="false" outlineLevel="0" collapsed="false">
      <c r="C88" s="535"/>
      <c r="D88" s="535"/>
      <c r="E88" s="535"/>
      <c r="R88" s="285" t="s">
        <v>3446</v>
      </c>
      <c r="S88" s="285"/>
      <c r="T88" s="537" t="n">
        <f aca="false">VLOOKUP($T$91,($A$23:$U$82),21,FALSE())</f>
        <v>60</v>
      </c>
      <c r="U88" s="285"/>
      <c r="V88" s="285" t="n">
        <f aca="false">COUNTIF(V23:V82,T89)</f>
        <v>1</v>
      </c>
    </row>
    <row r="89" customFormat="false" ht="12.75" hidden="true" customHeight="false" outlineLevel="0" collapsed="false">
      <c r="C89" s="535"/>
      <c r="D89" s="535"/>
      <c r="E89" s="535"/>
      <c r="R89" s="285" t="s">
        <v>3447</v>
      </c>
      <c r="S89" s="285"/>
      <c r="T89" s="537" t="n">
        <f aca="false">MAX($V$23:$V$82)</f>
        <v>4</v>
      </c>
      <c r="U89" s="285"/>
    </row>
    <row r="90" customFormat="false" ht="12.75" hidden="true" customHeight="false" outlineLevel="0" collapsed="false">
      <c r="C90" s="535"/>
      <c r="D90" s="535"/>
      <c r="E90" s="535"/>
      <c r="R90" s="285" t="s">
        <v>3448</v>
      </c>
      <c r="S90" s="285" t="s">
        <v>3449</v>
      </c>
      <c r="T90" s="538" t="n">
        <f aca="false">IF(OR(ISERROR(SUM($U$23:$U$82)/SUM($V$23:$V$82)),F7&lt;&gt;100),-1,(SUM($U$23:$U$82)-T88)/(SUM($V$23:$V$82)-T89))</f>
        <v>11.8421052631579</v>
      </c>
      <c r="U90" s="285" t="n">
        <f aca="false">IF(ISERROR(T90),0,1)</f>
        <v>1</v>
      </c>
    </row>
    <row r="91" customFormat="false" ht="12.75" hidden="true" customHeight="false" outlineLevel="0" collapsed="false">
      <c r="C91" s="535"/>
      <c r="D91" s="535"/>
      <c r="E91" s="535"/>
      <c r="R91" s="487" t="s">
        <v>3450</v>
      </c>
      <c r="S91" s="487"/>
      <c r="T91" s="487" t="str">
        <f aca="false">INDEX('liste reference'!$A$6:$A$1174,$U$91)</f>
        <v>HILSPX</v>
      </c>
      <c r="U91" s="285" t="n">
        <f aca="false">IF(ISERROR(MATCH($T$93,'liste reference'!$A$6:$A$1174,0)),MATCH($T$93,'liste reference'!$B$6:$B$1174,0),(MATCH($T$93,'liste reference'!$A$6:$A$1174,0)))</f>
        <v>53</v>
      </c>
      <c r="V91" s="525"/>
    </row>
    <row r="92" customFormat="false" ht="12.75" hidden="true" customHeight="false" outlineLevel="0" collapsed="false">
      <c r="C92" s="535"/>
      <c r="D92" s="535"/>
      <c r="E92" s="535"/>
      <c r="R92" s="285" t="s">
        <v>3451</v>
      </c>
      <c r="S92" s="285"/>
      <c r="T92" s="285" t="n">
        <f aca="false">MATCH(T89,$V$23:$V$82,0)</f>
        <v>2</v>
      </c>
      <c r="U92" s="285"/>
    </row>
    <row r="93" customFormat="false" ht="12.75" hidden="true" customHeight="false" outlineLevel="0" collapsed="false">
      <c r="C93" s="535"/>
      <c r="D93" s="535"/>
      <c r="E93" s="535"/>
      <c r="R93" s="487" t="s">
        <v>3452</v>
      </c>
      <c r="S93" s="285"/>
      <c r="T93" s="487" t="str">
        <f aca="false">INDEX($A$23:$A$82,$T$92)</f>
        <v>HILSPX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47:A82">
    <cfRule type="expression" priority="5" aboveAverage="0" equalAverage="0" bottom="0" percent="0" rank="0" text="" dxfId="36">
      <formula>ISTEXT($E47)</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4">
    <cfRule type="cellIs" priority="11" operator="between" aboveAverage="0" equalAverage="0" bottom="0" percent="0" rank="0" text="" dxfId="42">
      <formula>"(Date)"</formula>
      <formula>"(Date)"</formula>
    </cfRule>
    <cfRule type="cellIs" priority="12" operator="notBetween" aboveAverage="0" equalAverage="0" bottom="0" percent="0" rank="0" text="" dxfId="43">
      <formula>"(Date)"</formula>
      <formula>"(Date)"</formula>
    </cfRule>
  </conditionalFormatting>
  <conditionalFormatting sqref="L3">
    <cfRule type="cellIs" priority="13" operator="between" aboveAverage="0" equalAverage="0" bottom="0" percent="0" rank="0" text="" dxfId="44">
      <formula>"(Code station)"</formula>
      <formula>"(Code station)"</formula>
    </cfRule>
    <cfRule type="cellIs" priority="14" operator="notBetween" aboveAverage="0" equalAverage="0" bottom="0" percent="0" rank="0" text="" dxfId="45">
      <formula>"(Code station)"</formula>
      <formula>"(Code station)"</formula>
    </cfRule>
  </conditionalFormatting>
  <conditionalFormatting sqref="F7">
    <cfRule type="cellIs" priority="15" operator="equal" aboveAverage="0" equalAverage="0" bottom="0" percent="0" rank="0" text="" dxfId="46">
      <formula>100</formula>
    </cfRule>
    <cfRule type="cellIs" priority="16" operator="equal" aboveAverage="0" equalAverage="0" bottom="0" percent="0" rank="0" text="" dxfId="47">
      <formula>0</formula>
    </cfRule>
  </conditionalFormatting>
  <conditionalFormatting sqref="L23:L82">
    <cfRule type="cellIs" priority="17" operator="equal" aboveAverage="0" equalAverage="0" bottom="0" percent="0" rank="0" text="" dxfId="48">
      <formula>"non répertorié ou synonyme. Vérifiez !"</formula>
    </cfRule>
    <cfRule type="cellIs" priority="18" operator="equal" aboveAverage="0" equalAverage="0" bottom="0" percent="0" rank="0" text="" dxfId="49">
      <formula>"Renseigner le champ 'Nouveau taxon'"</formula>
    </cfRule>
    <cfRule type="cellIs" priority="19" operator="equal" aboveAverage="0" equalAverage="0" bottom="0" percent="0" rank="0" text="" dxfId="50">
      <formula>"Taxon déjà saisi !"</formula>
    </cfRule>
  </conditionalFormatting>
  <conditionalFormatting sqref="F23:F82">
    <cfRule type="cellIs" priority="20" operator="equal" aboveAverage="0" equalAverage="0" bottom="0" percent="0" rank="0" text="" dxfId="51">
      <formula>"!!!"</formula>
    </cfRule>
  </conditionalFormatting>
  <conditionalFormatting sqref="B7:C7">
    <cfRule type="expression" priority="21" aboveAverage="0" equalAverage="0" bottom="0" percent="0" rank="0" text="" dxfId="52">
      <formula>$F$7&lt;&gt;100</formula>
    </cfRule>
  </conditionalFormatting>
  <conditionalFormatting sqref="J23:K82">
    <cfRule type="cellIs" priority="22" operator="equal" aboveAverage="0" equalAverage="0" bottom="0" percent="0" rank="0" text="" dxfId="53">
      <formula>"nu"</formula>
    </cfRule>
    <cfRule type="cellIs" priority="23" operator="between" aboveAverage="0" equalAverage="0" bottom="0" percent="0" rank="0" text="" dxfId="54">
      <formula>0</formula>
      <formula>20</formula>
    </cfRule>
  </conditionalFormatting>
  <conditionalFormatting sqref="A23:A46">
    <cfRule type="expression" priority="24" aboveAverage="0" equalAverage="0" bottom="0" percent="0" rank="0" text="" dxfId="55">
      <formula>ISTEXT($E23)</formula>
    </cfRule>
    <cfRule type="cellIs" priority="25" operator="equal" aboveAverage="0" equalAverage="0" bottom="0" percent="0" rank="0" text="" dxfId="56">
      <formula>"NEWCOD"</formula>
    </cfRule>
    <cfRule type="cellIs" priority="26" operator="equal" aboveAverage="0" equalAverage="0" bottom="0" percent="0" rank="0" text="" dxfId="57">
      <formula>"!!!!!!"</formula>
    </cfRule>
  </conditionalFormatting>
  <conditionalFormatting sqref="A2">
    <cfRule type="cellIs" priority="27" operator="between" aboveAverage="0" equalAverage="0" bottom="0" percent="0" rank="0" text="" dxfId="58">
      <formula>"(organisme)"</formula>
      <formula>"(organisme)"</formula>
    </cfRule>
    <cfRule type="cellIs" priority="28" operator="notBetween" aboveAverage="0" equalAverage="0" bottom="0" percent="0" rank="0" text="" dxfId="59">
      <formula>"(organisme)"</formula>
      <formula>"(organisme)"</formula>
    </cfRule>
  </conditionalFormatting>
  <conditionalFormatting sqref="A3">
    <cfRule type="cellIs" priority="29" operator="between" aboveAverage="0" equalAverage="0" bottom="0" percent="0" rank="0" text="" dxfId="60">
      <formula>"(cours d'eau)"</formula>
      <formula>"(cours d'eau)"</formula>
    </cfRule>
    <cfRule type="cellIs" priority="30" operator="notBetween" aboveAverage="0" equalAverage="0" bottom="0" percent="0" rank="0" text="" dxfId="61">
      <formula>"(cours d'eau)"</formula>
      <formula>"(cours d'eau)"</formula>
    </cfRule>
  </conditionalFormatting>
  <conditionalFormatting sqref="C2">
    <cfRule type="cellIs" priority="31" operator="between" aboveAverage="0" equalAverage="0" bottom="0" percent="0" rank="0" text="" dxfId="62">
      <formula>"(Opérateurs)"</formula>
      <formula>"(Opérateurs)"</formula>
    </cfRule>
    <cfRule type="cellIs" priority="32" operator="notBetween" aboveAverage="0" equalAverage="0" bottom="0" percent="0" rank="0" text="" dxfId="63">
      <formula>"(Opérateurs)"</formula>
      <formula>"(Opérateurs)"</formula>
    </cfRule>
  </conditionalFormatting>
  <conditionalFormatting sqref="C3">
    <cfRule type="cellIs" priority="33" operator="between" aboveAverage="0" equalAverage="0" bottom="0" percent="0" rank="0" text="" dxfId="64">
      <formula>"(Nom de la station)"</formula>
      <formula>"(Nom de la station)"</formula>
    </cfRule>
    <cfRule type="cellIs" priority="34" operator="notBetween" aboveAverage="0" equalAverage="0" bottom="0" percent="0" rank="0" text="" dxfId="65">
      <formula>"(Nom de la station)"</formula>
      <formula>"(Nom de la station)"</formula>
    </cfRule>
  </conditionalFormatting>
  <conditionalFormatting sqref="N3">
    <cfRule type="cellIs" priority="35" operator="between" aboveAverage="0" equalAverage="0" bottom="0" percent="0" rank="0" text="" dxfId="66">
      <formula>"(Dossier, type réseau)"</formula>
      <formula>"(Dossier, type réseau)"</formula>
    </cfRule>
    <cfRule type="cellIs" priority="36" operator="notBetween" aboveAverage="0" equalAverage="0" bottom="0" percent="0" rank="0" text="" dxfId="67">
      <formula>"(Dossier, type réseau)"</formula>
      <formula>"(Dossier, type réseau)"</formula>
    </cfRule>
  </conditionalFormatting>
  <conditionalFormatting sqref="B4">
    <cfRule type="cellIs" priority="37" operator="equal" aboveAverage="0" equalAverage="0" bottom="0" percent="0" rank="0" text="" dxfId="68">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42" width="6.43"/>
    <col collapsed="false" customWidth="true" hidden="false" outlineLevel="0" max="6" min="6" style="2" width="13.43"/>
  </cols>
  <sheetData>
    <row r="1" customFormat="false" ht="13.8" hidden="false" customHeight="false" outlineLevel="0" collapsed="false">
      <c r="A1" s="543" t="s">
        <v>3466</v>
      </c>
      <c r="B1" s="544"/>
      <c r="C1" s="544"/>
      <c r="D1" s="544"/>
      <c r="E1" s="545" t="s">
        <v>3457</v>
      </c>
      <c r="F1" s="546" t="s">
        <v>3467</v>
      </c>
      <c r="G1" s="547"/>
      <c r="H1" s="547"/>
      <c r="I1" s="547"/>
      <c r="J1" s="547"/>
      <c r="K1" s="547"/>
      <c r="L1" s="548"/>
    </row>
    <row r="2" customFormat="false" ht="13.8" hidden="false" customHeight="false" outlineLevel="0" collapsed="false">
      <c r="A2" s="549" t="s">
        <v>3468</v>
      </c>
      <c r="B2" s="550"/>
      <c r="C2" s="551"/>
      <c r="D2" s="551"/>
      <c r="E2" s="552"/>
      <c r="F2" s="546" t="s">
        <v>3469</v>
      </c>
      <c r="G2" s="547"/>
      <c r="H2" s="547"/>
      <c r="I2" s="547"/>
      <c r="J2" s="547"/>
      <c r="K2" s="547"/>
      <c r="L2" s="548"/>
    </row>
    <row r="3" customFormat="false" ht="13.8" hidden="false" customHeight="false" outlineLevel="0" collapsed="false">
      <c r="A3" s="549" t="s">
        <v>3470</v>
      </c>
      <c r="B3" s="550"/>
      <c r="C3" s="551"/>
      <c r="D3" s="553" t="s">
        <v>3471</v>
      </c>
    </row>
    <row r="4" customFormat="false" ht="13.8" hidden="false" customHeight="false" outlineLevel="0" collapsed="false">
      <c r="A4" s="554"/>
      <c r="B4" s="555"/>
      <c r="C4" s="556"/>
      <c r="D4" s="556"/>
    </row>
    <row r="5" customFormat="false" ht="12.75" hidden="false" customHeight="false" outlineLevel="0" collapsed="false">
      <c r="A5" s="554"/>
      <c r="B5" s="557"/>
      <c r="C5" s="556"/>
      <c r="D5" s="558"/>
    </row>
    <row r="6" customFormat="false" ht="13.8" hidden="false" customHeight="false" outlineLevel="0" collapsed="false">
      <c r="A6" s="559" t="s">
        <v>15</v>
      </c>
      <c r="B6" s="560" t="s">
        <v>3472</v>
      </c>
      <c r="C6" s="561"/>
      <c r="D6" s="562"/>
    </row>
    <row r="7" customFormat="false" ht="13.8" hidden="false" customHeight="false" outlineLevel="0" collapsed="false">
      <c r="A7" s="563"/>
      <c r="B7" s="564"/>
      <c r="C7" s="561"/>
      <c r="D7" s="562"/>
    </row>
    <row r="8" customFormat="false" ht="13.8" hidden="false" customHeight="false" outlineLevel="0" collapsed="false">
      <c r="A8" s="565"/>
      <c r="B8" s="566"/>
      <c r="C8" s="561"/>
      <c r="D8" s="562"/>
    </row>
    <row r="9" customFormat="false" ht="13.8" hidden="false" customHeight="false" outlineLevel="0" collapsed="false">
      <c r="A9" s="565"/>
      <c r="B9" s="567" t="s">
        <v>3464</v>
      </c>
      <c r="C9" s="561"/>
      <c r="D9" s="562"/>
    </row>
    <row r="10" customFormat="false" ht="13.8" hidden="false" customHeight="false" outlineLevel="0" collapsed="false">
      <c r="A10" s="565"/>
      <c r="B10" s="568" t="s">
        <v>2957</v>
      </c>
      <c r="C10" s="561"/>
      <c r="D10" s="562"/>
    </row>
    <row r="11" customFormat="false" ht="13.8" hidden="false" customHeight="false" outlineLevel="0" collapsed="false">
      <c r="A11" s="565"/>
      <c r="B11" s="568" t="s">
        <v>2314</v>
      </c>
      <c r="C11" s="569"/>
      <c r="D11" s="570"/>
    </row>
    <row r="12" customFormat="false" ht="13.8" hidden="false" customHeight="false" outlineLevel="0" collapsed="false">
      <c r="A12" s="565"/>
      <c r="B12" s="568" t="s">
        <v>2959</v>
      </c>
      <c r="C12" s="569"/>
      <c r="D12" s="570"/>
    </row>
    <row r="13" customFormat="false" ht="13.8" hidden="false" customHeight="false" outlineLevel="0" collapsed="false">
      <c r="A13" s="565"/>
      <c r="B13" s="568" t="s">
        <v>1926</v>
      </c>
      <c r="C13" s="569"/>
      <c r="D13" s="570"/>
    </row>
    <row r="14" customFormat="false" ht="13.8" hidden="false" customHeight="false" outlineLevel="0" collapsed="false">
      <c r="A14" s="565"/>
      <c r="B14" s="568" t="s">
        <v>1930</v>
      </c>
      <c r="C14" s="569"/>
      <c r="D14" s="570"/>
    </row>
    <row r="15" customFormat="false" ht="13.8" hidden="false" customHeight="false" outlineLevel="0" collapsed="false">
      <c r="A15" s="565"/>
      <c r="B15" s="568" t="s">
        <v>2961</v>
      </c>
      <c r="C15" s="569"/>
      <c r="D15" s="570"/>
    </row>
    <row r="16" customFormat="false" ht="13.8" hidden="false" customHeight="false" outlineLevel="0" collapsed="false">
      <c r="A16" s="565"/>
      <c r="B16" s="568" t="s">
        <v>1229</v>
      </c>
      <c r="C16" s="569"/>
      <c r="D16" s="570"/>
    </row>
    <row r="17" customFormat="false" ht="13.8" hidden="false" customHeight="false" outlineLevel="0" collapsed="false">
      <c r="A17" s="565"/>
      <c r="B17" s="568" t="s">
        <v>2316</v>
      </c>
      <c r="C17" s="569"/>
      <c r="D17" s="570"/>
      <c r="F17" s="571" t="s">
        <v>3473</v>
      </c>
      <c r="G17" s="572"/>
      <c r="H17" s="573" t="s">
        <v>3474</v>
      </c>
      <c r="I17" s="572"/>
    </row>
    <row r="18" customFormat="false" ht="13.8" hidden="false" customHeight="false" outlineLevel="0" collapsed="false">
      <c r="A18" s="565"/>
      <c r="B18" s="568" t="s">
        <v>2963</v>
      </c>
      <c r="C18" s="569"/>
      <c r="D18" s="570"/>
      <c r="F18" s="574" t="s">
        <v>3475</v>
      </c>
      <c r="G18" s="575"/>
      <c r="H18" s="574" t="s">
        <v>3475</v>
      </c>
      <c r="I18" s="576"/>
    </row>
    <row r="19" customFormat="false" ht="13.8" hidden="false" customHeight="false" outlineLevel="0" collapsed="false">
      <c r="A19" s="565"/>
      <c r="B19" s="568" t="s">
        <v>2965</v>
      </c>
      <c r="C19" s="569"/>
      <c r="D19" s="570"/>
      <c r="F19" s="577" t="s">
        <v>3476</v>
      </c>
      <c r="G19" s="7"/>
      <c r="H19" s="577" t="s">
        <v>3476</v>
      </c>
      <c r="I19" s="578"/>
    </row>
    <row r="20" customFormat="false" ht="13.8" hidden="false" customHeight="false" outlineLevel="0" collapsed="false">
      <c r="A20" s="565"/>
      <c r="B20" s="568" t="s">
        <v>2969</v>
      </c>
      <c r="C20" s="569"/>
      <c r="D20" s="570"/>
      <c r="F20" s="577" t="s">
        <v>3459</v>
      </c>
      <c r="G20" s="7"/>
      <c r="H20" s="577" t="s">
        <v>3459</v>
      </c>
      <c r="I20" s="578"/>
    </row>
    <row r="21" customFormat="false" ht="13.8" hidden="false" customHeight="false" outlineLevel="0" collapsed="false">
      <c r="A21" s="565"/>
      <c r="B21" s="568" t="s">
        <v>2318</v>
      </c>
      <c r="C21" s="569"/>
      <c r="D21" s="570"/>
      <c r="F21" s="577" t="s">
        <v>3477</v>
      </c>
      <c r="G21" s="7"/>
      <c r="H21" s="577" t="s">
        <v>3477</v>
      </c>
      <c r="I21" s="578"/>
    </row>
    <row r="22" customFormat="false" ht="13.8" hidden="false" customHeight="false" outlineLevel="0" collapsed="false">
      <c r="A22" s="565"/>
      <c r="B22" s="568" t="s">
        <v>2971</v>
      </c>
      <c r="C22" s="569"/>
      <c r="D22" s="570"/>
      <c r="F22" s="577" t="s">
        <v>3478</v>
      </c>
      <c r="G22" s="7"/>
      <c r="H22" s="577" t="s">
        <v>3478</v>
      </c>
      <c r="I22" s="578"/>
    </row>
    <row r="23" customFormat="false" ht="13.8" hidden="false" customHeight="false" outlineLevel="0" collapsed="false">
      <c r="A23" s="565"/>
      <c r="B23" s="568" t="s">
        <v>1933</v>
      </c>
      <c r="C23" s="569"/>
      <c r="D23" s="570"/>
      <c r="F23" s="577" t="s">
        <v>3479</v>
      </c>
      <c r="G23" s="7"/>
      <c r="H23" s="577" t="s">
        <v>3479</v>
      </c>
      <c r="I23" s="578"/>
    </row>
    <row r="24" customFormat="false" ht="13.8" hidden="false" customHeight="false" outlineLevel="0" collapsed="false">
      <c r="A24" s="565"/>
      <c r="B24" s="568" t="s">
        <v>2973</v>
      </c>
      <c r="C24" s="569"/>
      <c r="D24" s="570"/>
      <c r="F24" s="577" t="s">
        <v>3480</v>
      </c>
      <c r="G24" s="7"/>
      <c r="H24" s="577" t="s">
        <v>3480</v>
      </c>
      <c r="I24" s="578"/>
    </row>
    <row r="25" customFormat="false" ht="13.8" hidden="false" customHeight="false" outlineLevel="0" collapsed="false">
      <c r="A25" s="565"/>
      <c r="B25" s="568" t="s">
        <v>1354</v>
      </c>
      <c r="C25" s="569"/>
      <c r="D25" s="570"/>
      <c r="F25" s="577" t="s">
        <v>3460</v>
      </c>
      <c r="G25" s="7"/>
      <c r="H25" s="577" t="s">
        <v>3460</v>
      </c>
      <c r="I25" s="578"/>
    </row>
    <row r="26" customFormat="false" ht="13.8" hidden="false" customHeight="false" outlineLevel="0" collapsed="false">
      <c r="A26" s="565"/>
      <c r="B26" s="568" t="s">
        <v>1357</v>
      </c>
      <c r="C26" s="569"/>
      <c r="D26" s="570"/>
      <c r="F26" s="577" t="s">
        <v>3481</v>
      </c>
      <c r="G26" s="7"/>
      <c r="H26" s="577" t="s">
        <v>3481</v>
      </c>
      <c r="I26" s="578"/>
    </row>
    <row r="27" customFormat="false" ht="13.8" hidden="false" customHeight="false" outlineLevel="0" collapsed="false">
      <c r="A27" s="565"/>
      <c r="B27" s="568" t="s">
        <v>1329</v>
      </c>
      <c r="C27" s="569"/>
      <c r="D27" s="570"/>
      <c r="F27" s="579" t="s">
        <v>3482</v>
      </c>
      <c r="G27" s="580"/>
      <c r="H27" s="579" t="s">
        <v>3482</v>
      </c>
      <c r="I27" s="581"/>
    </row>
    <row r="28" customFormat="false" ht="13.8" hidden="false" customHeight="false" outlineLevel="0" collapsed="false">
      <c r="A28" s="565"/>
      <c r="B28" s="568" t="s">
        <v>1334</v>
      </c>
      <c r="C28" s="569"/>
      <c r="D28" s="570"/>
    </row>
    <row r="29" customFormat="false" ht="13.8" hidden="false" customHeight="false" outlineLevel="0" collapsed="false">
      <c r="A29" s="565"/>
      <c r="B29" s="568" t="s">
        <v>1341</v>
      </c>
      <c r="C29" s="569"/>
      <c r="D29" s="570"/>
    </row>
    <row r="30" customFormat="false" ht="13.8" hidden="false" customHeight="false" outlineLevel="0" collapsed="false">
      <c r="A30" s="565"/>
      <c r="B30" s="568" t="s">
        <v>2320</v>
      </c>
      <c r="C30" s="569"/>
      <c r="D30" s="570"/>
      <c r="F30" s="582" t="s">
        <v>3483</v>
      </c>
    </row>
    <row r="31" customFormat="false" ht="13.8" hidden="false" customHeight="false" outlineLevel="0" collapsed="false">
      <c r="A31" s="565"/>
      <c r="B31" s="568" t="s">
        <v>2323</v>
      </c>
      <c r="C31" s="569"/>
      <c r="D31" s="570"/>
      <c r="F31" s="583" t="s">
        <v>3484</v>
      </c>
    </row>
    <row r="32" customFormat="false" ht="13.8" hidden="false" customHeight="false" outlineLevel="0" collapsed="false">
      <c r="A32" s="565"/>
      <c r="B32" s="568" t="s">
        <v>2325</v>
      </c>
      <c r="C32" s="569"/>
      <c r="D32" s="570"/>
      <c r="F32" s="584" t="s">
        <v>3443</v>
      </c>
    </row>
    <row r="33" customFormat="false" ht="13.8" hidden="false" customHeight="false" outlineLevel="0" collapsed="false">
      <c r="A33" s="565"/>
      <c r="B33" s="568" t="s">
        <v>2975</v>
      </c>
      <c r="C33" s="569"/>
      <c r="D33" s="570"/>
    </row>
    <row r="34" customFormat="false" ht="13.8" hidden="false" customHeight="false" outlineLevel="0" collapsed="false">
      <c r="A34" s="565"/>
      <c r="B34" s="568" t="s">
        <v>2977</v>
      </c>
      <c r="C34" s="569"/>
      <c r="D34" s="570"/>
    </row>
    <row r="35" customFormat="false" ht="13.8" hidden="false" customHeight="false" outlineLevel="0" collapsed="false">
      <c r="A35" s="565"/>
      <c r="B35" s="568" t="s">
        <v>1362</v>
      </c>
      <c r="C35" s="569"/>
      <c r="D35" s="570"/>
    </row>
    <row r="36" customFormat="false" ht="13.8" hidden="false" customHeight="false" outlineLevel="0" collapsed="false">
      <c r="A36" s="565"/>
      <c r="B36" s="568" t="s">
        <v>1365</v>
      </c>
      <c r="C36" s="569"/>
      <c r="D36" s="570"/>
      <c r="F36" s="582" t="s">
        <v>3485</v>
      </c>
    </row>
    <row r="37" customFormat="false" ht="13.8" hidden="false" customHeight="false" outlineLevel="0" collapsed="false">
      <c r="A37" s="565"/>
      <c r="B37" s="568" t="s">
        <v>2979</v>
      </c>
      <c r="C37" s="569"/>
      <c r="D37" s="570"/>
      <c r="F37" s="583" t="s">
        <v>3486</v>
      </c>
    </row>
    <row r="38" customFormat="false" ht="13.8" hidden="false" customHeight="false" outlineLevel="0" collapsed="false">
      <c r="A38" s="565"/>
      <c r="B38" s="568" t="s">
        <v>2981</v>
      </c>
      <c r="C38" s="569"/>
      <c r="D38" s="570"/>
      <c r="F38" s="585" t="s">
        <v>3463</v>
      </c>
    </row>
    <row r="39" customFormat="false" ht="13.8" hidden="false" customHeight="false" outlineLevel="0" collapsed="false">
      <c r="A39" s="565"/>
      <c r="B39" s="568" t="s">
        <v>2983</v>
      </c>
      <c r="C39" s="569"/>
      <c r="D39" s="570"/>
      <c r="F39" s="585" t="s">
        <v>3487</v>
      </c>
    </row>
    <row r="40" customFormat="false" ht="13.8" hidden="false" customHeight="false" outlineLevel="0" collapsed="false">
      <c r="A40" s="565"/>
      <c r="B40" s="568" t="s">
        <v>624</v>
      </c>
      <c r="C40" s="569"/>
      <c r="D40" s="570"/>
      <c r="F40" s="585" t="s">
        <v>3488</v>
      </c>
    </row>
    <row r="41" customFormat="false" ht="13.8" hidden="false" customHeight="false" outlineLevel="0" collapsed="false">
      <c r="A41" s="565"/>
      <c r="B41" s="568" t="s">
        <v>628</v>
      </c>
      <c r="C41" s="569"/>
      <c r="D41" s="570"/>
      <c r="F41" s="586"/>
    </row>
    <row r="42" customFormat="false" ht="13.8" hidden="false" customHeight="false" outlineLevel="0" collapsed="false">
      <c r="A42" s="565"/>
      <c r="B42" s="568" t="s">
        <v>2985</v>
      </c>
      <c r="C42" s="569"/>
      <c r="D42" s="570"/>
    </row>
    <row r="43" customFormat="false" ht="13.8" hidden="false" customHeight="false" outlineLevel="0" collapsed="false">
      <c r="A43" s="565"/>
      <c r="B43" s="568" t="s">
        <v>2987</v>
      </c>
      <c r="C43" s="569"/>
      <c r="D43" s="570"/>
    </row>
    <row r="44" customFormat="false" ht="13.8" hidden="false" customHeight="false" outlineLevel="0" collapsed="false">
      <c r="A44" s="565"/>
      <c r="B44" s="568" t="s">
        <v>47</v>
      </c>
      <c r="C44" s="569"/>
      <c r="D44" s="570"/>
    </row>
    <row r="45" customFormat="false" ht="13.8" hidden="false" customHeight="false" outlineLevel="0" collapsed="false">
      <c r="A45" s="565"/>
      <c r="B45" s="568" t="s">
        <v>424</v>
      </c>
      <c r="C45" s="569"/>
      <c r="D45" s="570"/>
    </row>
    <row r="46" customFormat="false" ht="13.8" hidden="false" customHeight="false" outlineLevel="0" collapsed="false">
      <c r="A46" s="565"/>
      <c r="B46" s="568" t="s">
        <v>2327</v>
      </c>
      <c r="C46" s="569"/>
      <c r="D46" s="570"/>
    </row>
    <row r="47" customFormat="false" ht="13.8" hidden="false" customHeight="false" outlineLevel="0" collapsed="false">
      <c r="A47" s="565"/>
      <c r="B47" s="568" t="s">
        <v>2329</v>
      </c>
      <c r="C47" s="569"/>
      <c r="D47" s="570"/>
    </row>
    <row r="48" customFormat="false" ht="13.8" hidden="false" customHeight="false" outlineLevel="0" collapsed="false">
      <c r="A48" s="565"/>
      <c r="B48" s="568" t="s">
        <v>631</v>
      </c>
      <c r="C48" s="569"/>
      <c r="D48" s="570"/>
    </row>
    <row r="49" customFormat="false" ht="13.8" hidden="false" customHeight="false" outlineLevel="0" collapsed="false">
      <c r="A49" s="565"/>
      <c r="B49" s="568" t="s">
        <v>634</v>
      </c>
      <c r="C49" s="569"/>
      <c r="D49" s="570"/>
    </row>
    <row r="50" customFormat="false" ht="13.8" hidden="false" customHeight="false" outlineLevel="0" collapsed="false">
      <c r="A50" s="565"/>
      <c r="B50" s="568" t="s">
        <v>430</v>
      </c>
      <c r="C50" s="569"/>
      <c r="D50" s="570"/>
    </row>
    <row r="51" customFormat="false" ht="13.8" hidden="false" customHeight="false" outlineLevel="0" collapsed="false">
      <c r="A51" s="565"/>
      <c r="B51" s="568" t="s">
        <v>2331</v>
      </c>
      <c r="C51" s="569"/>
      <c r="D51" s="570"/>
    </row>
    <row r="52" customFormat="false" ht="13.8" hidden="false" customHeight="false" outlineLevel="0" collapsed="false">
      <c r="A52" s="565"/>
      <c r="B52" s="568" t="s">
        <v>51</v>
      </c>
      <c r="C52" s="569"/>
      <c r="D52" s="570"/>
    </row>
    <row r="53" customFormat="false" ht="13.8" hidden="false" customHeight="false" outlineLevel="0" collapsed="false">
      <c r="A53" s="565"/>
      <c r="B53" s="568" t="s">
        <v>2334</v>
      </c>
      <c r="C53" s="569"/>
      <c r="D53" s="570"/>
    </row>
    <row r="54" customFormat="false" ht="13.8" hidden="false" customHeight="false" outlineLevel="0" collapsed="false">
      <c r="A54" s="565"/>
      <c r="B54" s="568" t="s">
        <v>2989</v>
      </c>
      <c r="C54" s="569"/>
      <c r="D54" s="570"/>
    </row>
    <row r="55" customFormat="false" ht="13.8" hidden="false" customHeight="false" outlineLevel="0" collapsed="false">
      <c r="A55" s="565"/>
      <c r="B55" s="568" t="s">
        <v>1368</v>
      </c>
      <c r="C55" s="569"/>
      <c r="D55" s="570"/>
    </row>
    <row r="56" customFormat="false" ht="13.8" hidden="false" customHeight="false" outlineLevel="0" collapsed="false">
      <c r="A56" s="565"/>
      <c r="B56" s="568" t="s">
        <v>2991</v>
      </c>
      <c r="C56" s="569"/>
      <c r="D56" s="570"/>
    </row>
    <row r="57" customFormat="false" ht="13.8" hidden="false" customHeight="false" outlineLevel="0" collapsed="false">
      <c r="A57" s="565"/>
      <c r="B57" s="568" t="s">
        <v>2993</v>
      </c>
      <c r="C57" s="569"/>
      <c r="D57" s="570"/>
    </row>
    <row r="58" customFormat="false" ht="13.8" hidden="false" customHeight="false" outlineLevel="0" collapsed="false">
      <c r="A58" s="565"/>
      <c r="B58" s="568" t="s">
        <v>2996</v>
      </c>
      <c r="C58" s="569"/>
      <c r="D58" s="570"/>
    </row>
    <row r="59" customFormat="false" ht="13.8" hidden="false" customHeight="false" outlineLevel="0" collapsed="false">
      <c r="A59" s="565"/>
      <c r="B59" s="568" t="s">
        <v>2998</v>
      </c>
      <c r="C59" s="569"/>
      <c r="D59" s="570"/>
    </row>
    <row r="60" customFormat="false" ht="13.8" hidden="false" customHeight="false" outlineLevel="0" collapsed="false">
      <c r="A60" s="565"/>
      <c r="B60" s="568" t="s">
        <v>2336</v>
      </c>
      <c r="C60" s="569"/>
      <c r="D60" s="570"/>
    </row>
    <row r="61" customFormat="false" ht="13.8" hidden="false" customHeight="false" outlineLevel="0" collapsed="false">
      <c r="A61" s="565"/>
      <c r="B61" s="568" t="s">
        <v>1232</v>
      </c>
      <c r="C61" s="569"/>
      <c r="D61" s="570"/>
    </row>
    <row r="62" customFormat="false" ht="13.8" hidden="false" customHeight="false" outlineLevel="0" collapsed="false">
      <c r="A62" s="565"/>
      <c r="B62" s="568" t="s">
        <v>637</v>
      </c>
      <c r="C62" s="569"/>
      <c r="D62" s="570"/>
    </row>
    <row r="63" customFormat="false" ht="13.8" hidden="false" customHeight="false" outlineLevel="0" collapsed="false">
      <c r="A63" s="565"/>
      <c r="B63" s="568" t="s">
        <v>3000</v>
      </c>
      <c r="C63" s="569"/>
      <c r="D63" s="570"/>
    </row>
    <row r="64" customFormat="false" ht="13.8" hidden="false" customHeight="false" outlineLevel="0" collapsed="false">
      <c r="A64" s="565"/>
      <c r="B64" s="568" t="s">
        <v>3003</v>
      </c>
      <c r="C64" s="569"/>
      <c r="D64" s="570"/>
    </row>
    <row r="65" customFormat="false" ht="13.8" hidden="false" customHeight="false" outlineLevel="0" collapsed="false">
      <c r="A65" s="565"/>
      <c r="B65" s="568" t="s">
        <v>3006</v>
      </c>
      <c r="C65" s="569"/>
      <c r="D65" s="570"/>
    </row>
    <row r="66" customFormat="false" ht="13.8" hidden="false" customHeight="false" outlineLevel="0" collapsed="false">
      <c r="A66" s="565"/>
      <c r="B66" s="568" t="s">
        <v>54</v>
      </c>
      <c r="C66" s="569"/>
      <c r="D66" s="570"/>
    </row>
    <row r="67" customFormat="false" ht="13.8" hidden="false" customHeight="false" outlineLevel="0" collapsed="false">
      <c r="A67" s="565"/>
      <c r="B67" s="568" t="s">
        <v>640</v>
      </c>
      <c r="C67" s="569"/>
      <c r="D67" s="570"/>
    </row>
    <row r="68" customFormat="false" ht="13.8" hidden="false" customHeight="false" outlineLevel="0" collapsed="false">
      <c r="A68" s="565"/>
      <c r="B68" s="568" t="s">
        <v>56</v>
      </c>
      <c r="C68" s="569"/>
      <c r="D68" s="570"/>
    </row>
    <row r="69" customFormat="false" ht="13.8" hidden="false" customHeight="false" outlineLevel="0" collapsed="false">
      <c r="A69" s="565"/>
      <c r="B69" s="568" t="s">
        <v>3008</v>
      </c>
      <c r="C69" s="569"/>
      <c r="D69" s="570"/>
    </row>
    <row r="70" customFormat="false" ht="13.8" hidden="false" customHeight="false" outlineLevel="0" collapsed="false">
      <c r="A70" s="565"/>
      <c r="B70" s="568" t="s">
        <v>1235</v>
      </c>
      <c r="C70" s="569"/>
      <c r="D70" s="570"/>
    </row>
    <row r="71" customFormat="false" ht="13.8" hidden="false" customHeight="false" outlineLevel="0" collapsed="false">
      <c r="A71" s="565"/>
      <c r="B71" s="568" t="s">
        <v>1240</v>
      </c>
      <c r="C71" s="569"/>
      <c r="D71" s="570"/>
    </row>
    <row r="72" customFormat="false" ht="13.8" hidden="false" customHeight="false" outlineLevel="0" collapsed="false">
      <c r="A72" s="565"/>
      <c r="B72" s="568" t="s">
        <v>2275</v>
      </c>
      <c r="C72" s="569"/>
      <c r="D72" s="570"/>
    </row>
    <row r="73" customFormat="false" ht="13.8" hidden="false" customHeight="false" outlineLevel="0" collapsed="false">
      <c r="A73" s="565"/>
      <c r="B73" s="568" t="s">
        <v>1371</v>
      </c>
      <c r="C73" s="569"/>
      <c r="D73" s="570"/>
    </row>
    <row r="74" customFormat="false" ht="13.8" hidden="false" customHeight="false" outlineLevel="0" collapsed="false">
      <c r="A74" s="565"/>
      <c r="B74" s="568" t="s">
        <v>1374</v>
      </c>
      <c r="C74" s="569"/>
      <c r="D74" s="570"/>
    </row>
    <row r="75" customFormat="false" ht="13.8" hidden="false" customHeight="false" outlineLevel="0" collapsed="false">
      <c r="A75" s="565"/>
      <c r="B75" s="568" t="s">
        <v>59</v>
      </c>
      <c r="C75" s="569"/>
      <c r="D75" s="570"/>
    </row>
    <row r="76" customFormat="false" ht="13.8" hidden="false" customHeight="false" outlineLevel="0" collapsed="false">
      <c r="A76" s="565"/>
      <c r="B76" s="568" t="s">
        <v>3010</v>
      </c>
      <c r="C76" s="569"/>
      <c r="D76" s="570"/>
    </row>
    <row r="77" customFormat="false" ht="13.8" hidden="false" customHeight="false" outlineLevel="0" collapsed="false">
      <c r="A77" s="565"/>
      <c r="B77" s="568" t="s">
        <v>2338</v>
      </c>
      <c r="C77" s="569"/>
      <c r="D77" s="570"/>
    </row>
    <row r="78" customFormat="false" ht="13.8" hidden="false" customHeight="false" outlineLevel="0" collapsed="false">
      <c r="A78" s="565"/>
      <c r="B78" s="568" t="s">
        <v>3013</v>
      </c>
      <c r="C78" s="569"/>
      <c r="D78" s="570"/>
    </row>
    <row r="79" customFormat="false" ht="13.8" hidden="false" customHeight="false" outlineLevel="0" collapsed="false">
      <c r="A79" s="565"/>
      <c r="B79" s="568" t="s">
        <v>66</v>
      </c>
      <c r="C79" s="569"/>
      <c r="D79" s="570"/>
    </row>
    <row r="80" customFormat="false" ht="13.8" hidden="false" customHeight="false" outlineLevel="0" collapsed="false">
      <c r="A80" s="565"/>
      <c r="B80" s="568" t="s">
        <v>3015</v>
      </c>
      <c r="C80" s="569"/>
      <c r="D80" s="570"/>
    </row>
    <row r="81" customFormat="false" ht="13.8" hidden="false" customHeight="false" outlineLevel="0" collapsed="false">
      <c r="A81" s="565"/>
      <c r="B81" s="568" t="s">
        <v>3018</v>
      </c>
      <c r="C81" s="569"/>
      <c r="D81" s="570"/>
    </row>
    <row r="82" customFormat="false" ht="13.8" hidden="false" customHeight="false" outlineLevel="0" collapsed="false">
      <c r="A82" s="565"/>
      <c r="B82" s="568" t="s">
        <v>3021</v>
      </c>
      <c r="C82" s="569"/>
      <c r="D82" s="570"/>
    </row>
    <row r="83" customFormat="false" ht="13.8" hidden="false" customHeight="false" outlineLevel="0" collapsed="false">
      <c r="A83" s="565"/>
      <c r="B83" s="568" t="s">
        <v>1935</v>
      </c>
      <c r="C83" s="569"/>
      <c r="D83" s="570"/>
    </row>
    <row r="84" customFormat="false" ht="13.8" hidden="false" customHeight="false" outlineLevel="0" collapsed="false">
      <c r="A84" s="565"/>
      <c r="B84" s="568" t="s">
        <v>1937</v>
      </c>
      <c r="C84" s="569"/>
      <c r="D84" s="570"/>
    </row>
    <row r="85" customFormat="false" ht="13.8" hidden="false" customHeight="false" outlineLevel="0" collapsed="false">
      <c r="A85" s="565"/>
      <c r="B85" s="568" t="s">
        <v>3023</v>
      </c>
      <c r="C85" s="569"/>
      <c r="D85" s="570"/>
    </row>
    <row r="86" customFormat="false" ht="13.8" hidden="false" customHeight="false" outlineLevel="0" collapsed="false">
      <c r="A86" s="565"/>
      <c r="B86" s="568" t="s">
        <v>2341</v>
      </c>
      <c r="C86" s="569"/>
      <c r="D86" s="570"/>
    </row>
    <row r="87" customFormat="false" ht="13.8" hidden="false" customHeight="false" outlineLevel="0" collapsed="false">
      <c r="A87" s="565"/>
      <c r="B87" s="568" t="s">
        <v>2343</v>
      </c>
      <c r="C87" s="569"/>
      <c r="D87" s="570"/>
    </row>
    <row r="88" customFormat="false" ht="13.8" hidden="false" customHeight="false" outlineLevel="0" collapsed="false">
      <c r="A88" s="565"/>
      <c r="B88" s="568" t="s">
        <v>2346</v>
      </c>
      <c r="C88" s="569"/>
      <c r="D88" s="570"/>
    </row>
    <row r="89" customFormat="false" ht="13.8" hidden="false" customHeight="false" outlineLevel="0" collapsed="false">
      <c r="A89" s="565"/>
      <c r="B89" s="568" t="s">
        <v>3026</v>
      </c>
      <c r="C89" s="569"/>
      <c r="D89" s="570"/>
    </row>
    <row r="90" customFormat="false" ht="13.8" hidden="false" customHeight="false" outlineLevel="0" collapsed="false">
      <c r="A90" s="565"/>
      <c r="B90" s="568" t="s">
        <v>3028</v>
      </c>
      <c r="C90" s="569"/>
      <c r="D90" s="570"/>
    </row>
    <row r="91" customFormat="false" ht="13.8" hidden="false" customHeight="false" outlineLevel="0" collapsed="false">
      <c r="A91" s="565"/>
      <c r="B91" s="568" t="s">
        <v>2348</v>
      </c>
      <c r="C91" s="569"/>
      <c r="D91" s="570"/>
    </row>
    <row r="92" customFormat="false" ht="13.8" hidden="false" customHeight="false" outlineLevel="0" collapsed="false">
      <c r="A92" s="565"/>
      <c r="B92" s="568" t="s">
        <v>70</v>
      </c>
      <c r="C92" s="569"/>
      <c r="D92" s="570"/>
    </row>
    <row r="93" customFormat="false" ht="13.8" hidden="false" customHeight="false" outlineLevel="0" collapsed="false">
      <c r="A93" s="565"/>
      <c r="B93" s="568" t="s">
        <v>1242</v>
      </c>
      <c r="C93" s="569"/>
      <c r="D93" s="570"/>
    </row>
    <row r="94" customFormat="false" ht="13.8" hidden="false" customHeight="false" outlineLevel="0" collapsed="false">
      <c r="A94" s="565"/>
      <c r="B94" s="568" t="s">
        <v>432</v>
      </c>
      <c r="C94" s="569"/>
      <c r="D94" s="570"/>
    </row>
    <row r="95" customFormat="false" ht="13.8" hidden="false" customHeight="false" outlineLevel="0" collapsed="false">
      <c r="A95" s="565"/>
      <c r="B95" s="568" t="s">
        <v>643</v>
      </c>
      <c r="C95" s="569"/>
      <c r="D95" s="570"/>
    </row>
    <row r="96" customFormat="false" ht="13.8" hidden="false" customHeight="false" outlineLevel="0" collapsed="false">
      <c r="A96" s="565"/>
      <c r="B96" s="568" t="s">
        <v>2350</v>
      </c>
      <c r="C96" s="569"/>
      <c r="D96" s="570"/>
    </row>
    <row r="97" customFormat="false" ht="13.8" hidden="false" customHeight="false" outlineLevel="0" collapsed="false">
      <c r="A97" s="565"/>
      <c r="B97" s="568" t="s">
        <v>1944</v>
      </c>
      <c r="C97" s="569"/>
      <c r="D97" s="570"/>
    </row>
    <row r="98" customFormat="false" ht="13.8" hidden="false" customHeight="false" outlineLevel="0" collapsed="false">
      <c r="A98" s="565"/>
      <c r="B98" s="568" t="s">
        <v>2353</v>
      </c>
      <c r="C98" s="569"/>
      <c r="D98" s="570"/>
    </row>
    <row r="99" customFormat="false" ht="13.8" hidden="false" customHeight="false" outlineLevel="0" collapsed="false">
      <c r="A99" s="565"/>
      <c r="B99" s="568" t="s">
        <v>2356</v>
      </c>
      <c r="C99" s="569"/>
      <c r="D99" s="570"/>
    </row>
    <row r="100" customFormat="false" ht="13.8" hidden="false" customHeight="false" outlineLevel="0" collapsed="false">
      <c r="A100" s="565"/>
      <c r="B100" s="568" t="s">
        <v>646</v>
      </c>
      <c r="C100" s="569"/>
      <c r="D100" s="570"/>
    </row>
    <row r="101" customFormat="false" ht="13.8" hidden="false" customHeight="false" outlineLevel="0" collapsed="false">
      <c r="A101" s="565"/>
      <c r="B101" s="568" t="s">
        <v>649</v>
      </c>
      <c r="C101" s="569"/>
      <c r="D101" s="570"/>
    </row>
    <row r="102" customFormat="false" ht="13.8" hidden="false" customHeight="false" outlineLevel="0" collapsed="false">
      <c r="A102" s="565"/>
      <c r="B102" s="568" t="s">
        <v>651</v>
      </c>
      <c r="C102" s="569"/>
      <c r="D102" s="570"/>
    </row>
    <row r="103" customFormat="false" ht="13.8" hidden="false" customHeight="false" outlineLevel="0" collapsed="false">
      <c r="A103" s="565"/>
      <c r="B103" s="568" t="s">
        <v>3030</v>
      </c>
      <c r="C103" s="569"/>
      <c r="D103" s="570"/>
    </row>
    <row r="104" customFormat="false" ht="13.8" hidden="false" customHeight="false" outlineLevel="0" collapsed="false">
      <c r="A104" s="565"/>
      <c r="B104" s="568" t="s">
        <v>3032</v>
      </c>
      <c r="C104" s="569"/>
      <c r="D104" s="570"/>
    </row>
    <row r="105" customFormat="false" ht="13.8" hidden="false" customHeight="false" outlineLevel="0" collapsed="false">
      <c r="A105" s="565"/>
      <c r="B105" s="568" t="s">
        <v>3034</v>
      </c>
      <c r="C105" s="569"/>
      <c r="D105" s="570"/>
    </row>
    <row r="106" customFormat="false" ht="13.8" hidden="false" customHeight="false" outlineLevel="0" collapsed="false">
      <c r="A106" s="565"/>
      <c r="B106" s="568" t="s">
        <v>653</v>
      </c>
      <c r="C106" s="569"/>
      <c r="D106" s="570"/>
    </row>
    <row r="107" customFormat="false" ht="13.8" hidden="false" customHeight="false" outlineLevel="0" collapsed="false">
      <c r="A107" s="565"/>
      <c r="B107" s="568" t="s">
        <v>656</v>
      </c>
      <c r="C107" s="569"/>
      <c r="D107" s="570"/>
    </row>
    <row r="108" customFormat="false" ht="13.8" hidden="false" customHeight="false" outlineLevel="0" collapsed="false">
      <c r="A108" s="565"/>
      <c r="B108" s="568" t="s">
        <v>659</v>
      </c>
      <c r="C108" s="569"/>
      <c r="D108" s="570"/>
    </row>
    <row r="109" customFormat="false" ht="13.8" hidden="false" customHeight="false" outlineLevel="0" collapsed="false">
      <c r="A109" s="565"/>
      <c r="B109" s="568" t="s">
        <v>663</v>
      </c>
      <c r="C109" s="569"/>
      <c r="D109" s="570"/>
    </row>
    <row r="110" customFormat="false" ht="13.8" hidden="false" customHeight="false" outlineLevel="0" collapsed="false">
      <c r="A110" s="565"/>
      <c r="B110" s="568" t="s">
        <v>666</v>
      </c>
      <c r="C110" s="569"/>
      <c r="D110" s="570"/>
    </row>
    <row r="111" customFormat="false" ht="13.8" hidden="false" customHeight="false" outlineLevel="0" collapsed="false">
      <c r="A111" s="565"/>
      <c r="B111" s="568" t="s">
        <v>669</v>
      </c>
      <c r="C111" s="569"/>
      <c r="D111" s="570"/>
    </row>
    <row r="112" customFormat="false" ht="13.8" hidden="false" customHeight="false" outlineLevel="0" collapsed="false">
      <c r="A112" s="565"/>
      <c r="B112" s="568" t="s">
        <v>672</v>
      </c>
      <c r="C112" s="569"/>
      <c r="D112" s="570"/>
    </row>
    <row r="113" customFormat="false" ht="13.8" hidden="false" customHeight="false" outlineLevel="0" collapsed="false">
      <c r="A113" s="565"/>
      <c r="B113" s="568" t="s">
        <v>674</v>
      </c>
      <c r="C113" s="569"/>
      <c r="D113" s="570"/>
    </row>
    <row r="114" customFormat="false" ht="13.8" hidden="false" customHeight="false" outlineLevel="0" collapsed="false">
      <c r="A114" s="565"/>
      <c r="B114" s="568" t="s">
        <v>676</v>
      </c>
      <c r="C114" s="569"/>
      <c r="D114" s="570"/>
    </row>
    <row r="115" customFormat="false" ht="13.8" hidden="false" customHeight="false" outlineLevel="0" collapsed="false">
      <c r="A115" s="565"/>
      <c r="B115" s="568" t="s">
        <v>679</v>
      </c>
      <c r="C115" s="569"/>
      <c r="D115" s="570"/>
    </row>
    <row r="116" customFormat="false" ht="13.8" hidden="false" customHeight="false" outlineLevel="0" collapsed="false">
      <c r="A116" s="565"/>
      <c r="B116" s="568" t="s">
        <v>73</v>
      </c>
      <c r="C116" s="569"/>
      <c r="D116" s="570"/>
    </row>
    <row r="117" customFormat="false" ht="13.8" hidden="false" customHeight="false" outlineLevel="0" collapsed="false">
      <c r="A117" s="565"/>
      <c r="B117" s="568" t="s">
        <v>1949</v>
      </c>
      <c r="C117" s="569"/>
      <c r="D117" s="570"/>
    </row>
    <row r="118" customFormat="false" ht="13.8" hidden="false" customHeight="false" outlineLevel="0" collapsed="false">
      <c r="A118" s="565"/>
      <c r="B118" s="568" t="s">
        <v>1376</v>
      </c>
      <c r="C118" s="569"/>
      <c r="D118" s="570"/>
    </row>
    <row r="119" customFormat="false" ht="13.8" hidden="false" customHeight="false" outlineLevel="0" collapsed="false">
      <c r="A119" s="565"/>
      <c r="B119" s="568" t="s">
        <v>2361</v>
      </c>
      <c r="C119" s="569"/>
      <c r="D119" s="570"/>
    </row>
    <row r="120" customFormat="false" ht="13.8" hidden="false" customHeight="false" outlineLevel="0" collapsed="false">
      <c r="A120" s="565"/>
      <c r="B120" s="568" t="s">
        <v>2363</v>
      </c>
      <c r="C120" s="569"/>
      <c r="D120" s="570"/>
    </row>
    <row r="121" customFormat="false" ht="13.8" hidden="false" customHeight="false" outlineLevel="0" collapsed="false">
      <c r="A121" s="565"/>
      <c r="B121" s="568" t="s">
        <v>2366</v>
      </c>
      <c r="C121" s="569"/>
      <c r="D121" s="570"/>
    </row>
    <row r="122" customFormat="false" ht="13.8" hidden="false" customHeight="false" outlineLevel="0" collapsed="false">
      <c r="A122" s="565"/>
      <c r="B122" s="568" t="s">
        <v>3036</v>
      </c>
      <c r="C122" s="569"/>
      <c r="D122" s="570"/>
    </row>
    <row r="123" customFormat="false" ht="13.8" hidden="false" customHeight="false" outlineLevel="0" collapsed="false">
      <c r="A123" s="565"/>
      <c r="B123" s="568" t="s">
        <v>1343</v>
      </c>
      <c r="C123" s="569"/>
      <c r="D123" s="570"/>
    </row>
    <row r="124" customFormat="false" ht="13.8" hidden="false" customHeight="false" outlineLevel="0" collapsed="false">
      <c r="A124" s="565"/>
      <c r="B124" s="568" t="s">
        <v>1379</v>
      </c>
      <c r="C124" s="569"/>
      <c r="D124" s="570"/>
    </row>
    <row r="125" customFormat="false" ht="13.8" hidden="false" customHeight="false" outlineLevel="0" collapsed="false">
      <c r="A125" s="565"/>
      <c r="B125" s="568" t="s">
        <v>684</v>
      </c>
      <c r="C125" s="569"/>
      <c r="D125" s="570"/>
    </row>
    <row r="126" customFormat="false" ht="13.8" hidden="false" customHeight="false" outlineLevel="0" collapsed="false">
      <c r="A126" s="565"/>
      <c r="B126" s="568" t="s">
        <v>689</v>
      </c>
      <c r="C126" s="569"/>
      <c r="D126" s="570"/>
    </row>
    <row r="127" customFormat="false" ht="13.8" hidden="false" customHeight="false" outlineLevel="0" collapsed="false">
      <c r="A127" s="565"/>
      <c r="B127" s="568" t="s">
        <v>692</v>
      </c>
      <c r="C127" s="569"/>
      <c r="D127" s="570"/>
    </row>
    <row r="128" customFormat="false" ht="13.8" hidden="false" customHeight="false" outlineLevel="0" collapsed="false">
      <c r="A128" s="565"/>
      <c r="B128" s="568" t="s">
        <v>695</v>
      </c>
      <c r="C128" s="569"/>
      <c r="D128" s="570"/>
    </row>
    <row r="129" customFormat="false" ht="13.8" hidden="false" customHeight="false" outlineLevel="0" collapsed="false">
      <c r="A129" s="565"/>
      <c r="B129" s="568" t="s">
        <v>1381</v>
      </c>
      <c r="C129" s="569"/>
      <c r="D129" s="570"/>
    </row>
    <row r="130" customFormat="false" ht="13.8" hidden="false" customHeight="false" outlineLevel="0" collapsed="false">
      <c r="A130" s="565"/>
      <c r="B130" s="568" t="s">
        <v>1384</v>
      </c>
      <c r="C130" s="569"/>
      <c r="D130" s="570"/>
    </row>
    <row r="131" customFormat="false" ht="13.8" hidden="false" customHeight="false" outlineLevel="0" collapsed="false">
      <c r="A131" s="565"/>
      <c r="B131" s="568" t="s">
        <v>1387</v>
      </c>
      <c r="C131" s="569"/>
      <c r="D131" s="570"/>
    </row>
    <row r="132" customFormat="false" ht="13.8" hidden="false" customHeight="false" outlineLevel="0" collapsed="false">
      <c r="A132" s="565"/>
      <c r="B132" s="568" t="s">
        <v>1390</v>
      </c>
      <c r="C132" s="569"/>
      <c r="D132" s="570"/>
    </row>
    <row r="133" customFormat="false" ht="13.8" hidden="false" customHeight="false" outlineLevel="0" collapsed="false">
      <c r="A133" s="565"/>
      <c r="B133" s="568" t="s">
        <v>1395</v>
      </c>
      <c r="C133" s="569"/>
      <c r="D133" s="570"/>
    </row>
    <row r="134" customFormat="false" ht="13.8" hidden="false" customHeight="false" outlineLevel="0" collapsed="false">
      <c r="A134" s="565"/>
      <c r="B134" s="568" t="s">
        <v>1397</v>
      </c>
      <c r="C134" s="569"/>
      <c r="D134" s="570"/>
    </row>
    <row r="135" customFormat="false" ht="13.8" hidden="false" customHeight="false" outlineLevel="0" collapsed="false">
      <c r="A135" s="565"/>
      <c r="B135" s="568" t="s">
        <v>1400</v>
      </c>
      <c r="C135" s="569"/>
      <c r="D135" s="570"/>
    </row>
    <row r="136" customFormat="false" ht="13.8" hidden="false" customHeight="false" outlineLevel="0" collapsed="false">
      <c r="A136" s="565"/>
      <c r="B136" s="568" t="s">
        <v>1402</v>
      </c>
      <c r="C136" s="569"/>
      <c r="D136" s="570"/>
    </row>
    <row r="137" customFormat="false" ht="13.8" hidden="false" customHeight="false" outlineLevel="0" collapsed="false">
      <c r="A137" s="565"/>
      <c r="B137" s="568" t="s">
        <v>1405</v>
      </c>
      <c r="C137" s="569"/>
      <c r="D137" s="570"/>
    </row>
    <row r="138" customFormat="false" ht="13.8" hidden="false" customHeight="false" outlineLevel="0" collapsed="false">
      <c r="A138" s="565"/>
      <c r="B138" s="568" t="s">
        <v>1409</v>
      </c>
      <c r="C138" s="569"/>
      <c r="D138" s="570"/>
    </row>
    <row r="139" customFormat="false" ht="13.8" hidden="false" customHeight="false" outlineLevel="0" collapsed="false">
      <c r="A139" s="565"/>
      <c r="B139" s="568" t="s">
        <v>1411</v>
      </c>
      <c r="C139" s="569"/>
      <c r="D139" s="570"/>
    </row>
    <row r="140" customFormat="false" ht="13.8" hidden="false" customHeight="false" outlineLevel="0" collapsed="false">
      <c r="A140" s="565"/>
      <c r="B140" s="568" t="s">
        <v>1413</v>
      </c>
      <c r="C140" s="569"/>
      <c r="D140" s="570"/>
    </row>
    <row r="141" customFormat="false" ht="13.8" hidden="false" customHeight="false" outlineLevel="0" collapsed="false">
      <c r="A141" s="565"/>
      <c r="B141" s="568" t="s">
        <v>1415</v>
      </c>
      <c r="C141" s="569"/>
      <c r="D141" s="570"/>
    </row>
    <row r="142" customFormat="false" ht="13.8" hidden="false" customHeight="false" outlineLevel="0" collapsed="false">
      <c r="A142" s="565"/>
      <c r="B142" s="568" t="s">
        <v>1417</v>
      </c>
      <c r="C142" s="569"/>
      <c r="D142" s="570"/>
    </row>
    <row r="143" customFormat="false" ht="13.8" hidden="false" customHeight="false" outlineLevel="0" collapsed="false">
      <c r="A143" s="565"/>
      <c r="B143" s="568" t="s">
        <v>1420</v>
      </c>
      <c r="C143" s="569"/>
      <c r="D143" s="570"/>
    </row>
    <row r="144" customFormat="false" ht="13.8" hidden="false" customHeight="false" outlineLevel="0" collapsed="false">
      <c r="A144" s="565"/>
      <c r="B144" s="568" t="s">
        <v>1423</v>
      </c>
      <c r="C144" s="569"/>
      <c r="D144" s="570"/>
    </row>
    <row r="145" customFormat="false" ht="13.8" hidden="false" customHeight="false" outlineLevel="0" collapsed="false">
      <c r="A145" s="565"/>
      <c r="B145" s="568" t="s">
        <v>76</v>
      </c>
      <c r="C145" s="569"/>
      <c r="D145" s="570"/>
    </row>
    <row r="146" customFormat="false" ht="13.8" hidden="false" customHeight="false" outlineLevel="0" collapsed="false">
      <c r="A146" s="565"/>
      <c r="B146" s="568" t="s">
        <v>1951</v>
      </c>
      <c r="C146" s="569"/>
      <c r="D146" s="570"/>
    </row>
    <row r="147" customFormat="false" ht="13.8" hidden="false" customHeight="false" outlineLevel="0" collapsed="false">
      <c r="A147" s="565"/>
      <c r="B147" s="568" t="s">
        <v>434</v>
      </c>
      <c r="C147" s="569"/>
      <c r="D147" s="570"/>
    </row>
    <row r="148" customFormat="false" ht="13.8" hidden="false" customHeight="false" outlineLevel="0" collapsed="false">
      <c r="A148" s="565"/>
      <c r="B148" s="568" t="s">
        <v>437</v>
      </c>
      <c r="C148" s="569"/>
      <c r="D148" s="570"/>
    </row>
    <row r="149" customFormat="false" ht="13.8" hidden="false" customHeight="false" outlineLevel="0" collapsed="false">
      <c r="A149" s="565"/>
      <c r="B149" s="568" t="s">
        <v>440</v>
      </c>
      <c r="C149" s="569"/>
      <c r="D149" s="570"/>
    </row>
    <row r="150" customFormat="false" ht="13.8" hidden="false" customHeight="false" outlineLevel="0" collapsed="false">
      <c r="A150" s="565"/>
      <c r="B150" s="568" t="s">
        <v>3038</v>
      </c>
      <c r="C150" s="569"/>
      <c r="D150" s="570"/>
    </row>
    <row r="151" customFormat="false" ht="13.8" hidden="false" customHeight="false" outlineLevel="0" collapsed="false">
      <c r="A151" s="565"/>
      <c r="B151" s="568" t="s">
        <v>3040</v>
      </c>
      <c r="C151" s="569"/>
      <c r="D151" s="570"/>
    </row>
    <row r="152" customFormat="false" ht="13.8" hidden="false" customHeight="false" outlineLevel="0" collapsed="false">
      <c r="A152" s="565"/>
      <c r="B152" s="568" t="s">
        <v>702</v>
      </c>
      <c r="C152" s="569"/>
      <c r="D152" s="570"/>
    </row>
    <row r="153" customFormat="false" ht="13.8" hidden="false" customHeight="false" outlineLevel="0" collapsed="false">
      <c r="A153" s="565"/>
      <c r="B153" s="568" t="s">
        <v>2368</v>
      </c>
      <c r="C153" s="569"/>
      <c r="D153" s="570"/>
    </row>
    <row r="154" customFormat="false" ht="13.8" hidden="false" customHeight="false" outlineLevel="0" collapsed="false">
      <c r="A154" s="565"/>
      <c r="B154" s="568" t="s">
        <v>2370</v>
      </c>
      <c r="C154" s="569"/>
      <c r="D154" s="570"/>
    </row>
    <row r="155" customFormat="false" ht="13.8" hidden="false" customHeight="false" outlineLevel="0" collapsed="false">
      <c r="A155" s="565"/>
      <c r="B155" s="568" t="s">
        <v>3045</v>
      </c>
      <c r="C155" s="569"/>
      <c r="D155" s="570"/>
    </row>
    <row r="156" customFormat="false" ht="13.8" hidden="false" customHeight="false" outlineLevel="0" collapsed="false">
      <c r="A156" s="565"/>
      <c r="B156" s="568" t="s">
        <v>2372</v>
      </c>
      <c r="C156" s="569"/>
      <c r="D156" s="570"/>
    </row>
    <row r="157" customFormat="false" ht="13.8" hidden="false" customHeight="false" outlineLevel="0" collapsed="false">
      <c r="A157" s="565"/>
      <c r="B157" s="568" t="s">
        <v>2374</v>
      </c>
      <c r="C157" s="569"/>
      <c r="D157" s="570"/>
    </row>
    <row r="158" customFormat="false" ht="13.8" hidden="false" customHeight="false" outlineLevel="0" collapsed="false">
      <c r="A158" s="565"/>
      <c r="B158" s="568" t="s">
        <v>2376</v>
      </c>
      <c r="C158" s="569"/>
      <c r="D158" s="570"/>
    </row>
    <row r="159" customFormat="false" ht="13.8" hidden="false" customHeight="false" outlineLevel="0" collapsed="false">
      <c r="A159" s="565"/>
      <c r="B159" s="568" t="s">
        <v>2380</v>
      </c>
      <c r="C159" s="569"/>
      <c r="D159" s="570"/>
    </row>
    <row r="160" customFormat="false" ht="13.8" hidden="false" customHeight="false" outlineLevel="0" collapsed="false">
      <c r="A160" s="565"/>
      <c r="B160" s="568" t="s">
        <v>3047</v>
      </c>
      <c r="C160" s="569"/>
      <c r="D160" s="570"/>
    </row>
    <row r="161" customFormat="false" ht="13.8" hidden="false" customHeight="false" outlineLevel="0" collapsed="false">
      <c r="A161" s="565"/>
      <c r="B161" s="568" t="s">
        <v>3049</v>
      </c>
      <c r="C161" s="569"/>
      <c r="D161" s="570"/>
    </row>
    <row r="162" customFormat="false" ht="13.8" hidden="false" customHeight="false" outlineLevel="0" collapsed="false">
      <c r="A162" s="565"/>
      <c r="B162" s="568" t="s">
        <v>1953</v>
      </c>
      <c r="C162" s="569"/>
      <c r="D162" s="570"/>
    </row>
    <row r="163" customFormat="false" ht="13.8" hidden="false" customHeight="false" outlineLevel="0" collapsed="false">
      <c r="A163" s="565"/>
      <c r="B163" s="568" t="s">
        <v>2382</v>
      </c>
      <c r="C163" s="569"/>
      <c r="D163" s="570"/>
    </row>
    <row r="164" customFormat="false" ht="13.8" hidden="false" customHeight="false" outlineLevel="0" collapsed="false">
      <c r="A164" s="565"/>
      <c r="B164" s="568" t="s">
        <v>1957</v>
      </c>
      <c r="C164" s="569"/>
      <c r="D164" s="570"/>
    </row>
    <row r="165" customFormat="false" ht="13.8" hidden="false" customHeight="false" outlineLevel="0" collapsed="false">
      <c r="A165" s="565"/>
      <c r="B165" s="568" t="s">
        <v>1960</v>
      </c>
      <c r="C165" s="569"/>
      <c r="D165" s="570"/>
    </row>
    <row r="166" customFormat="false" ht="13.8" hidden="false" customHeight="false" outlineLevel="0" collapsed="false">
      <c r="A166" s="565"/>
      <c r="B166" s="568" t="s">
        <v>2384</v>
      </c>
      <c r="C166" s="569"/>
      <c r="D166" s="570"/>
    </row>
    <row r="167" customFormat="false" ht="13.8" hidden="false" customHeight="false" outlineLevel="0" collapsed="false">
      <c r="A167" s="565"/>
      <c r="B167" s="568" t="s">
        <v>1963</v>
      </c>
      <c r="C167" s="569"/>
      <c r="D167" s="570"/>
    </row>
    <row r="168" customFormat="false" ht="13.8" hidden="false" customHeight="false" outlineLevel="0" collapsed="false">
      <c r="A168" s="565"/>
      <c r="B168" s="568" t="s">
        <v>2389</v>
      </c>
      <c r="C168" s="569"/>
      <c r="D168" s="570"/>
    </row>
    <row r="169" customFormat="false" ht="13.8" hidden="false" customHeight="false" outlineLevel="0" collapsed="false">
      <c r="A169" s="565"/>
      <c r="B169" s="568" t="s">
        <v>2391</v>
      </c>
      <c r="C169" s="569"/>
      <c r="D169" s="570"/>
    </row>
    <row r="170" customFormat="false" ht="13.8" hidden="false" customHeight="false" outlineLevel="0" collapsed="false">
      <c r="A170" s="565"/>
      <c r="B170" s="568" t="s">
        <v>2393</v>
      </c>
      <c r="C170" s="569"/>
      <c r="D170" s="570"/>
    </row>
    <row r="171" customFormat="false" ht="13.8" hidden="false" customHeight="false" outlineLevel="0" collapsed="false">
      <c r="A171" s="565"/>
      <c r="B171" s="568" t="s">
        <v>2395</v>
      </c>
      <c r="C171" s="569"/>
      <c r="D171" s="570"/>
    </row>
    <row r="172" customFormat="false" ht="13.8" hidden="false" customHeight="false" outlineLevel="0" collapsed="false">
      <c r="A172" s="565"/>
      <c r="B172" s="568" t="s">
        <v>2398</v>
      </c>
      <c r="C172" s="569"/>
      <c r="D172" s="570"/>
    </row>
    <row r="173" customFormat="false" ht="13.8" hidden="false" customHeight="false" outlineLevel="0" collapsed="false">
      <c r="A173" s="565"/>
      <c r="B173" s="568" t="s">
        <v>2400</v>
      </c>
      <c r="C173" s="569"/>
      <c r="D173" s="570"/>
    </row>
    <row r="174" customFormat="false" ht="13.8" hidden="false" customHeight="false" outlineLevel="0" collapsed="false">
      <c r="A174" s="565"/>
      <c r="B174" s="568" t="s">
        <v>2403</v>
      </c>
      <c r="C174" s="569"/>
      <c r="D174" s="570"/>
    </row>
    <row r="175" customFormat="false" ht="13.8" hidden="false" customHeight="false" outlineLevel="0" collapsed="false">
      <c r="A175" s="565"/>
      <c r="B175" s="568" t="s">
        <v>2405</v>
      </c>
      <c r="C175" s="569"/>
      <c r="D175" s="570"/>
    </row>
    <row r="176" customFormat="false" ht="13.8" hidden="false" customHeight="false" outlineLevel="0" collapsed="false">
      <c r="A176" s="565"/>
      <c r="B176" s="568" t="s">
        <v>2408</v>
      </c>
      <c r="C176" s="569"/>
      <c r="D176" s="570"/>
    </row>
    <row r="177" customFormat="false" ht="13.8" hidden="false" customHeight="false" outlineLevel="0" collapsed="false">
      <c r="A177" s="565"/>
      <c r="B177" s="568" t="s">
        <v>2410</v>
      </c>
      <c r="C177" s="569"/>
      <c r="D177" s="570"/>
    </row>
    <row r="178" customFormat="false" ht="13.8" hidden="false" customHeight="false" outlineLevel="0" collapsed="false">
      <c r="A178" s="565"/>
      <c r="B178" s="568" t="s">
        <v>1966</v>
      </c>
      <c r="C178" s="569"/>
      <c r="D178" s="570"/>
    </row>
    <row r="179" customFormat="false" ht="13.8" hidden="false" customHeight="false" outlineLevel="0" collapsed="false">
      <c r="A179" s="565"/>
      <c r="B179" s="568" t="s">
        <v>1968</v>
      </c>
      <c r="C179" s="569"/>
      <c r="D179" s="570"/>
    </row>
    <row r="180" customFormat="false" ht="13.8" hidden="false" customHeight="false" outlineLevel="0" collapsed="false">
      <c r="A180" s="565"/>
      <c r="B180" s="568" t="s">
        <v>2412</v>
      </c>
      <c r="C180" s="569"/>
      <c r="D180" s="570"/>
    </row>
    <row r="181" customFormat="false" ht="13.8" hidden="false" customHeight="false" outlineLevel="0" collapsed="false">
      <c r="A181" s="565"/>
      <c r="B181" s="568" t="s">
        <v>2415</v>
      </c>
      <c r="C181" s="569"/>
      <c r="D181" s="570"/>
    </row>
    <row r="182" customFormat="false" ht="13.8" hidden="false" customHeight="false" outlineLevel="0" collapsed="false">
      <c r="A182" s="565"/>
      <c r="B182" s="568" t="s">
        <v>2418</v>
      </c>
      <c r="C182" s="569"/>
      <c r="D182" s="570"/>
    </row>
    <row r="183" customFormat="false" ht="13.8" hidden="false" customHeight="false" outlineLevel="0" collapsed="false">
      <c r="A183" s="565"/>
      <c r="B183" s="568" t="s">
        <v>2420</v>
      </c>
      <c r="C183" s="569"/>
      <c r="D183" s="570"/>
    </row>
    <row r="184" customFormat="false" ht="13.8" hidden="false" customHeight="false" outlineLevel="0" collapsed="false">
      <c r="A184" s="565"/>
      <c r="B184" s="568" t="s">
        <v>1970</v>
      </c>
      <c r="C184" s="569"/>
      <c r="D184" s="570"/>
    </row>
    <row r="185" customFormat="false" ht="13.8" hidden="false" customHeight="false" outlineLevel="0" collapsed="false">
      <c r="A185" s="565"/>
      <c r="B185" s="568" t="s">
        <v>2422</v>
      </c>
      <c r="C185" s="569"/>
      <c r="D185" s="570"/>
    </row>
    <row r="186" customFormat="false" ht="13.8" hidden="false" customHeight="false" outlineLevel="0" collapsed="false">
      <c r="A186" s="565"/>
      <c r="B186" s="568" t="s">
        <v>1972</v>
      </c>
      <c r="C186" s="569"/>
      <c r="D186" s="570"/>
    </row>
    <row r="187" customFormat="false" ht="13.8" hidden="false" customHeight="false" outlineLevel="0" collapsed="false">
      <c r="A187" s="565"/>
      <c r="B187" s="568" t="s">
        <v>1974</v>
      </c>
      <c r="C187" s="569"/>
      <c r="D187" s="570"/>
    </row>
    <row r="188" customFormat="false" ht="13.8" hidden="false" customHeight="false" outlineLevel="0" collapsed="false">
      <c r="A188" s="565"/>
      <c r="B188" s="568" t="s">
        <v>2424</v>
      </c>
      <c r="C188" s="569"/>
      <c r="D188" s="570"/>
    </row>
    <row r="189" customFormat="false" ht="13.8" hidden="false" customHeight="false" outlineLevel="0" collapsed="false">
      <c r="A189" s="565"/>
      <c r="B189" s="568" t="s">
        <v>1976</v>
      </c>
      <c r="C189" s="569"/>
      <c r="D189" s="570"/>
    </row>
    <row r="190" customFormat="false" ht="13.8" hidden="false" customHeight="false" outlineLevel="0" collapsed="false">
      <c r="A190" s="565"/>
      <c r="B190" s="568" t="s">
        <v>3051</v>
      </c>
      <c r="C190" s="569"/>
      <c r="D190" s="570"/>
    </row>
    <row r="191" customFormat="false" ht="13.8" hidden="false" customHeight="false" outlineLevel="0" collapsed="false">
      <c r="A191" s="565"/>
      <c r="B191" s="568" t="s">
        <v>2427</v>
      </c>
      <c r="C191" s="569"/>
      <c r="D191" s="570"/>
    </row>
    <row r="192" customFormat="false" ht="13.8" hidden="false" customHeight="false" outlineLevel="0" collapsed="false">
      <c r="A192" s="565"/>
      <c r="B192" s="568" t="s">
        <v>2429</v>
      </c>
      <c r="C192" s="569"/>
      <c r="D192" s="570"/>
    </row>
    <row r="193" customFormat="false" ht="13.8" hidden="false" customHeight="false" outlineLevel="0" collapsed="false">
      <c r="A193" s="565"/>
      <c r="B193" s="568" t="s">
        <v>2431</v>
      </c>
      <c r="C193" s="569"/>
      <c r="D193" s="570"/>
    </row>
    <row r="194" customFormat="false" ht="13.8" hidden="false" customHeight="false" outlineLevel="0" collapsed="false">
      <c r="A194" s="565"/>
      <c r="B194" s="568" t="s">
        <v>1979</v>
      </c>
      <c r="C194" s="569"/>
      <c r="D194" s="570"/>
    </row>
    <row r="195" customFormat="false" ht="13.8" hidden="false" customHeight="false" outlineLevel="0" collapsed="false">
      <c r="A195" s="565"/>
      <c r="B195" s="568" t="s">
        <v>2433</v>
      </c>
      <c r="C195" s="569"/>
      <c r="D195" s="570"/>
    </row>
    <row r="196" customFormat="false" ht="13.8" hidden="false" customHeight="false" outlineLevel="0" collapsed="false">
      <c r="A196" s="565"/>
      <c r="B196" s="568" t="s">
        <v>2435</v>
      </c>
      <c r="C196" s="569"/>
      <c r="D196" s="570"/>
    </row>
    <row r="197" customFormat="false" ht="13.8" hidden="false" customHeight="false" outlineLevel="0" collapsed="false">
      <c r="A197" s="565"/>
      <c r="B197" s="568" t="s">
        <v>2440</v>
      </c>
      <c r="C197" s="569"/>
      <c r="D197" s="570"/>
    </row>
    <row r="198" customFormat="false" ht="13.8" hidden="false" customHeight="false" outlineLevel="0" collapsed="false">
      <c r="A198" s="565"/>
      <c r="B198" s="568" t="s">
        <v>1981</v>
      </c>
      <c r="C198" s="569"/>
      <c r="D198" s="570"/>
    </row>
    <row r="199" customFormat="false" ht="13.8" hidden="false" customHeight="false" outlineLevel="0" collapsed="false">
      <c r="A199" s="565"/>
      <c r="B199" s="568" t="s">
        <v>1983</v>
      </c>
      <c r="C199" s="569"/>
      <c r="D199" s="570"/>
    </row>
    <row r="200" customFormat="false" ht="13.8" hidden="false" customHeight="false" outlineLevel="0" collapsed="false">
      <c r="A200" s="565"/>
      <c r="B200" s="568" t="s">
        <v>2445</v>
      </c>
      <c r="C200" s="569"/>
      <c r="D200" s="570"/>
    </row>
    <row r="201" customFormat="false" ht="13.8" hidden="false" customHeight="false" outlineLevel="0" collapsed="false">
      <c r="A201" s="565"/>
      <c r="B201" s="568" t="s">
        <v>2278</v>
      </c>
      <c r="C201" s="569"/>
      <c r="D201" s="570"/>
    </row>
    <row r="202" customFormat="false" ht="13.8" hidden="false" customHeight="false" outlineLevel="0" collapsed="false">
      <c r="A202" s="565"/>
      <c r="B202" s="568" t="s">
        <v>1426</v>
      </c>
      <c r="C202" s="569"/>
      <c r="D202" s="570"/>
    </row>
    <row r="203" customFormat="false" ht="13.8" hidden="false" customHeight="false" outlineLevel="0" collapsed="false">
      <c r="A203" s="565"/>
      <c r="B203" s="568" t="s">
        <v>1434</v>
      </c>
      <c r="C203" s="569"/>
      <c r="D203" s="570"/>
    </row>
    <row r="204" customFormat="false" ht="13.8" hidden="false" customHeight="false" outlineLevel="0" collapsed="false">
      <c r="A204" s="565"/>
      <c r="B204" s="568" t="s">
        <v>1437</v>
      </c>
      <c r="C204" s="569"/>
      <c r="D204" s="570"/>
    </row>
    <row r="205" customFormat="false" ht="13.8" hidden="false" customHeight="false" outlineLevel="0" collapsed="false">
      <c r="A205" s="565"/>
      <c r="B205" s="568" t="s">
        <v>1439</v>
      </c>
      <c r="C205" s="569"/>
      <c r="D205" s="570"/>
    </row>
    <row r="206" customFormat="false" ht="13.8" hidden="false" customHeight="false" outlineLevel="0" collapsed="false">
      <c r="A206" s="565"/>
      <c r="B206" s="568" t="s">
        <v>1244</v>
      </c>
      <c r="C206" s="569"/>
      <c r="D206" s="570"/>
    </row>
    <row r="207" customFormat="false" ht="13.8" hidden="false" customHeight="false" outlineLevel="0" collapsed="false">
      <c r="A207" s="565"/>
      <c r="B207" s="568" t="s">
        <v>2447</v>
      </c>
      <c r="C207" s="569"/>
      <c r="D207" s="570"/>
    </row>
    <row r="208" customFormat="false" ht="13.8" hidden="false" customHeight="false" outlineLevel="0" collapsed="false">
      <c r="A208" s="565"/>
      <c r="B208" s="568" t="s">
        <v>79</v>
      </c>
      <c r="C208" s="569"/>
      <c r="D208" s="570"/>
    </row>
    <row r="209" customFormat="false" ht="13.8" hidden="false" customHeight="false" outlineLevel="0" collapsed="false">
      <c r="A209" s="565"/>
      <c r="B209" s="568" t="s">
        <v>82</v>
      </c>
      <c r="C209" s="569"/>
      <c r="D209" s="570"/>
    </row>
    <row r="210" customFormat="false" ht="13.8" hidden="false" customHeight="false" outlineLevel="0" collapsed="false">
      <c r="A210" s="565"/>
      <c r="B210" s="568" t="s">
        <v>85</v>
      </c>
      <c r="C210" s="569"/>
      <c r="D210" s="570"/>
    </row>
    <row r="211" customFormat="false" ht="13.8" hidden="false" customHeight="false" outlineLevel="0" collapsed="false">
      <c r="A211" s="565"/>
      <c r="B211" s="568" t="s">
        <v>88</v>
      </c>
      <c r="C211" s="569"/>
      <c r="D211" s="570"/>
    </row>
    <row r="212" customFormat="false" ht="13.8" hidden="false" customHeight="false" outlineLevel="0" collapsed="false">
      <c r="A212" s="565"/>
      <c r="B212" s="568" t="s">
        <v>90</v>
      </c>
      <c r="C212" s="569"/>
      <c r="D212" s="570"/>
    </row>
    <row r="213" customFormat="false" ht="13.8" hidden="false" customHeight="false" outlineLevel="0" collapsed="false">
      <c r="A213" s="565"/>
      <c r="B213" s="568" t="s">
        <v>93</v>
      </c>
      <c r="C213" s="569"/>
      <c r="D213" s="570"/>
    </row>
    <row r="214" customFormat="false" ht="13.8" hidden="false" customHeight="false" outlineLevel="0" collapsed="false">
      <c r="A214" s="565"/>
      <c r="B214" s="568" t="s">
        <v>96</v>
      </c>
      <c r="C214" s="569"/>
      <c r="D214" s="570"/>
    </row>
    <row r="215" customFormat="false" ht="13.8" hidden="false" customHeight="false" outlineLevel="0" collapsed="false">
      <c r="A215" s="565"/>
      <c r="B215" s="568" t="s">
        <v>99</v>
      </c>
      <c r="C215" s="569"/>
      <c r="D215" s="570"/>
    </row>
    <row r="216" customFormat="false" ht="13.8" hidden="false" customHeight="false" outlineLevel="0" collapsed="false">
      <c r="A216" s="565"/>
      <c r="B216" s="568" t="s">
        <v>102</v>
      </c>
      <c r="C216" s="569"/>
      <c r="D216" s="570"/>
    </row>
    <row r="217" customFormat="false" ht="13.8" hidden="false" customHeight="false" outlineLevel="0" collapsed="false">
      <c r="A217" s="565"/>
      <c r="B217" s="568" t="s">
        <v>105</v>
      </c>
      <c r="C217" s="569"/>
      <c r="D217" s="570"/>
    </row>
    <row r="218" customFormat="false" ht="13.8" hidden="false" customHeight="false" outlineLevel="0" collapsed="false">
      <c r="A218" s="565"/>
      <c r="B218" s="568" t="s">
        <v>108</v>
      </c>
      <c r="C218" s="569"/>
      <c r="D218" s="570"/>
    </row>
    <row r="219" customFormat="false" ht="13.8" hidden="false" customHeight="false" outlineLevel="0" collapsed="false">
      <c r="A219" s="565"/>
      <c r="B219" s="568" t="s">
        <v>111</v>
      </c>
      <c r="C219" s="569"/>
      <c r="D219" s="570"/>
    </row>
    <row r="220" customFormat="false" ht="13.8" hidden="false" customHeight="false" outlineLevel="0" collapsed="false">
      <c r="A220" s="565"/>
      <c r="B220" s="568" t="s">
        <v>113</v>
      </c>
      <c r="C220" s="569"/>
      <c r="D220" s="570"/>
    </row>
    <row r="221" customFormat="false" ht="13.8" hidden="false" customHeight="false" outlineLevel="0" collapsed="false">
      <c r="A221" s="565"/>
      <c r="B221" s="568" t="s">
        <v>116</v>
      </c>
      <c r="C221" s="569"/>
      <c r="D221" s="570"/>
    </row>
    <row r="222" customFormat="false" ht="13.8" hidden="false" customHeight="false" outlineLevel="0" collapsed="false">
      <c r="A222" s="565"/>
      <c r="B222" s="568" t="s">
        <v>118</v>
      </c>
      <c r="C222" s="569"/>
      <c r="D222" s="570"/>
    </row>
    <row r="223" customFormat="false" ht="13.8" hidden="false" customHeight="false" outlineLevel="0" collapsed="false">
      <c r="A223" s="565"/>
      <c r="B223" s="568" t="s">
        <v>121</v>
      </c>
      <c r="C223" s="569"/>
      <c r="D223" s="570"/>
    </row>
    <row r="224" customFormat="false" ht="13.8" hidden="false" customHeight="false" outlineLevel="0" collapsed="false">
      <c r="A224" s="565"/>
      <c r="B224" s="568" t="s">
        <v>123</v>
      </c>
      <c r="C224" s="569"/>
      <c r="D224" s="570"/>
    </row>
    <row r="225" customFormat="false" ht="13.8" hidden="false" customHeight="false" outlineLevel="0" collapsed="false">
      <c r="A225" s="565"/>
      <c r="B225" s="568" t="s">
        <v>126</v>
      </c>
      <c r="C225" s="569"/>
      <c r="D225" s="570"/>
    </row>
    <row r="226" customFormat="false" ht="13.8" hidden="false" customHeight="false" outlineLevel="0" collapsed="false">
      <c r="A226" s="565"/>
      <c r="B226" s="568" t="s">
        <v>128</v>
      </c>
      <c r="C226" s="569"/>
      <c r="D226" s="570"/>
    </row>
    <row r="227" customFormat="false" ht="13.8" hidden="false" customHeight="false" outlineLevel="0" collapsed="false">
      <c r="A227" s="565"/>
      <c r="B227" s="568" t="s">
        <v>3053</v>
      </c>
      <c r="C227" s="569"/>
      <c r="D227" s="570"/>
    </row>
    <row r="228" customFormat="false" ht="13.8" hidden="false" customHeight="false" outlineLevel="0" collapsed="false">
      <c r="A228" s="565"/>
      <c r="B228" s="568" t="s">
        <v>3055</v>
      </c>
      <c r="C228" s="569"/>
      <c r="D228" s="570"/>
    </row>
    <row r="229" customFormat="false" ht="13.8" hidden="false" customHeight="false" outlineLevel="0" collapsed="false">
      <c r="A229" s="565"/>
      <c r="B229" s="568" t="s">
        <v>3057</v>
      </c>
      <c r="C229" s="569"/>
      <c r="D229" s="570"/>
    </row>
    <row r="230" customFormat="false" ht="13.8" hidden="false" customHeight="false" outlineLevel="0" collapsed="false">
      <c r="A230" s="565"/>
      <c r="B230" s="568" t="s">
        <v>3059</v>
      </c>
      <c r="C230" s="569"/>
      <c r="D230" s="570"/>
    </row>
    <row r="231" customFormat="false" ht="13.8" hidden="false" customHeight="false" outlineLevel="0" collapsed="false">
      <c r="A231" s="565"/>
      <c r="B231" s="568" t="s">
        <v>443</v>
      </c>
      <c r="C231" s="569"/>
      <c r="D231" s="570"/>
    </row>
    <row r="232" customFormat="false" ht="13.8" hidden="false" customHeight="false" outlineLevel="0" collapsed="false">
      <c r="A232" s="565"/>
      <c r="B232" s="568" t="s">
        <v>446</v>
      </c>
      <c r="C232" s="569"/>
      <c r="D232" s="570"/>
    </row>
    <row r="233" customFormat="false" ht="13.8" hidden="false" customHeight="false" outlineLevel="0" collapsed="false">
      <c r="A233" s="565"/>
      <c r="B233" s="568" t="s">
        <v>449</v>
      </c>
      <c r="C233" s="569"/>
      <c r="D233" s="570"/>
    </row>
    <row r="234" customFormat="false" ht="13.8" hidden="false" customHeight="false" outlineLevel="0" collapsed="false">
      <c r="A234" s="565"/>
      <c r="B234" s="568" t="s">
        <v>453</v>
      </c>
      <c r="C234" s="569"/>
      <c r="D234" s="570"/>
    </row>
    <row r="235" customFormat="false" ht="13.8" hidden="false" customHeight="false" outlineLevel="0" collapsed="false">
      <c r="A235" s="565"/>
      <c r="B235" s="568" t="s">
        <v>130</v>
      </c>
      <c r="C235" s="569"/>
      <c r="D235" s="570"/>
    </row>
    <row r="236" customFormat="false" ht="13.8" hidden="false" customHeight="false" outlineLevel="0" collapsed="false">
      <c r="A236" s="565"/>
      <c r="B236" s="568" t="s">
        <v>133</v>
      </c>
      <c r="C236" s="569"/>
      <c r="D236" s="570"/>
    </row>
    <row r="237" customFormat="false" ht="13.8" hidden="false" customHeight="false" outlineLevel="0" collapsed="false">
      <c r="A237" s="565"/>
      <c r="B237" s="568" t="s">
        <v>2449</v>
      </c>
      <c r="C237" s="569"/>
      <c r="D237" s="570"/>
    </row>
    <row r="238" customFormat="false" ht="13.8" hidden="false" customHeight="false" outlineLevel="0" collapsed="false">
      <c r="A238" s="565"/>
      <c r="B238" s="568" t="s">
        <v>2451</v>
      </c>
      <c r="C238" s="569"/>
      <c r="D238" s="570"/>
    </row>
    <row r="239" customFormat="false" ht="13.8" hidden="false" customHeight="false" outlineLevel="0" collapsed="false">
      <c r="A239" s="565"/>
      <c r="B239" s="568" t="s">
        <v>2453</v>
      </c>
      <c r="C239" s="569"/>
      <c r="D239" s="570"/>
    </row>
    <row r="240" customFormat="false" ht="13.8" hidden="false" customHeight="false" outlineLevel="0" collapsed="false">
      <c r="A240" s="565"/>
      <c r="B240" s="568" t="s">
        <v>705</v>
      </c>
      <c r="C240" s="569"/>
      <c r="D240" s="570"/>
    </row>
    <row r="241" customFormat="false" ht="13.8" hidden="false" customHeight="false" outlineLevel="0" collapsed="false">
      <c r="A241" s="565"/>
      <c r="B241" s="568" t="s">
        <v>708</v>
      </c>
      <c r="C241" s="569"/>
      <c r="D241" s="570"/>
    </row>
    <row r="242" customFormat="false" ht="13.8" hidden="false" customHeight="false" outlineLevel="0" collapsed="false">
      <c r="A242" s="565"/>
      <c r="B242" s="568" t="s">
        <v>711</v>
      </c>
      <c r="C242" s="569"/>
      <c r="D242" s="570"/>
    </row>
    <row r="243" customFormat="false" ht="13.8" hidden="false" customHeight="false" outlineLevel="0" collapsed="false">
      <c r="A243" s="565"/>
      <c r="B243" s="568" t="s">
        <v>713</v>
      </c>
      <c r="C243" s="569"/>
      <c r="D243" s="570"/>
    </row>
    <row r="244" customFormat="false" ht="13.8" hidden="false" customHeight="false" outlineLevel="0" collapsed="false">
      <c r="A244" s="565"/>
      <c r="B244" s="568" t="s">
        <v>718</v>
      </c>
      <c r="C244" s="569"/>
      <c r="D244" s="570"/>
    </row>
    <row r="245" customFormat="false" ht="13.8" hidden="false" customHeight="false" outlineLevel="0" collapsed="false">
      <c r="A245" s="565"/>
      <c r="B245" s="568" t="s">
        <v>2455</v>
      </c>
      <c r="C245" s="569"/>
      <c r="D245" s="570"/>
    </row>
    <row r="246" customFormat="false" ht="13.8" hidden="false" customHeight="false" outlineLevel="0" collapsed="false">
      <c r="A246" s="565"/>
      <c r="B246" s="568" t="s">
        <v>3061</v>
      </c>
      <c r="C246" s="569"/>
      <c r="D246" s="570"/>
    </row>
    <row r="247" customFormat="false" ht="13.8" hidden="false" customHeight="false" outlineLevel="0" collapsed="false">
      <c r="A247" s="565"/>
      <c r="B247" s="568" t="s">
        <v>2457</v>
      </c>
      <c r="C247" s="569"/>
      <c r="D247" s="570"/>
    </row>
    <row r="248" customFormat="false" ht="13.8" hidden="false" customHeight="false" outlineLevel="0" collapsed="false">
      <c r="A248" s="565"/>
      <c r="B248" s="568" t="s">
        <v>2460</v>
      </c>
      <c r="C248" s="569"/>
      <c r="D248" s="570"/>
    </row>
    <row r="249" customFormat="false" ht="13.8" hidden="false" customHeight="false" outlineLevel="0" collapsed="false">
      <c r="A249" s="565"/>
      <c r="B249" s="568" t="s">
        <v>2462</v>
      </c>
      <c r="C249" s="569"/>
      <c r="D249" s="570"/>
    </row>
    <row r="250" customFormat="false" ht="13.8" hidden="false" customHeight="false" outlineLevel="0" collapsed="false">
      <c r="A250" s="565"/>
      <c r="B250" s="568" t="s">
        <v>3063</v>
      </c>
      <c r="C250" s="569"/>
      <c r="D250" s="570"/>
    </row>
    <row r="251" customFormat="false" ht="13.8" hidden="false" customHeight="false" outlineLevel="0" collapsed="false">
      <c r="A251" s="565"/>
      <c r="B251" s="568" t="s">
        <v>2464</v>
      </c>
      <c r="C251" s="569"/>
      <c r="D251" s="570"/>
    </row>
    <row r="252" customFormat="false" ht="13.8" hidden="false" customHeight="false" outlineLevel="0" collapsed="false">
      <c r="A252" s="565"/>
      <c r="B252" s="568" t="s">
        <v>1988</v>
      </c>
      <c r="C252" s="569"/>
      <c r="D252" s="570"/>
    </row>
    <row r="253" customFormat="false" ht="13.8" hidden="false" customHeight="false" outlineLevel="0" collapsed="false">
      <c r="A253" s="565"/>
      <c r="B253" s="568" t="s">
        <v>135</v>
      </c>
      <c r="C253" s="569"/>
      <c r="D253" s="570"/>
    </row>
    <row r="254" customFormat="false" ht="13.8" hidden="false" customHeight="false" outlineLevel="0" collapsed="false">
      <c r="A254" s="565"/>
      <c r="B254" s="568" t="s">
        <v>721</v>
      </c>
      <c r="C254" s="569"/>
      <c r="D254" s="570"/>
    </row>
    <row r="255" customFormat="false" ht="13.8" hidden="false" customHeight="false" outlineLevel="0" collapsed="false">
      <c r="A255" s="565"/>
      <c r="B255" s="568" t="s">
        <v>141</v>
      </c>
      <c r="C255" s="569"/>
      <c r="D255" s="570"/>
    </row>
    <row r="256" customFormat="false" ht="13.8" hidden="false" customHeight="false" outlineLevel="0" collapsed="false">
      <c r="A256" s="565"/>
      <c r="B256" s="568" t="s">
        <v>3065</v>
      </c>
      <c r="C256" s="569"/>
      <c r="D256" s="570"/>
    </row>
    <row r="257" customFormat="false" ht="13.8" hidden="false" customHeight="false" outlineLevel="0" collapsed="false">
      <c r="A257" s="565"/>
      <c r="B257" s="568" t="s">
        <v>2281</v>
      </c>
      <c r="C257" s="569"/>
      <c r="D257" s="570"/>
    </row>
    <row r="258" customFormat="false" ht="13.8" hidden="false" customHeight="false" outlineLevel="0" collapsed="false">
      <c r="A258" s="565"/>
      <c r="B258" s="568" t="s">
        <v>403</v>
      </c>
      <c r="C258" s="569"/>
      <c r="D258" s="570"/>
    </row>
    <row r="259" customFormat="false" ht="13.8" hidden="false" customHeight="false" outlineLevel="0" collapsed="false">
      <c r="A259" s="565"/>
      <c r="B259" s="568" t="s">
        <v>406</v>
      </c>
      <c r="C259" s="569"/>
      <c r="D259" s="570"/>
    </row>
    <row r="260" customFormat="false" ht="13.8" hidden="false" customHeight="false" outlineLevel="0" collapsed="false">
      <c r="A260" s="565"/>
      <c r="B260" s="568" t="s">
        <v>144</v>
      </c>
      <c r="C260" s="569"/>
      <c r="D260" s="570"/>
    </row>
    <row r="261" customFormat="false" ht="13.8" hidden="false" customHeight="false" outlineLevel="0" collapsed="false">
      <c r="A261" s="565"/>
      <c r="B261" s="568" t="s">
        <v>456</v>
      </c>
      <c r="C261" s="569"/>
      <c r="D261" s="570"/>
    </row>
    <row r="262" customFormat="false" ht="13.8" hidden="false" customHeight="false" outlineLevel="0" collapsed="false">
      <c r="A262" s="565"/>
      <c r="B262" s="568" t="s">
        <v>3067</v>
      </c>
      <c r="C262" s="569"/>
      <c r="D262" s="570"/>
    </row>
    <row r="263" customFormat="false" ht="13.8" hidden="false" customHeight="false" outlineLevel="0" collapsed="false">
      <c r="A263" s="565"/>
      <c r="B263" s="568" t="s">
        <v>2466</v>
      </c>
      <c r="C263" s="569"/>
      <c r="D263" s="570"/>
    </row>
    <row r="264" customFormat="false" ht="13.8" hidden="false" customHeight="false" outlineLevel="0" collapsed="false">
      <c r="A264" s="565"/>
      <c r="B264" s="568" t="s">
        <v>1991</v>
      </c>
      <c r="C264" s="569"/>
      <c r="D264" s="570"/>
    </row>
    <row r="265" customFormat="false" ht="13.8" hidden="false" customHeight="false" outlineLevel="0" collapsed="false">
      <c r="A265" s="565"/>
      <c r="B265" s="568" t="s">
        <v>2284</v>
      </c>
      <c r="C265" s="569"/>
      <c r="D265" s="570"/>
    </row>
    <row r="266" customFormat="false" ht="13.8" hidden="false" customHeight="false" outlineLevel="0" collapsed="false">
      <c r="A266" s="565"/>
      <c r="B266" s="568" t="s">
        <v>2287</v>
      </c>
      <c r="C266" s="569"/>
      <c r="D266" s="570"/>
    </row>
    <row r="267" customFormat="false" ht="13.8" hidden="false" customHeight="false" outlineLevel="0" collapsed="false">
      <c r="A267" s="565"/>
      <c r="B267" s="568" t="s">
        <v>724</v>
      </c>
      <c r="C267" s="569"/>
      <c r="D267" s="570"/>
    </row>
    <row r="268" customFormat="false" ht="13.8" hidden="false" customHeight="false" outlineLevel="0" collapsed="false">
      <c r="A268" s="565"/>
      <c r="B268" s="568" t="s">
        <v>727</v>
      </c>
      <c r="C268" s="569"/>
      <c r="D268" s="570"/>
    </row>
    <row r="269" customFormat="false" ht="13.8" hidden="false" customHeight="false" outlineLevel="0" collapsed="false">
      <c r="A269" s="565"/>
      <c r="B269" s="568" t="s">
        <v>2468</v>
      </c>
      <c r="C269" s="569"/>
      <c r="D269" s="570"/>
    </row>
    <row r="270" customFormat="false" ht="13.8" hidden="false" customHeight="false" outlineLevel="0" collapsed="false">
      <c r="A270" s="565"/>
      <c r="B270" s="568" t="s">
        <v>2471</v>
      </c>
      <c r="C270" s="569"/>
      <c r="D270" s="570"/>
    </row>
    <row r="271" customFormat="false" ht="13.8" hidden="false" customHeight="false" outlineLevel="0" collapsed="false">
      <c r="A271" s="565"/>
      <c r="B271" s="568" t="s">
        <v>3069</v>
      </c>
      <c r="C271" s="569"/>
      <c r="D271" s="570"/>
    </row>
    <row r="272" customFormat="false" ht="13.8" hidden="false" customHeight="false" outlineLevel="0" collapsed="false">
      <c r="A272" s="565"/>
      <c r="B272" s="568" t="s">
        <v>730</v>
      </c>
      <c r="C272" s="569"/>
      <c r="D272" s="570"/>
    </row>
    <row r="273" customFormat="false" ht="13.8" hidden="false" customHeight="false" outlineLevel="0" collapsed="false">
      <c r="A273" s="565"/>
      <c r="B273" s="568" t="s">
        <v>147</v>
      </c>
      <c r="C273" s="569"/>
      <c r="D273" s="570"/>
    </row>
    <row r="274" customFormat="false" ht="13.8" hidden="false" customHeight="false" outlineLevel="0" collapsed="false">
      <c r="A274" s="565"/>
      <c r="B274" s="568" t="s">
        <v>3074</v>
      </c>
      <c r="C274" s="569"/>
      <c r="D274" s="570"/>
    </row>
    <row r="275" customFormat="false" ht="13.8" hidden="false" customHeight="false" outlineLevel="0" collapsed="false">
      <c r="A275" s="565"/>
      <c r="B275" s="568" t="s">
        <v>149</v>
      </c>
      <c r="C275" s="569"/>
      <c r="D275" s="570"/>
    </row>
    <row r="276" customFormat="false" ht="13.8" hidden="false" customHeight="false" outlineLevel="0" collapsed="false">
      <c r="A276" s="565"/>
      <c r="B276" s="568" t="s">
        <v>3077</v>
      </c>
      <c r="C276" s="569"/>
      <c r="D276" s="570"/>
    </row>
    <row r="277" customFormat="false" ht="13.8" hidden="false" customHeight="false" outlineLevel="0" collapsed="false">
      <c r="A277" s="565"/>
      <c r="B277" s="568" t="s">
        <v>2474</v>
      </c>
      <c r="C277" s="569"/>
      <c r="D277" s="570"/>
    </row>
    <row r="278" customFormat="false" ht="13.8" hidden="false" customHeight="false" outlineLevel="0" collapsed="false">
      <c r="A278" s="565"/>
      <c r="B278" s="568" t="s">
        <v>2476</v>
      </c>
      <c r="C278" s="569"/>
      <c r="D278" s="570"/>
    </row>
    <row r="279" customFormat="false" ht="13.8" hidden="false" customHeight="false" outlineLevel="0" collapsed="false">
      <c r="A279" s="565"/>
      <c r="B279" s="568" t="s">
        <v>1993</v>
      </c>
      <c r="C279" s="569"/>
      <c r="D279" s="570"/>
    </row>
    <row r="280" customFormat="false" ht="13.8" hidden="false" customHeight="false" outlineLevel="0" collapsed="false">
      <c r="A280" s="565"/>
      <c r="B280" s="568" t="s">
        <v>2478</v>
      </c>
      <c r="C280" s="569"/>
      <c r="D280" s="570"/>
    </row>
    <row r="281" customFormat="false" ht="13.8" hidden="false" customHeight="false" outlineLevel="0" collapsed="false">
      <c r="A281" s="565"/>
      <c r="B281" s="568" t="s">
        <v>2480</v>
      </c>
      <c r="C281" s="569"/>
      <c r="D281" s="570"/>
    </row>
    <row r="282" customFormat="false" ht="13.8" hidden="false" customHeight="false" outlineLevel="0" collapsed="false">
      <c r="A282" s="565"/>
      <c r="B282" s="568" t="s">
        <v>1995</v>
      </c>
      <c r="C282" s="569"/>
      <c r="D282" s="570"/>
    </row>
    <row r="283" customFormat="false" ht="13.8" hidden="false" customHeight="false" outlineLevel="0" collapsed="false">
      <c r="A283" s="565"/>
      <c r="B283" s="568" t="s">
        <v>3079</v>
      </c>
      <c r="C283" s="569"/>
      <c r="D283" s="570"/>
    </row>
    <row r="284" customFormat="false" ht="13.8" hidden="false" customHeight="false" outlineLevel="0" collapsed="false">
      <c r="A284" s="565"/>
      <c r="B284" s="568" t="s">
        <v>1247</v>
      </c>
      <c r="C284" s="569"/>
      <c r="D284" s="570"/>
    </row>
    <row r="285" customFormat="false" ht="13.8" hidden="false" customHeight="false" outlineLevel="0" collapsed="false">
      <c r="A285" s="565"/>
      <c r="B285" s="568" t="s">
        <v>2290</v>
      </c>
      <c r="C285" s="569"/>
      <c r="D285" s="570"/>
    </row>
    <row r="286" customFormat="false" ht="13.8" hidden="false" customHeight="false" outlineLevel="0" collapsed="false">
      <c r="A286" s="565"/>
      <c r="B286" s="568" t="s">
        <v>2293</v>
      </c>
      <c r="C286" s="569"/>
      <c r="D286" s="570"/>
    </row>
    <row r="287" customFormat="false" ht="13.8" hidden="false" customHeight="false" outlineLevel="0" collapsed="false">
      <c r="A287" s="565"/>
      <c r="B287" s="568" t="s">
        <v>2298</v>
      </c>
      <c r="C287" s="569"/>
      <c r="D287" s="570"/>
    </row>
    <row r="288" customFormat="false" ht="13.8" hidden="false" customHeight="false" outlineLevel="0" collapsed="false">
      <c r="A288" s="565"/>
      <c r="B288" s="568" t="s">
        <v>3081</v>
      </c>
      <c r="C288" s="569"/>
      <c r="D288" s="570"/>
    </row>
    <row r="289" customFormat="false" ht="13.8" hidden="false" customHeight="false" outlineLevel="0" collapsed="false">
      <c r="A289" s="565"/>
      <c r="B289" s="568" t="s">
        <v>3083</v>
      </c>
      <c r="C289" s="569"/>
      <c r="D289" s="570"/>
    </row>
    <row r="290" customFormat="false" ht="13.8" hidden="false" customHeight="false" outlineLevel="0" collapsed="false">
      <c r="A290" s="565"/>
      <c r="B290" s="568" t="s">
        <v>733</v>
      </c>
      <c r="C290" s="569"/>
      <c r="D290" s="570"/>
    </row>
    <row r="291" customFormat="false" ht="13.8" hidden="false" customHeight="false" outlineLevel="0" collapsed="false">
      <c r="A291" s="565"/>
      <c r="B291" s="568" t="s">
        <v>409</v>
      </c>
      <c r="C291" s="569"/>
      <c r="D291" s="570"/>
    </row>
    <row r="292" customFormat="false" ht="13.8" hidden="false" customHeight="false" outlineLevel="0" collapsed="false">
      <c r="A292" s="565"/>
      <c r="B292" s="568" t="s">
        <v>412</v>
      </c>
      <c r="C292" s="569"/>
      <c r="D292" s="570"/>
    </row>
    <row r="293" customFormat="false" ht="13.8" hidden="false" customHeight="false" outlineLevel="0" collapsed="false">
      <c r="A293" s="565"/>
      <c r="B293" s="568" t="s">
        <v>2482</v>
      </c>
      <c r="C293" s="569"/>
      <c r="D293" s="570"/>
    </row>
    <row r="294" customFormat="false" ht="13.8" hidden="false" customHeight="false" outlineLevel="0" collapsed="false">
      <c r="A294" s="565"/>
      <c r="B294" s="568" t="s">
        <v>1998</v>
      </c>
      <c r="C294" s="569"/>
      <c r="D294" s="570"/>
    </row>
    <row r="295" customFormat="false" ht="13.8" hidden="false" customHeight="false" outlineLevel="0" collapsed="false">
      <c r="A295" s="565"/>
      <c r="B295" s="568" t="s">
        <v>738</v>
      </c>
      <c r="C295" s="569"/>
      <c r="D295" s="570"/>
    </row>
    <row r="296" customFormat="false" ht="13.8" hidden="false" customHeight="false" outlineLevel="0" collapsed="false">
      <c r="A296" s="565"/>
      <c r="B296" s="568" t="s">
        <v>152</v>
      </c>
      <c r="C296" s="569"/>
      <c r="D296" s="570"/>
    </row>
    <row r="297" customFormat="false" ht="13.8" hidden="false" customHeight="false" outlineLevel="0" collapsed="false">
      <c r="A297" s="565"/>
      <c r="B297" s="568" t="s">
        <v>743</v>
      </c>
      <c r="C297" s="569"/>
      <c r="D297" s="570"/>
    </row>
    <row r="298" customFormat="false" ht="13.8" hidden="false" customHeight="false" outlineLevel="0" collapsed="false">
      <c r="A298" s="565"/>
      <c r="B298" s="568" t="s">
        <v>748</v>
      </c>
      <c r="C298" s="569"/>
      <c r="D298" s="570"/>
    </row>
    <row r="299" customFormat="false" ht="13.8" hidden="false" customHeight="false" outlineLevel="0" collapsed="false">
      <c r="A299" s="565"/>
      <c r="B299" s="568" t="s">
        <v>755</v>
      </c>
      <c r="C299" s="569"/>
      <c r="D299" s="570"/>
    </row>
    <row r="300" customFormat="false" ht="13.8" hidden="false" customHeight="false" outlineLevel="0" collapsed="false">
      <c r="A300" s="565"/>
      <c r="B300" s="568" t="s">
        <v>757</v>
      </c>
      <c r="C300" s="569"/>
      <c r="D300" s="570"/>
    </row>
    <row r="301" customFormat="false" ht="13.8" hidden="false" customHeight="false" outlineLevel="0" collapsed="false">
      <c r="A301" s="565"/>
      <c r="B301" s="568" t="s">
        <v>759</v>
      </c>
      <c r="C301" s="569"/>
      <c r="D301" s="570"/>
    </row>
    <row r="302" customFormat="false" ht="13.8" hidden="false" customHeight="false" outlineLevel="0" collapsed="false">
      <c r="A302" s="565"/>
      <c r="B302" s="568" t="s">
        <v>762</v>
      </c>
      <c r="C302" s="569"/>
      <c r="D302" s="570"/>
    </row>
    <row r="303" customFormat="false" ht="13.8" hidden="false" customHeight="false" outlineLevel="0" collapsed="false">
      <c r="A303" s="565"/>
      <c r="B303" s="568" t="s">
        <v>767</v>
      </c>
      <c r="C303" s="569"/>
      <c r="D303" s="570"/>
    </row>
    <row r="304" customFormat="false" ht="13.8" hidden="false" customHeight="false" outlineLevel="0" collapsed="false">
      <c r="A304" s="565"/>
      <c r="B304" s="568" t="s">
        <v>772</v>
      </c>
      <c r="C304" s="569"/>
      <c r="D304" s="570"/>
    </row>
    <row r="305" customFormat="false" ht="13.8" hidden="false" customHeight="false" outlineLevel="0" collapsed="false">
      <c r="A305" s="565"/>
      <c r="B305" s="568" t="s">
        <v>777</v>
      </c>
      <c r="C305" s="569"/>
      <c r="D305" s="570"/>
    </row>
    <row r="306" customFormat="false" ht="13.8" hidden="false" customHeight="false" outlineLevel="0" collapsed="false">
      <c r="A306" s="565"/>
      <c r="B306" s="568" t="s">
        <v>780</v>
      </c>
      <c r="C306" s="569"/>
      <c r="D306" s="570"/>
    </row>
    <row r="307" customFormat="false" ht="13.8" hidden="false" customHeight="false" outlineLevel="0" collapsed="false">
      <c r="A307" s="565"/>
      <c r="B307" s="568" t="s">
        <v>782</v>
      </c>
      <c r="C307" s="569"/>
      <c r="D307" s="570"/>
    </row>
    <row r="308" customFormat="false" ht="13.8" hidden="false" customHeight="false" outlineLevel="0" collapsed="false">
      <c r="A308" s="565"/>
      <c r="B308" s="568" t="s">
        <v>785</v>
      </c>
      <c r="C308" s="569"/>
      <c r="D308" s="570"/>
    </row>
    <row r="309" customFormat="false" ht="13.8" hidden="false" customHeight="false" outlineLevel="0" collapsed="false">
      <c r="A309" s="565"/>
      <c r="B309" s="568" t="s">
        <v>790</v>
      </c>
      <c r="C309" s="569"/>
      <c r="D309" s="570"/>
    </row>
    <row r="310" customFormat="false" ht="13.8" hidden="false" customHeight="false" outlineLevel="0" collapsed="false">
      <c r="A310" s="565"/>
      <c r="B310" s="568" t="s">
        <v>154</v>
      </c>
      <c r="C310" s="569"/>
      <c r="D310" s="570"/>
    </row>
    <row r="311" customFormat="false" ht="13.8" hidden="false" customHeight="false" outlineLevel="0" collapsed="false">
      <c r="A311" s="565"/>
      <c r="B311" s="568" t="s">
        <v>3085</v>
      </c>
      <c r="C311" s="569"/>
      <c r="D311" s="570"/>
    </row>
    <row r="312" customFormat="false" ht="13.8" hidden="false" customHeight="false" outlineLevel="0" collapsed="false">
      <c r="A312" s="565"/>
      <c r="B312" s="568" t="s">
        <v>3087</v>
      </c>
      <c r="C312" s="569"/>
      <c r="D312" s="570"/>
    </row>
    <row r="313" customFormat="false" ht="13.8" hidden="false" customHeight="false" outlineLevel="0" collapsed="false">
      <c r="A313" s="565"/>
      <c r="B313" s="568" t="s">
        <v>3090</v>
      </c>
      <c r="C313" s="569"/>
      <c r="D313" s="570"/>
    </row>
    <row r="314" customFormat="false" ht="13.8" hidden="false" customHeight="false" outlineLevel="0" collapsed="false">
      <c r="A314" s="565"/>
      <c r="B314" s="568" t="s">
        <v>2485</v>
      </c>
      <c r="C314" s="569"/>
      <c r="D314" s="570"/>
    </row>
    <row r="315" customFormat="false" ht="13.8" hidden="false" customHeight="false" outlineLevel="0" collapsed="false">
      <c r="A315" s="565"/>
      <c r="B315" s="568" t="s">
        <v>3092</v>
      </c>
      <c r="C315" s="569"/>
      <c r="D315" s="570"/>
    </row>
    <row r="316" customFormat="false" ht="13.8" hidden="false" customHeight="false" outlineLevel="0" collapsed="false">
      <c r="A316" s="565"/>
      <c r="B316" s="568" t="s">
        <v>3094</v>
      </c>
      <c r="C316" s="569"/>
      <c r="D316" s="570"/>
    </row>
    <row r="317" customFormat="false" ht="13.8" hidden="false" customHeight="false" outlineLevel="0" collapsed="false">
      <c r="A317" s="565"/>
      <c r="B317" s="568" t="s">
        <v>159</v>
      </c>
      <c r="C317" s="569"/>
      <c r="D317" s="570"/>
    </row>
    <row r="318" customFormat="false" ht="13.8" hidden="false" customHeight="false" outlineLevel="0" collapsed="false">
      <c r="A318" s="565"/>
      <c r="B318" s="568" t="s">
        <v>795</v>
      </c>
      <c r="C318" s="569"/>
      <c r="D318" s="570"/>
    </row>
    <row r="319" customFormat="false" ht="13.8" hidden="false" customHeight="false" outlineLevel="0" collapsed="false">
      <c r="A319" s="565"/>
      <c r="B319" s="568" t="s">
        <v>804</v>
      </c>
      <c r="C319" s="569"/>
      <c r="D319" s="570"/>
    </row>
    <row r="320" customFormat="false" ht="13.8" hidden="false" customHeight="false" outlineLevel="0" collapsed="false">
      <c r="A320" s="565"/>
      <c r="B320" s="568" t="s">
        <v>807</v>
      </c>
      <c r="C320" s="569"/>
      <c r="D320" s="570"/>
    </row>
    <row r="321" customFormat="false" ht="13.8" hidden="false" customHeight="false" outlineLevel="0" collapsed="false">
      <c r="A321" s="565"/>
      <c r="B321" s="568" t="s">
        <v>2001</v>
      </c>
      <c r="C321" s="569"/>
      <c r="D321" s="570"/>
    </row>
    <row r="322" customFormat="false" ht="13.8" hidden="false" customHeight="false" outlineLevel="0" collapsed="false">
      <c r="A322" s="565"/>
      <c r="B322" s="568" t="s">
        <v>2004</v>
      </c>
      <c r="C322" s="569"/>
      <c r="D322" s="570"/>
    </row>
    <row r="323" customFormat="false" ht="13.8" hidden="false" customHeight="false" outlineLevel="0" collapsed="false">
      <c r="A323" s="565"/>
      <c r="B323" s="568" t="s">
        <v>2006</v>
      </c>
      <c r="C323" s="569"/>
      <c r="D323" s="570"/>
    </row>
    <row r="324" customFormat="false" ht="13.8" hidden="false" customHeight="false" outlineLevel="0" collapsed="false">
      <c r="A324" s="565"/>
      <c r="B324" s="568" t="s">
        <v>1250</v>
      </c>
      <c r="C324" s="569"/>
      <c r="D324" s="570"/>
    </row>
    <row r="325" customFormat="false" ht="13.8" hidden="false" customHeight="false" outlineLevel="0" collapsed="false">
      <c r="A325" s="565"/>
      <c r="B325" s="568" t="s">
        <v>1253</v>
      </c>
      <c r="C325" s="569"/>
      <c r="D325" s="570"/>
    </row>
    <row r="326" customFormat="false" ht="13.8" hidden="false" customHeight="false" outlineLevel="0" collapsed="false">
      <c r="A326" s="565"/>
      <c r="B326" s="568" t="s">
        <v>460</v>
      </c>
      <c r="C326" s="569"/>
      <c r="D326" s="570"/>
    </row>
    <row r="327" customFormat="false" ht="13.8" hidden="false" customHeight="false" outlineLevel="0" collapsed="false">
      <c r="A327" s="565"/>
      <c r="B327" s="568" t="s">
        <v>3096</v>
      </c>
      <c r="C327" s="569"/>
      <c r="D327" s="570"/>
    </row>
    <row r="328" customFormat="false" ht="13.8" hidden="false" customHeight="false" outlineLevel="0" collapsed="false">
      <c r="A328" s="565"/>
      <c r="B328" s="568" t="s">
        <v>3099</v>
      </c>
      <c r="C328" s="569"/>
      <c r="D328" s="570"/>
    </row>
    <row r="329" customFormat="false" ht="13.8" hidden="false" customHeight="false" outlineLevel="0" collapsed="false">
      <c r="A329" s="565"/>
      <c r="B329" s="568" t="s">
        <v>2487</v>
      </c>
      <c r="C329" s="569"/>
      <c r="D329" s="570"/>
    </row>
    <row r="330" customFormat="false" ht="13.8" hidden="false" customHeight="false" outlineLevel="0" collapsed="false">
      <c r="A330" s="565"/>
      <c r="B330" s="568" t="s">
        <v>3101</v>
      </c>
      <c r="C330" s="569"/>
      <c r="D330" s="570"/>
    </row>
    <row r="331" customFormat="false" ht="13.8" hidden="false" customHeight="false" outlineLevel="0" collapsed="false">
      <c r="A331" s="565"/>
      <c r="B331" s="568" t="s">
        <v>2490</v>
      </c>
      <c r="C331" s="569"/>
      <c r="D331" s="570"/>
    </row>
    <row r="332" customFormat="false" ht="13.8" hidden="false" customHeight="false" outlineLevel="0" collapsed="false">
      <c r="A332" s="565"/>
      <c r="B332" s="568" t="s">
        <v>1443</v>
      </c>
      <c r="C332" s="569"/>
      <c r="D332" s="570"/>
    </row>
    <row r="333" customFormat="false" ht="13.8" hidden="false" customHeight="false" outlineLevel="0" collapsed="false">
      <c r="A333" s="565"/>
      <c r="B333" s="568" t="s">
        <v>1446</v>
      </c>
      <c r="C333" s="569"/>
      <c r="D333" s="570"/>
    </row>
    <row r="334" customFormat="false" ht="13.8" hidden="false" customHeight="false" outlineLevel="0" collapsed="false">
      <c r="A334" s="565"/>
      <c r="B334" s="568" t="s">
        <v>1449</v>
      </c>
      <c r="C334" s="569"/>
      <c r="D334" s="570"/>
    </row>
    <row r="335" customFormat="false" ht="13.8" hidden="false" customHeight="false" outlineLevel="0" collapsed="false">
      <c r="A335" s="565"/>
      <c r="B335" s="568" t="s">
        <v>2008</v>
      </c>
      <c r="C335" s="569"/>
      <c r="D335" s="570"/>
    </row>
    <row r="336" customFormat="false" ht="13.8" hidden="false" customHeight="false" outlineLevel="0" collapsed="false">
      <c r="A336" s="565"/>
      <c r="B336" s="568" t="s">
        <v>2010</v>
      </c>
      <c r="C336" s="569"/>
      <c r="D336" s="570"/>
    </row>
    <row r="337" customFormat="false" ht="13.8" hidden="false" customHeight="false" outlineLevel="0" collapsed="false">
      <c r="A337" s="565"/>
      <c r="B337" s="568" t="s">
        <v>2013</v>
      </c>
      <c r="C337" s="569"/>
      <c r="D337" s="570"/>
    </row>
    <row r="338" customFormat="false" ht="13.8" hidden="false" customHeight="false" outlineLevel="0" collapsed="false">
      <c r="A338" s="565"/>
      <c r="B338" s="568" t="s">
        <v>2015</v>
      </c>
      <c r="C338" s="569"/>
      <c r="D338" s="570"/>
    </row>
    <row r="339" customFormat="false" ht="13.8" hidden="false" customHeight="false" outlineLevel="0" collapsed="false">
      <c r="A339" s="565"/>
      <c r="B339" s="568" t="s">
        <v>2018</v>
      </c>
      <c r="C339" s="569"/>
      <c r="D339" s="570"/>
    </row>
    <row r="340" customFormat="false" ht="13.8" hidden="false" customHeight="false" outlineLevel="0" collapsed="false">
      <c r="A340" s="565"/>
      <c r="B340" s="568" t="s">
        <v>2021</v>
      </c>
      <c r="C340" s="569"/>
      <c r="D340" s="570"/>
    </row>
    <row r="341" customFormat="false" ht="13.8" hidden="false" customHeight="false" outlineLevel="0" collapsed="false">
      <c r="A341" s="565"/>
      <c r="B341" s="568" t="s">
        <v>2025</v>
      </c>
      <c r="C341" s="569"/>
      <c r="D341" s="570"/>
    </row>
    <row r="342" customFormat="false" ht="13.8" hidden="false" customHeight="false" outlineLevel="0" collapsed="false">
      <c r="A342" s="565"/>
      <c r="B342" s="568" t="s">
        <v>2030</v>
      </c>
      <c r="C342" s="569"/>
      <c r="D342" s="570"/>
    </row>
    <row r="343" customFormat="false" ht="13.8" hidden="false" customHeight="false" outlineLevel="0" collapsed="false">
      <c r="A343" s="565"/>
      <c r="B343" s="568" t="s">
        <v>2032</v>
      </c>
      <c r="C343" s="569"/>
      <c r="D343" s="570"/>
    </row>
    <row r="344" customFormat="false" ht="13.8" hidden="false" customHeight="false" outlineLevel="0" collapsed="false">
      <c r="A344" s="565"/>
      <c r="B344" s="568" t="s">
        <v>2035</v>
      </c>
      <c r="C344" s="569"/>
      <c r="D344" s="570"/>
    </row>
    <row r="345" customFormat="false" ht="13.8" hidden="false" customHeight="false" outlineLevel="0" collapsed="false">
      <c r="A345" s="565"/>
      <c r="B345" s="568" t="s">
        <v>2038</v>
      </c>
      <c r="C345" s="569"/>
      <c r="D345" s="570"/>
    </row>
    <row r="346" customFormat="false" ht="13.8" hidden="false" customHeight="false" outlineLevel="0" collapsed="false">
      <c r="A346" s="565"/>
      <c r="B346" s="568" t="s">
        <v>2041</v>
      </c>
      <c r="C346" s="569"/>
      <c r="D346" s="570"/>
    </row>
    <row r="347" customFormat="false" ht="13.8" hidden="false" customHeight="false" outlineLevel="0" collapsed="false">
      <c r="A347" s="565"/>
      <c r="B347" s="568" t="s">
        <v>2046</v>
      </c>
      <c r="C347" s="569"/>
      <c r="D347" s="570"/>
    </row>
    <row r="348" customFormat="false" ht="13.8" hidden="false" customHeight="false" outlineLevel="0" collapsed="false">
      <c r="A348" s="565"/>
      <c r="B348" s="568" t="s">
        <v>2049</v>
      </c>
      <c r="C348" s="569"/>
      <c r="D348" s="570"/>
    </row>
    <row r="349" customFormat="false" ht="13.8" hidden="false" customHeight="false" outlineLevel="0" collapsed="false">
      <c r="A349" s="565"/>
      <c r="B349" s="568" t="s">
        <v>2052</v>
      </c>
      <c r="C349" s="569"/>
      <c r="D349" s="570"/>
    </row>
    <row r="350" customFormat="false" ht="13.8" hidden="false" customHeight="false" outlineLevel="0" collapsed="false">
      <c r="A350" s="565"/>
      <c r="B350" s="568" t="s">
        <v>2055</v>
      </c>
      <c r="C350" s="569"/>
      <c r="D350" s="570"/>
    </row>
    <row r="351" customFormat="false" ht="13.8" hidden="false" customHeight="false" outlineLevel="0" collapsed="false">
      <c r="A351" s="565"/>
      <c r="B351" s="568" t="s">
        <v>2058</v>
      </c>
      <c r="C351" s="569"/>
      <c r="D351" s="570"/>
    </row>
    <row r="352" customFormat="false" ht="13.8" hidden="false" customHeight="false" outlineLevel="0" collapsed="false">
      <c r="A352" s="565"/>
      <c r="B352" s="568" t="s">
        <v>2061</v>
      </c>
      <c r="C352" s="569"/>
      <c r="D352" s="570"/>
    </row>
    <row r="353" customFormat="false" ht="13.8" hidden="false" customHeight="false" outlineLevel="0" collapsed="false">
      <c r="A353" s="565"/>
      <c r="B353" s="568" t="s">
        <v>2063</v>
      </c>
      <c r="C353" s="569"/>
      <c r="D353" s="570"/>
    </row>
    <row r="354" customFormat="false" ht="13.8" hidden="false" customHeight="false" outlineLevel="0" collapsed="false">
      <c r="A354" s="565"/>
      <c r="B354" s="568" t="s">
        <v>161</v>
      </c>
      <c r="C354" s="569"/>
      <c r="D354" s="570"/>
    </row>
    <row r="355" customFormat="false" ht="13.8" hidden="false" customHeight="false" outlineLevel="0" collapsed="false">
      <c r="A355" s="565"/>
      <c r="B355" s="568" t="s">
        <v>164</v>
      </c>
      <c r="C355" s="569"/>
      <c r="D355" s="570"/>
    </row>
    <row r="356" customFormat="false" ht="13.8" hidden="false" customHeight="false" outlineLevel="0" collapsed="false">
      <c r="A356" s="565"/>
      <c r="B356" s="568" t="s">
        <v>1452</v>
      </c>
      <c r="C356" s="569"/>
      <c r="D356" s="570"/>
    </row>
    <row r="357" customFormat="false" ht="13.8" hidden="false" customHeight="false" outlineLevel="0" collapsed="false">
      <c r="A357" s="565"/>
      <c r="B357" s="568" t="s">
        <v>1457</v>
      </c>
      <c r="C357" s="569"/>
      <c r="D357" s="570"/>
    </row>
    <row r="358" customFormat="false" ht="13.8" hidden="false" customHeight="false" outlineLevel="0" collapsed="false">
      <c r="A358" s="565"/>
      <c r="B358" s="568" t="s">
        <v>1460</v>
      </c>
      <c r="C358" s="569"/>
      <c r="D358" s="570"/>
    </row>
    <row r="359" customFormat="false" ht="13.8" hidden="false" customHeight="false" outlineLevel="0" collapsed="false">
      <c r="A359" s="565"/>
      <c r="B359" s="568" t="s">
        <v>1463</v>
      </c>
      <c r="C359" s="569"/>
      <c r="D359" s="570"/>
    </row>
    <row r="360" customFormat="false" ht="13.8" hidden="false" customHeight="false" outlineLevel="0" collapsed="false">
      <c r="A360" s="565"/>
      <c r="B360" s="568" t="s">
        <v>3103</v>
      </c>
      <c r="C360" s="569"/>
      <c r="D360" s="570"/>
    </row>
    <row r="361" customFormat="false" ht="13.8" hidden="false" customHeight="false" outlineLevel="0" collapsed="false">
      <c r="A361" s="565"/>
      <c r="B361" s="568" t="s">
        <v>3105</v>
      </c>
      <c r="C361" s="569"/>
      <c r="D361" s="570"/>
    </row>
    <row r="362" customFormat="false" ht="13.8" hidden="false" customHeight="false" outlineLevel="0" collapsed="false">
      <c r="A362" s="565"/>
      <c r="B362" s="568" t="s">
        <v>3108</v>
      </c>
      <c r="C362" s="569"/>
      <c r="D362" s="570"/>
    </row>
    <row r="363" customFormat="false" ht="13.8" hidden="false" customHeight="false" outlineLevel="0" collapsed="false">
      <c r="A363" s="565"/>
      <c r="B363" s="568" t="s">
        <v>168</v>
      </c>
      <c r="C363" s="569"/>
      <c r="D363" s="570"/>
    </row>
    <row r="364" customFormat="false" ht="13.8" hidden="false" customHeight="false" outlineLevel="0" collapsed="false">
      <c r="A364" s="565"/>
      <c r="B364" s="568" t="s">
        <v>810</v>
      </c>
      <c r="C364" s="569"/>
      <c r="D364" s="570"/>
    </row>
    <row r="365" customFormat="false" ht="13.8" hidden="false" customHeight="false" outlineLevel="0" collapsed="false">
      <c r="A365" s="565"/>
      <c r="B365" s="568" t="s">
        <v>3112</v>
      </c>
      <c r="C365" s="569"/>
      <c r="D365" s="570"/>
    </row>
    <row r="366" customFormat="false" ht="13.8" hidden="false" customHeight="false" outlineLevel="0" collapsed="false">
      <c r="A366" s="565"/>
      <c r="B366" s="568" t="s">
        <v>2493</v>
      </c>
      <c r="C366" s="569"/>
      <c r="D366" s="570"/>
    </row>
    <row r="367" customFormat="false" ht="13.8" hidden="false" customHeight="false" outlineLevel="0" collapsed="false">
      <c r="A367" s="565"/>
      <c r="B367" s="568" t="s">
        <v>3114</v>
      </c>
      <c r="C367" s="569"/>
      <c r="D367" s="570"/>
    </row>
    <row r="368" customFormat="false" ht="13.8" hidden="false" customHeight="false" outlineLevel="0" collapsed="false">
      <c r="A368" s="565"/>
      <c r="B368" s="568" t="s">
        <v>2495</v>
      </c>
      <c r="C368" s="569"/>
      <c r="D368" s="570"/>
    </row>
    <row r="369" customFormat="false" ht="13.8" hidden="false" customHeight="false" outlineLevel="0" collapsed="false">
      <c r="A369" s="565"/>
      <c r="B369" s="568" t="s">
        <v>2497</v>
      </c>
      <c r="C369" s="569"/>
      <c r="D369" s="570"/>
    </row>
    <row r="370" customFormat="false" ht="13.8" hidden="false" customHeight="false" outlineLevel="0" collapsed="false">
      <c r="A370" s="565"/>
      <c r="B370" s="568" t="s">
        <v>2499</v>
      </c>
      <c r="C370" s="569"/>
      <c r="D370" s="570"/>
    </row>
    <row r="371" customFormat="false" ht="13.8" hidden="false" customHeight="false" outlineLevel="0" collapsed="false">
      <c r="A371" s="565"/>
      <c r="B371" s="568" t="s">
        <v>2501</v>
      </c>
      <c r="C371" s="569"/>
      <c r="D371" s="570"/>
    </row>
    <row r="372" customFormat="false" ht="13.8" hidden="false" customHeight="false" outlineLevel="0" collapsed="false">
      <c r="A372" s="565"/>
      <c r="B372" s="568" t="s">
        <v>2503</v>
      </c>
      <c r="C372" s="569"/>
      <c r="D372" s="570"/>
    </row>
    <row r="373" customFormat="false" ht="13.8" hidden="false" customHeight="false" outlineLevel="0" collapsed="false">
      <c r="A373" s="565"/>
      <c r="B373" s="568" t="s">
        <v>3117</v>
      </c>
      <c r="C373" s="569"/>
      <c r="D373" s="570"/>
    </row>
    <row r="374" customFormat="false" ht="13.8" hidden="false" customHeight="false" outlineLevel="0" collapsed="false">
      <c r="A374" s="565"/>
      <c r="B374" s="568" t="s">
        <v>3119</v>
      </c>
      <c r="C374" s="569"/>
      <c r="D374" s="570"/>
    </row>
    <row r="375" customFormat="false" ht="13.8" hidden="false" customHeight="false" outlineLevel="0" collapsed="false">
      <c r="A375" s="565"/>
      <c r="B375" s="568" t="s">
        <v>1256</v>
      </c>
      <c r="C375" s="569"/>
      <c r="D375" s="570"/>
    </row>
    <row r="376" customFormat="false" ht="13.8" hidden="false" customHeight="false" outlineLevel="0" collapsed="false">
      <c r="A376" s="565"/>
      <c r="B376" s="568" t="s">
        <v>1258</v>
      </c>
      <c r="C376" s="569"/>
      <c r="D376" s="570"/>
    </row>
    <row r="377" customFormat="false" ht="13.8" hidden="false" customHeight="false" outlineLevel="0" collapsed="false">
      <c r="A377" s="565"/>
      <c r="B377" s="568" t="s">
        <v>1264</v>
      </c>
      <c r="C377" s="569"/>
      <c r="D377" s="570"/>
    </row>
    <row r="378" customFormat="false" ht="13.8" hidden="false" customHeight="false" outlineLevel="0" collapsed="false">
      <c r="A378" s="565"/>
      <c r="B378" s="568" t="s">
        <v>1266</v>
      </c>
      <c r="C378" s="569"/>
      <c r="D378" s="570"/>
    </row>
    <row r="379" customFormat="false" ht="13.8" hidden="false" customHeight="false" outlineLevel="0" collapsed="false">
      <c r="A379" s="565"/>
      <c r="B379" s="568" t="s">
        <v>1268</v>
      </c>
      <c r="C379" s="569"/>
      <c r="D379" s="570"/>
    </row>
    <row r="380" customFormat="false" ht="13.8" hidden="false" customHeight="false" outlineLevel="0" collapsed="false">
      <c r="A380" s="565"/>
      <c r="B380" s="568" t="s">
        <v>1271</v>
      </c>
      <c r="C380" s="569"/>
      <c r="D380" s="570"/>
    </row>
    <row r="381" customFormat="false" ht="13.8" hidden="false" customHeight="false" outlineLevel="0" collapsed="false">
      <c r="A381" s="565"/>
      <c r="B381" s="568" t="s">
        <v>1274</v>
      </c>
      <c r="C381" s="569"/>
      <c r="D381" s="570"/>
    </row>
    <row r="382" customFormat="false" ht="13.8" hidden="false" customHeight="false" outlineLevel="0" collapsed="false">
      <c r="A382" s="565"/>
      <c r="B382" s="568" t="s">
        <v>1276</v>
      </c>
      <c r="C382" s="569"/>
      <c r="D382" s="570"/>
    </row>
    <row r="383" customFormat="false" ht="13.8" hidden="false" customHeight="false" outlineLevel="0" collapsed="false">
      <c r="A383" s="565"/>
      <c r="B383" s="568" t="s">
        <v>1278</v>
      </c>
      <c r="C383" s="569"/>
      <c r="D383" s="570"/>
    </row>
    <row r="384" customFormat="false" ht="13.8" hidden="false" customHeight="false" outlineLevel="0" collapsed="false">
      <c r="A384" s="565"/>
      <c r="B384" s="568" t="s">
        <v>1280</v>
      </c>
      <c r="C384" s="569"/>
      <c r="D384" s="570"/>
    </row>
    <row r="385" customFormat="false" ht="13.8" hidden="false" customHeight="false" outlineLevel="0" collapsed="false">
      <c r="A385" s="565"/>
      <c r="B385" s="568" t="s">
        <v>3121</v>
      </c>
      <c r="C385" s="569"/>
      <c r="D385" s="570"/>
    </row>
    <row r="386" customFormat="false" ht="13.8" hidden="false" customHeight="false" outlineLevel="0" collapsed="false">
      <c r="A386" s="565"/>
      <c r="B386" s="568" t="s">
        <v>3123</v>
      </c>
      <c r="C386" s="569"/>
      <c r="D386" s="570"/>
    </row>
    <row r="387" customFormat="false" ht="13.8" hidden="false" customHeight="false" outlineLevel="0" collapsed="false">
      <c r="A387" s="565"/>
      <c r="B387" s="568" t="s">
        <v>2505</v>
      </c>
      <c r="C387" s="569"/>
      <c r="D387" s="570"/>
    </row>
    <row r="388" customFormat="false" ht="13.8" hidden="false" customHeight="false" outlineLevel="0" collapsed="false">
      <c r="A388" s="565"/>
      <c r="B388" s="568" t="s">
        <v>1466</v>
      </c>
      <c r="C388" s="569"/>
      <c r="D388" s="570"/>
    </row>
    <row r="389" customFormat="false" ht="13.8" hidden="false" customHeight="false" outlineLevel="0" collapsed="false">
      <c r="A389" s="565"/>
      <c r="B389" s="568" t="s">
        <v>1469</v>
      </c>
      <c r="C389" s="569"/>
      <c r="D389" s="570"/>
    </row>
    <row r="390" customFormat="false" ht="13.8" hidden="false" customHeight="false" outlineLevel="0" collapsed="false">
      <c r="A390" s="565"/>
      <c r="B390" s="568" t="s">
        <v>2509</v>
      </c>
      <c r="C390" s="569"/>
      <c r="D390" s="570"/>
    </row>
    <row r="391" customFormat="false" ht="13.8" hidden="false" customHeight="false" outlineLevel="0" collapsed="false">
      <c r="A391" s="565"/>
      <c r="B391" s="568" t="s">
        <v>2066</v>
      </c>
      <c r="C391" s="569"/>
      <c r="D391" s="570"/>
    </row>
    <row r="392" customFormat="false" ht="13.8" hidden="false" customHeight="false" outlineLevel="0" collapsed="false">
      <c r="A392" s="565"/>
      <c r="B392" s="568" t="s">
        <v>2068</v>
      </c>
      <c r="C392" s="569"/>
      <c r="D392" s="570"/>
    </row>
    <row r="393" customFormat="false" ht="13.8" hidden="false" customHeight="false" outlineLevel="0" collapsed="false">
      <c r="A393" s="565"/>
      <c r="B393" s="568" t="s">
        <v>2070</v>
      </c>
      <c r="C393" s="569"/>
      <c r="D393" s="570"/>
    </row>
    <row r="394" customFormat="false" ht="13.8" hidden="false" customHeight="false" outlineLevel="0" collapsed="false">
      <c r="A394" s="565"/>
      <c r="B394" s="568" t="s">
        <v>815</v>
      </c>
      <c r="C394" s="569"/>
      <c r="D394" s="570"/>
    </row>
    <row r="395" customFormat="false" ht="13.8" hidden="false" customHeight="false" outlineLevel="0" collapsed="false">
      <c r="A395" s="565"/>
      <c r="B395" s="568" t="s">
        <v>2514</v>
      </c>
      <c r="C395" s="569"/>
      <c r="D395" s="570"/>
    </row>
    <row r="396" customFormat="false" ht="13.8" hidden="false" customHeight="false" outlineLevel="0" collapsed="false">
      <c r="A396" s="565"/>
      <c r="B396" s="568" t="s">
        <v>818</v>
      </c>
      <c r="C396" s="569"/>
      <c r="D396" s="570"/>
    </row>
    <row r="397" customFormat="false" ht="13.8" hidden="false" customHeight="false" outlineLevel="0" collapsed="false">
      <c r="A397" s="565"/>
      <c r="B397" s="568" t="s">
        <v>3126</v>
      </c>
      <c r="C397" s="569"/>
      <c r="D397" s="570"/>
    </row>
    <row r="398" customFormat="false" ht="13.8" hidden="false" customHeight="false" outlineLevel="0" collapsed="false">
      <c r="A398" s="565"/>
      <c r="B398" s="568" t="s">
        <v>3129</v>
      </c>
      <c r="C398" s="569"/>
      <c r="D398" s="570"/>
    </row>
    <row r="399" customFormat="false" ht="13.8" hidden="false" customHeight="false" outlineLevel="0" collapsed="false">
      <c r="A399" s="565"/>
      <c r="B399" s="568" t="s">
        <v>2516</v>
      </c>
      <c r="C399" s="569"/>
      <c r="D399" s="570"/>
    </row>
    <row r="400" customFormat="false" ht="13.8" hidden="false" customHeight="false" outlineLevel="0" collapsed="false">
      <c r="A400" s="565"/>
      <c r="B400" s="568" t="s">
        <v>3131</v>
      </c>
      <c r="C400" s="569"/>
      <c r="D400" s="570"/>
    </row>
    <row r="401" customFormat="false" ht="13.8" hidden="false" customHeight="false" outlineLevel="0" collapsed="false">
      <c r="A401" s="565"/>
      <c r="B401" s="568" t="s">
        <v>3133</v>
      </c>
      <c r="C401" s="569"/>
      <c r="D401" s="570"/>
    </row>
    <row r="402" customFormat="false" ht="13.8" hidden="false" customHeight="false" outlineLevel="0" collapsed="false">
      <c r="A402" s="565"/>
      <c r="B402" s="568" t="s">
        <v>2519</v>
      </c>
      <c r="C402" s="569"/>
      <c r="D402" s="570"/>
    </row>
    <row r="403" customFormat="false" ht="13.8" hidden="false" customHeight="false" outlineLevel="0" collapsed="false">
      <c r="A403" s="565"/>
      <c r="B403" s="568" t="s">
        <v>2523</v>
      </c>
      <c r="C403" s="569"/>
      <c r="D403" s="570"/>
    </row>
    <row r="404" customFormat="false" ht="13.8" hidden="false" customHeight="false" outlineLevel="0" collapsed="false">
      <c r="A404" s="565"/>
      <c r="B404" s="568" t="s">
        <v>2073</v>
      </c>
      <c r="C404" s="569"/>
      <c r="D404" s="570"/>
    </row>
    <row r="405" customFormat="false" ht="13.8" hidden="false" customHeight="false" outlineLevel="0" collapsed="false">
      <c r="A405" s="565"/>
      <c r="B405" s="568" t="s">
        <v>2526</v>
      </c>
      <c r="C405" s="569"/>
      <c r="D405" s="570"/>
    </row>
    <row r="406" customFormat="false" ht="13.8" hidden="false" customHeight="false" outlineLevel="0" collapsed="false">
      <c r="A406" s="565"/>
      <c r="B406" s="568" t="s">
        <v>2529</v>
      </c>
      <c r="C406" s="569"/>
      <c r="D406" s="570"/>
    </row>
    <row r="407" customFormat="false" ht="13.8" hidden="false" customHeight="false" outlineLevel="0" collapsed="false">
      <c r="A407" s="565"/>
      <c r="B407" s="568" t="s">
        <v>820</v>
      </c>
      <c r="C407" s="569"/>
      <c r="D407" s="570"/>
    </row>
    <row r="408" customFormat="false" ht="13.8" hidden="false" customHeight="false" outlineLevel="0" collapsed="false">
      <c r="A408" s="565"/>
      <c r="B408" s="568" t="s">
        <v>822</v>
      </c>
      <c r="C408" s="569"/>
      <c r="D408" s="570"/>
    </row>
    <row r="409" customFormat="false" ht="13.8" hidden="false" customHeight="false" outlineLevel="0" collapsed="false">
      <c r="A409" s="565"/>
      <c r="B409" s="568" t="s">
        <v>825</v>
      </c>
      <c r="C409" s="569"/>
      <c r="D409" s="570"/>
    </row>
    <row r="410" customFormat="false" ht="13.8" hidden="false" customHeight="false" outlineLevel="0" collapsed="false">
      <c r="A410" s="565"/>
      <c r="B410" s="568" t="s">
        <v>827</v>
      </c>
      <c r="C410" s="569"/>
      <c r="D410" s="570"/>
    </row>
    <row r="411" customFormat="false" ht="13.8" hidden="false" customHeight="false" outlineLevel="0" collapsed="false">
      <c r="A411" s="565"/>
      <c r="B411" s="568" t="s">
        <v>831</v>
      </c>
      <c r="C411" s="569"/>
      <c r="D411" s="570"/>
    </row>
    <row r="412" customFormat="false" ht="13.8" hidden="false" customHeight="false" outlineLevel="0" collapsed="false">
      <c r="A412" s="565"/>
      <c r="B412" s="568" t="s">
        <v>836</v>
      </c>
      <c r="C412" s="569"/>
      <c r="D412" s="570"/>
    </row>
    <row r="413" customFormat="false" ht="13.8" hidden="false" customHeight="false" outlineLevel="0" collapsed="false">
      <c r="A413" s="565"/>
      <c r="B413" s="568" t="s">
        <v>840</v>
      </c>
      <c r="C413" s="569"/>
      <c r="D413" s="570"/>
    </row>
    <row r="414" customFormat="false" ht="13.8" hidden="false" customHeight="false" outlineLevel="0" collapsed="false">
      <c r="A414" s="565"/>
      <c r="B414" s="568" t="s">
        <v>843</v>
      </c>
      <c r="C414" s="569"/>
      <c r="D414" s="570"/>
    </row>
    <row r="415" customFormat="false" ht="13.8" hidden="false" customHeight="false" outlineLevel="0" collapsed="false">
      <c r="A415" s="565"/>
      <c r="B415" s="568" t="s">
        <v>845</v>
      </c>
      <c r="C415" s="569"/>
      <c r="D415" s="570"/>
    </row>
    <row r="416" customFormat="false" ht="13.8" hidden="false" customHeight="false" outlineLevel="0" collapsed="false">
      <c r="A416" s="565"/>
      <c r="B416" s="568" t="s">
        <v>851</v>
      </c>
      <c r="C416" s="569"/>
      <c r="D416" s="570"/>
    </row>
    <row r="417" customFormat="false" ht="13.8" hidden="false" customHeight="false" outlineLevel="0" collapsed="false">
      <c r="A417" s="565"/>
      <c r="B417" s="568" t="s">
        <v>855</v>
      </c>
      <c r="C417" s="569"/>
      <c r="D417" s="570"/>
    </row>
    <row r="418" customFormat="false" ht="13.8" hidden="false" customHeight="false" outlineLevel="0" collapsed="false">
      <c r="A418" s="565"/>
      <c r="B418" s="568" t="s">
        <v>859</v>
      </c>
      <c r="C418" s="569"/>
      <c r="D418" s="570"/>
    </row>
    <row r="419" customFormat="false" ht="13.8" hidden="false" customHeight="false" outlineLevel="0" collapsed="false">
      <c r="A419" s="565"/>
      <c r="B419" s="568" t="s">
        <v>862</v>
      </c>
      <c r="C419" s="569"/>
      <c r="D419" s="570"/>
    </row>
    <row r="420" customFormat="false" ht="13.8" hidden="false" customHeight="false" outlineLevel="0" collapsed="false">
      <c r="A420" s="565"/>
      <c r="B420" s="568" t="s">
        <v>865</v>
      </c>
      <c r="C420" s="569"/>
      <c r="D420" s="570"/>
    </row>
    <row r="421" customFormat="false" ht="13.8" hidden="false" customHeight="false" outlineLevel="0" collapsed="false">
      <c r="A421" s="565"/>
      <c r="B421" s="568" t="s">
        <v>867</v>
      </c>
      <c r="C421" s="569"/>
      <c r="D421" s="570"/>
    </row>
    <row r="422" customFormat="false" ht="13.8" hidden="false" customHeight="false" outlineLevel="0" collapsed="false">
      <c r="A422" s="565"/>
      <c r="B422" s="568" t="s">
        <v>870</v>
      </c>
      <c r="C422" s="569"/>
      <c r="D422" s="570"/>
    </row>
    <row r="423" customFormat="false" ht="13.8" hidden="false" customHeight="false" outlineLevel="0" collapsed="false">
      <c r="A423" s="565"/>
      <c r="B423" s="568" t="s">
        <v>873</v>
      </c>
      <c r="C423" s="569"/>
      <c r="D423" s="570"/>
    </row>
    <row r="424" customFormat="false" ht="13.8" hidden="false" customHeight="false" outlineLevel="0" collapsed="false">
      <c r="A424" s="565"/>
      <c r="B424" s="568" t="s">
        <v>876</v>
      </c>
      <c r="C424" s="569"/>
      <c r="D424" s="570"/>
    </row>
    <row r="425" customFormat="false" ht="13.8" hidden="false" customHeight="false" outlineLevel="0" collapsed="false">
      <c r="A425" s="565"/>
      <c r="B425" s="568" t="s">
        <v>879</v>
      </c>
      <c r="C425" s="569"/>
      <c r="D425" s="570"/>
    </row>
    <row r="426" customFormat="false" ht="13.8" hidden="false" customHeight="false" outlineLevel="0" collapsed="false">
      <c r="A426" s="565"/>
      <c r="B426" s="568" t="s">
        <v>881</v>
      </c>
      <c r="C426" s="569"/>
      <c r="D426" s="570"/>
    </row>
    <row r="427" customFormat="false" ht="13.8" hidden="false" customHeight="false" outlineLevel="0" collapsed="false">
      <c r="A427" s="565"/>
      <c r="B427" s="568" t="s">
        <v>883</v>
      </c>
      <c r="C427" s="569"/>
      <c r="D427" s="570"/>
    </row>
    <row r="428" customFormat="false" ht="13.8" hidden="false" customHeight="false" outlineLevel="0" collapsed="false">
      <c r="A428" s="565"/>
      <c r="B428" s="568" t="s">
        <v>885</v>
      </c>
      <c r="C428" s="569"/>
      <c r="D428" s="570"/>
    </row>
    <row r="429" customFormat="false" ht="13.8" hidden="false" customHeight="false" outlineLevel="0" collapsed="false">
      <c r="A429" s="565"/>
      <c r="B429" s="568" t="s">
        <v>890</v>
      </c>
      <c r="C429" s="569"/>
      <c r="D429" s="570"/>
    </row>
    <row r="430" customFormat="false" ht="13.8" hidden="false" customHeight="false" outlineLevel="0" collapsed="false">
      <c r="A430" s="565"/>
      <c r="B430" s="568" t="s">
        <v>892</v>
      </c>
      <c r="C430" s="569"/>
      <c r="D430" s="570"/>
    </row>
    <row r="431" customFormat="false" ht="13.8" hidden="false" customHeight="false" outlineLevel="0" collapsed="false">
      <c r="A431" s="565"/>
      <c r="B431" s="568" t="s">
        <v>895</v>
      </c>
      <c r="C431" s="569"/>
      <c r="D431" s="570"/>
    </row>
    <row r="432" customFormat="false" ht="13.8" hidden="false" customHeight="false" outlineLevel="0" collapsed="false">
      <c r="A432" s="565"/>
      <c r="B432" s="568" t="s">
        <v>898</v>
      </c>
      <c r="C432" s="569"/>
      <c r="D432" s="570"/>
    </row>
    <row r="433" customFormat="false" ht="13.8" hidden="false" customHeight="false" outlineLevel="0" collapsed="false">
      <c r="A433" s="565"/>
      <c r="B433" s="568" t="s">
        <v>900</v>
      </c>
      <c r="C433" s="569"/>
      <c r="D433" s="570"/>
    </row>
    <row r="434" customFormat="false" ht="13.8" hidden="false" customHeight="false" outlineLevel="0" collapsed="false">
      <c r="A434" s="565"/>
      <c r="B434" s="568" t="s">
        <v>3135</v>
      </c>
      <c r="C434" s="569"/>
      <c r="D434" s="570"/>
    </row>
    <row r="435" customFormat="false" ht="13.8" hidden="false" customHeight="false" outlineLevel="0" collapsed="false">
      <c r="A435" s="565"/>
      <c r="B435" s="568" t="s">
        <v>170</v>
      </c>
      <c r="C435" s="569"/>
      <c r="D435" s="570"/>
    </row>
    <row r="436" customFormat="false" ht="13.8" hidden="false" customHeight="false" outlineLevel="0" collapsed="false">
      <c r="A436" s="565"/>
      <c r="B436" s="568" t="s">
        <v>2076</v>
      </c>
      <c r="C436" s="569"/>
      <c r="D436" s="570"/>
    </row>
    <row r="437" customFormat="false" ht="13.8" hidden="false" customHeight="false" outlineLevel="0" collapsed="false">
      <c r="A437" s="565"/>
      <c r="B437" s="568" t="s">
        <v>3137</v>
      </c>
      <c r="C437" s="569"/>
      <c r="D437" s="570"/>
    </row>
    <row r="438" customFormat="false" ht="13.8" hidden="false" customHeight="false" outlineLevel="0" collapsed="false">
      <c r="A438" s="565"/>
      <c r="B438" s="568" t="s">
        <v>2532</v>
      </c>
      <c r="C438" s="569"/>
      <c r="D438" s="570"/>
    </row>
    <row r="439" customFormat="false" ht="13.8" hidden="false" customHeight="false" outlineLevel="0" collapsed="false">
      <c r="A439" s="565"/>
      <c r="B439" s="568" t="s">
        <v>3139</v>
      </c>
      <c r="C439" s="569"/>
      <c r="D439" s="570"/>
    </row>
    <row r="440" customFormat="false" ht="13.8" hidden="false" customHeight="false" outlineLevel="0" collapsed="false">
      <c r="A440" s="565"/>
      <c r="B440" s="568" t="s">
        <v>2534</v>
      </c>
      <c r="C440" s="569"/>
      <c r="D440" s="570"/>
    </row>
    <row r="441" customFormat="false" ht="13.8" hidden="false" customHeight="false" outlineLevel="0" collapsed="false">
      <c r="A441" s="565"/>
      <c r="B441" s="568" t="s">
        <v>2539</v>
      </c>
      <c r="C441" s="569"/>
      <c r="D441" s="570"/>
    </row>
    <row r="442" customFormat="false" ht="13.8" hidden="false" customHeight="false" outlineLevel="0" collapsed="false">
      <c r="A442" s="565"/>
      <c r="B442" s="568" t="s">
        <v>3141</v>
      </c>
      <c r="C442" s="569"/>
      <c r="D442" s="570"/>
    </row>
    <row r="443" customFormat="false" ht="13.8" hidden="false" customHeight="false" outlineLevel="0" collapsed="false">
      <c r="A443" s="565"/>
      <c r="B443" s="568" t="s">
        <v>2541</v>
      </c>
      <c r="C443" s="569"/>
      <c r="D443" s="570"/>
    </row>
    <row r="444" customFormat="false" ht="13.8" hidden="false" customHeight="false" outlineLevel="0" collapsed="false">
      <c r="A444" s="565"/>
      <c r="B444" s="568" t="s">
        <v>2543</v>
      </c>
      <c r="C444" s="569"/>
      <c r="D444" s="570"/>
    </row>
    <row r="445" customFormat="false" ht="13.8" hidden="false" customHeight="false" outlineLevel="0" collapsed="false">
      <c r="A445" s="565"/>
      <c r="B445" s="568" t="s">
        <v>172</v>
      </c>
      <c r="C445" s="569"/>
      <c r="D445" s="570"/>
    </row>
    <row r="446" customFormat="false" ht="13.8" hidden="false" customHeight="false" outlineLevel="0" collapsed="false">
      <c r="A446" s="565"/>
      <c r="B446" s="568" t="s">
        <v>2545</v>
      </c>
      <c r="C446" s="569"/>
      <c r="D446" s="570"/>
    </row>
    <row r="447" customFormat="false" ht="13.8" hidden="false" customHeight="false" outlineLevel="0" collapsed="false">
      <c r="A447" s="565"/>
      <c r="B447" s="568" t="s">
        <v>2079</v>
      </c>
      <c r="C447" s="569"/>
      <c r="D447" s="570"/>
    </row>
    <row r="448" customFormat="false" ht="13.8" hidden="false" customHeight="false" outlineLevel="0" collapsed="false">
      <c r="A448" s="565"/>
      <c r="B448" s="568" t="s">
        <v>2082</v>
      </c>
      <c r="C448" s="569"/>
      <c r="D448" s="570"/>
    </row>
    <row r="449" customFormat="false" ht="13.8" hidden="false" customHeight="false" outlineLevel="0" collapsed="false">
      <c r="A449" s="565"/>
      <c r="B449" s="568" t="s">
        <v>2085</v>
      </c>
      <c r="C449" s="569"/>
      <c r="D449" s="570"/>
    </row>
    <row r="450" customFormat="false" ht="13.8" hidden="false" customHeight="false" outlineLevel="0" collapsed="false">
      <c r="A450" s="565"/>
      <c r="B450" s="568" t="s">
        <v>2087</v>
      </c>
      <c r="C450" s="569"/>
      <c r="D450" s="570"/>
    </row>
    <row r="451" customFormat="false" ht="13.8" hidden="false" customHeight="false" outlineLevel="0" collapsed="false">
      <c r="A451" s="565"/>
      <c r="B451" s="568" t="s">
        <v>2090</v>
      </c>
      <c r="C451" s="569"/>
      <c r="D451" s="570"/>
    </row>
    <row r="452" customFormat="false" ht="13.8" hidden="false" customHeight="false" outlineLevel="0" collapsed="false">
      <c r="A452" s="565"/>
      <c r="B452" s="568" t="s">
        <v>2093</v>
      </c>
      <c r="C452" s="569"/>
      <c r="D452" s="570"/>
    </row>
    <row r="453" customFormat="false" ht="13.8" hidden="false" customHeight="false" outlineLevel="0" collapsed="false">
      <c r="A453" s="565"/>
      <c r="B453" s="568" t="s">
        <v>2547</v>
      </c>
      <c r="C453" s="569"/>
      <c r="D453" s="570"/>
    </row>
    <row r="454" customFormat="false" ht="13.8" hidden="false" customHeight="false" outlineLevel="0" collapsed="false">
      <c r="A454" s="565"/>
      <c r="B454" s="568" t="s">
        <v>177</v>
      </c>
      <c r="C454" s="569"/>
      <c r="D454" s="570"/>
    </row>
    <row r="455" customFormat="false" ht="13.8" hidden="false" customHeight="false" outlineLevel="0" collapsed="false">
      <c r="A455" s="565"/>
      <c r="B455" s="568" t="s">
        <v>182</v>
      </c>
      <c r="C455" s="569"/>
      <c r="D455" s="570"/>
    </row>
    <row r="456" customFormat="false" ht="13.8" hidden="false" customHeight="false" outlineLevel="0" collapsed="false">
      <c r="A456" s="565"/>
      <c r="B456" s="568" t="s">
        <v>184</v>
      </c>
      <c r="C456" s="569"/>
      <c r="D456" s="570"/>
    </row>
    <row r="457" customFormat="false" ht="13.8" hidden="false" customHeight="false" outlineLevel="0" collapsed="false">
      <c r="A457" s="565"/>
      <c r="B457" s="568" t="s">
        <v>2549</v>
      </c>
      <c r="C457" s="569"/>
      <c r="D457" s="570"/>
    </row>
    <row r="458" customFormat="false" ht="13.8" hidden="false" customHeight="false" outlineLevel="0" collapsed="false">
      <c r="A458" s="565"/>
      <c r="B458" s="568" t="s">
        <v>2551</v>
      </c>
      <c r="C458" s="569"/>
      <c r="D458" s="570"/>
    </row>
    <row r="459" customFormat="false" ht="13.8" hidden="false" customHeight="false" outlineLevel="0" collapsed="false">
      <c r="A459" s="565"/>
      <c r="B459" s="568" t="s">
        <v>2554</v>
      </c>
      <c r="C459" s="569"/>
      <c r="D459" s="570"/>
    </row>
    <row r="460" customFormat="false" ht="13.8" hidden="false" customHeight="false" outlineLevel="0" collapsed="false">
      <c r="A460" s="565"/>
      <c r="B460" s="568" t="s">
        <v>3143</v>
      </c>
      <c r="C460" s="569"/>
      <c r="D460" s="570"/>
    </row>
    <row r="461" customFormat="false" ht="13.8" hidden="false" customHeight="false" outlineLevel="0" collapsed="false">
      <c r="A461" s="565"/>
      <c r="B461" s="568" t="s">
        <v>1472</v>
      </c>
      <c r="C461" s="569"/>
      <c r="D461" s="570"/>
    </row>
    <row r="462" customFormat="false" ht="13.8" hidden="false" customHeight="false" outlineLevel="0" collapsed="false">
      <c r="A462" s="565"/>
      <c r="B462" s="568" t="s">
        <v>3145</v>
      </c>
      <c r="C462" s="569"/>
      <c r="D462" s="570"/>
    </row>
    <row r="463" customFormat="false" ht="13.8" hidden="false" customHeight="false" outlineLevel="0" collapsed="false">
      <c r="A463" s="565"/>
      <c r="B463" s="568" t="s">
        <v>3147</v>
      </c>
      <c r="C463" s="569"/>
      <c r="D463" s="570"/>
    </row>
    <row r="464" customFormat="false" ht="13.8" hidden="false" customHeight="false" outlineLevel="0" collapsed="false">
      <c r="A464" s="565"/>
      <c r="B464" s="568" t="s">
        <v>1477</v>
      </c>
      <c r="C464" s="569"/>
      <c r="D464" s="570"/>
    </row>
    <row r="465" customFormat="false" ht="13.8" hidden="false" customHeight="false" outlineLevel="0" collapsed="false">
      <c r="A465" s="565"/>
      <c r="B465" s="568" t="s">
        <v>1484</v>
      </c>
      <c r="C465" s="569"/>
      <c r="D465" s="570"/>
    </row>
    <row r="466" customFormat="false" ht="13.8" hidden="false" customHeight="false" outlineLevel="0" collapsed="false">
      <c r="A466" s="565"/>
      <c r="B466" s="568" t="s">
        <v>2095</v>
      </c>
      <c r="C466" s="569"/>
      <c r="D466" s="570"/>
    </row>
    <row r="467" customFormat="false" ht="13.8" hidden="false" customHeight="false" outlineLevel="0" collapsed="false">
      <c r="A467" s="565"/>
      <c r="B467" s="568" t="s">
        <v>1346</v>
      </c>
      <c r="C467" s="569"/>
      <c r="D467" s="570"/>
    </row>
    <row r="468" customFormat="false" ht="13.8" hidden="false" customHeight="false" outlineLevel="0" collapsed="false">
      <c r="A468" s="565"/>
      <c r="B468" s="568" t="s">
        <v>2556</v>
      </c>
      <c r="C468" s="569"/>
      <c r="D468" s="570"/>
    </row>
    <row r="469" customFormat="false" ht="13.8" hidden="false" customHeight="false" outlineLevel="0" collapsed="false">
      <c r="A469" s="565"/>
      <c r="B469" s="568" t="s">
        <v>3149</v>
      </c>
      <c r="C469" s="569"/>
      <c r="D469" s="570"/>
    </row>
    <row r="470" customFormat="false" ht="13.8" hidden="false" customHeight="false" outlineLevel="0" collapsed="false">
      <c r="A470" s="565"/>
      <c r="B470" s="568" t="s">
        <v>188</v>
      </c>
      <c r="C470" s="569"/>
      <c r="D470" s="570"/>
    </row>
    <row r="471" customFormat="false" ht="13.8" hidden="false" customHeight="false" outlineLevel="0" collapsed="false">
      <c r="A471" s="565"/>
      <c r="B471" s="568" t="s">
        <v>1488</v>
      </c>
      <c r="C471" s="569"/>
      <c r="D471" s="570"/>
    </row>
    <row r="472" customFormat="false" ht="13.8" hidden="false" customHeight="false" outlineLevel="0" collapsed="false">
      <c r="A472" s="565"/>
      <c r="B472" s="568" t="s">
        <v>902</v>
      </c>
      <c r="C472" s="569"/>
      <c r="D472" s="570"/>
    </row>
    <row r="473" customFormat="false" ht="13.8" hidden="false" customHeight="false" outlineLevel="0" collapsed="false">
      <c r="A473" s="565"/>
      <c r="B473" s="568" t="s">
        <v>193</v>
      </c>
      <c r="C473" s="569"/>
      <c r="D473" s="570"/>
    </row>
    <row r="474" customFormat="false" ht="13.8" hidden="false" customHeight="false" outlineLevel="0" collapsed="false">
      <c r="A474" s="565"/>
      <c r="B474" s="568" t="s">
        <v>2559</v>
      </c>
      <c r="C474" s="569"/>
      <c r="D474" s="570"/>
    </row>
    <row r="475" customFormat="false" ht="13.8" hidden="false" customHeight="false" outlineLevel="0" collapsed="false">
      <c r="A475" s="565"/>
      <c r="B475" s="568" t="s">
        <v>3152</v>
      </c>
      <c r="C475" s="569"/>
      <c r="D475" s="570"/>
    </row>
    <row r="476" customFormat="false" ht="13.8" hidden="false" customHeight="false" outlineLevel="0" collapsed="false">
      <c r="A476" s="565"/>
      <c r="B476" s="568" t="s">
        <v>3154</v>
      </c>
      <c r="C476" s="569"/>
      <c r="D476" s="570"/>
    </row>
    <row r="477" customFormat="false" ht="13.8" hidden="false" customHeight="false" outlineLevel="0" collapsed="false">
      <c r="A477" s="565"/>
      <c r="B477" s="568" t="s">
        <v>196</v>
      </c>
      <c r="C477" s="569"/>
      <c r="D477" s="570"/>
    </row>
    <row r="478" customFormat="false" ht="13.8" hidden="false" customHeight="false" outlineLevel="0" collapsed="false">
      <c r="A478" s="565"/>
      <c r="B478" s="568" t="s">
        <v>1491</v>
      </c>
      <c r="C478" s="569"/>
      <c r="D478" s="570"/>
    </row>
    <row r="479" customFormat="false" ht="13.8" hidden="false" customHeight="false" outlineLevel="0" collapsed="false">
      <c r="A479" s="565"/>
      <c r="B479" s="568" t="s">
        <v>1493</v>
      </c>
      <c r="C479" s="569"/>
      <c r="D479" s="570"/>
    </row>
    <row r="480" customFormat="false" ht="13.8" hidden="false" customHeight="false" outlineLevel="0" collapsed="false">
      <c r="A480" s="565"/>
      <c r="B480" s="568" t="s">
        <v>3157</v>
      </c>
      <c r="C480" s="569"/>
      <c r="D480" s="570"/>
    </row>
    <row r="481" customFormat="false" ht="13.8" hidden="false" customHeight="false" outlineLevel="0" collapsed="false">
      <c r="A481" s="565"/>
      <c r="B481" s="568" t="s">
        <v>905</v>
      </c>
      <c r="C481" s="569"/>
      <c r="D481" s="570"/>
    </row>
    <row r="482" customFormat="false" ht="13.8" hidden="false" customHeight="false" outlineLevel="0" collapsed="false">
      <c r="A482" s="565"/>
      <c r="B482" s="568" t="s">
        <v>201</v>
      </c>
      <c r="C482" s="569"/>
      <c r="D482" s="570"/>
    </row>
    <row r="483" customFormat="false" ht="13.8" hidden="false" customHeight="false" outlineLevel="0" collapsed="false">
      <c r="A483" s="565"/>
      <c r="B483" s="568" t="s">
        <v>907</v>
      </c>
      <c r="C483" s="569"/>
      <c r="D483" s="570"/>
    </row>
    <row r="484" customFormat="false" ht="13.8" hidden="false" customHeight="false" outlineLevel="0" collapsed="false">
      <c r="A484" s="565"/>
      <c r="B484" s="568" t="s">
        <v>3159</v>
      </c>
      <c r="C484" s="569"/>
      <c r="D484" s="570"/>
    </row>
    <row r="485" customFormat="false" ht="13.8" hidden="false" customHeight="false" outlineLevel="0" collapsed="false">
      <c r="A485" s="565"/>
      <c r="B485" s="568" t="s">
        <v>1497</v>
      </c>
      <c r="C485" s="569"/>
      <c r="D485" s="570"/>
    </row>
    <row r="486" customFormat="false" ht="13.8" hidden="false" customHeight="false" outlineLevel="0" collapsed="false">
      <c r="A486" s="565"/>
      <c r="B486" s="568" t="s">
        <v>2561</v>
      </c>
      <c r="C486" s="569"/>
      <c r="D486" s="570"/>
    </row>
    <row r="487" customFormat="false" ht="13.8" hidden="false" customHeight="false" outlineLevel="0" collapsed="false">
      <c r="A487" s="565"/>
      <c r="B487" s="568" t="s">
        <v>1499</v>
      </c>
      <c r="C487" s="569"/>
      <c r="D487" s="570"/>
    </row>
    <row r="488" customFormat="false" ht="13.8" hidden="false" customHeight="false" outlineLevel="0" collapsed="false">
      <c r="A488" s="565"/>
      <c r="B488" s="568" t="s">
        <v>1502</v>
      </c>
      <c r="C488" s="569"/>
      <c r="D488" s="570"/>
    </row>
    <row r="489" customFormat="false" ht="13.8" hidden="false" customHeight="false" outlineLevel="0" collapsed="false">
      <c r="A489" s="565"/>
      <c r="B489" s="568" t="s">
        <v>1504</v>
      </c>
      <c r="C489" s="569"/>
      <c r="D489" s="570"/>
    </row>
    <row r="490" customFormat="false" ht="13.8" hidden="false" customHeight="false" outlineLevel="0" collapsed="false">
      <c r="A490" s="565"/>
      <c r="B490" s="568" t="s">
        <v>1506</v>
      </c>
      <c r="C490" s="569"/>
      <c r="D490" s="570"/>
    </row>
    <row r="491" customFormat="false" ht="13.8" hidden="false" customHeight="false" outlineLevel="0" collapsed="false">
      <c r="A491" s="565"/>
      <c r="B491" s="568" t="s">
        <v>1351</v>
      </c>
      <c r="C491" s="569"/>
      <c r="D491" s="570"/>
    </row>
    <row r="492" customFormat="false" ht="13.8" hidden="false" customHeight="false" outlineLevel="0" collapsed="false">
      <c r="A492" s="565"/>
      <c r="B492" s="568" t="s">
        <v>204</v>
      </c>
      <c r="C492" s="569"/>
      <c r="D492" s="570"/>
    </row>
    <row r="493" customFormat="false" ht="13.8" hidden="false" customHeight="false" outlineLevel="0" collapsed="false">
      <c r="A493" s="565"/>
      <c r="B493" s="568" t="s">
        <v>208</v>
      </c>
      <c r="C493" s="569"/>
      <c r="D493" s="570"/>
    </row>
    <row r="494" customFormat="false" ht="13.8" hidden="false" customHeight="false" outlineLevel="0" collapsed="false">
      <c r="A494" s="565"/>
      <c r="B494" s="568" t="s">
        <v>910</v>
      </c>
      <c r="C494" s="569"/>
      <c r="D494" s="570"/>
    </row>
    <row r="495" customFormat="false" ht="13.8" hidden="false" customHeight="false" outlineLevel="0" collapsed="false">
      <c r="A495" s="565"/>
      <c r="B495" s="568" t="s">
        <v>914</v>
      </c>
      <c r="C495" s="569"/>
      <c r="D495" s="570"/>
    </row>
    <row r="496" customFormat="false" ht="13.8" hidden="false" customHeight="false" outlineLevel="0" collapsed="false">
      <c r="A496" s="565"/>
      <c r="B496" s="568" t="s">
        <v>919</v>
      </c>
      <c r="C496" s="569"/>
      <c r="D496" s="570"/>
    </row>
    <row r="497" customFormat="false" ht="13.8" hidden="false" customHeight="false" outlineLevel="0" collapsed="false">
      <c r="A497" s="565"/>
      <c r="B497" s="568" t="s">
        <v>924</v>
      </c>
      <c r="C497" s="569"/>
      <c r="D497" s="570"/>
    </row>
    <row r="498" customFormat="false" ht="13.8" hidden="false" customHeight="false" outlineLevel="0" collapsed="false">
      <c r="A498" s="565"/>
      <c r="B498" s="568" t="s">
        <v>463</v>
      </c>
      <c r="C498" s="569"/>
      <c r="D498" s="570"/>
    </row>
    <row r="499" customFormat="false" ht="13.8" hidden="false" customHeight="false" outlineLevel="0" collapsed="false">
      <c r="A499" s="565"/>
      <c r="B499" s="568" t="s">
        <v>929</v>
      </c>
      <c r="C499" s="569"/>
      <c r="D499" s="570"/>
    </row>
    <row r="500" customFormat="false" ht="13.8" hidden="false" customHeight="false" outlineLevel="0" collapsed="false">
      <c r="A500" s="565"/>
      <c r="B500" s="568" t="s">
        <v>934</v>
      </c>
      <c r="C500" s="569"/>
      <c r="D500" s="570"/>
    </row>
    <row r="501" customFormat="false" ht="13.8" hidden="false" customHeight="false" outlineLevel="0" collapsed="false">
      <c r="A501" s="565"/>
      <c r="B501" s="568" t="s">
        <v>937</v>
      </c>
      <c r="C501" s="569"/>
      <c r="D501" s="570"/>
    </row>
    <row r="502" customFormat="false" ht="13.8" hidden="false" customHeight="false" outlineLevel="0" collapsed="false">
      <c r="A502" s="565"/>
      <c r="B502" s="568" t="s">
        <v>939</v>
      </c>
      <c r="C502" s="569"/>
      <c r="D502" s="570"/>
    </row>
    <row r="503" customFormat="false" ht="13.8" hidden="false" customHeight="false" outlineLevel="0" collapsed="false">
      <c r="A503" s="565"/>
      <c r="B503" s="568" t="s">
        <v>941</v>
      </c>
      <c r="C503" s="569"/>
      <c r="D503" s="570"/>
    </row>
    <row r="504" customFormat="false" ht="13.8" hidden="false" customHeight="false" outlineLevel="0" collapsed="false">
      <c r="A504" s="565"/>
      <c r="B504" s="568" t="s">
        <v>944</v>
      </c>
      <c r="C504" s="569"/>
      <c r="D504" s="570"/>
    </row>
    <row r="505" customFormat="false" ht="13.8" hidden="false" customHeight="false" outlineLevel="0" collapsed="false">
      <c r="A505" s="565"/>
      <c r="B505" s="568" t="s">
        <v>947</v>
      </c>
      <c r="C505" s="569"/>
      <c r="D505" s="570"/>
    </row>
    <row r="506" customFormat="false" ht="13.8" hidden="false" customHeight="false" outlineLevel="0" collapsed="false">
      <c r="A506" s="565"/>
      <c r="B506" s="568" t="s">
        <v>950</v>
      </c>
      <c r="C506" s="569"/>
      <c r="D506" s="570"/>
    </row>
    <row r="507" customFormat="false" ht="13.8" hidden="false" customHeight="false" outlineLevel="0" collapsed="false">
      <c r="A507" s="565"/>
      <c r="B507" s="568" t="s">
        <v>953</v>
      </c>
      <c r="C507" s="569"/>
      <c r="D507" s="570"/>
    </row>
    <row r="508" customFormat="false" ht="13.8" hidden="false" customHeight="false" outlineLevel="0" collapsed="false">
      <c r="A508" s="565"/>
      <c r="B508" s="568" t="s">
        <v>958</v>
      </c>
      <c r="C508" s="569"/>
      <c r="D508" s="570"/>
    </row>
    <row r="509" customFormat="false" ht="13.8" hidden="false" customHeight="false" outlineLevel="0" collapsed="false">
      <c r="A509" s="565"/>
      <c r="B509" s="568" t="s">
        <v>2100</v>
      </c>
      <c r="C509" s="569"/>
      <c r="D509" s="570"/>
    </row>
    <row r="510" customFormat="false" ht="13.8" hidden="false" customHeight="false" outlineLevel="0" collapsed="false">
      <c r="A510" s="565"/>
      <c r="B510" s="568" t="s">
        <v>2563</v>
      </c>
      <c r="C510" s="569"/>
      <c r="D510" s="570"/>
    </row>
    <row r="511" customFormat="false" ht="13.8" hidden="false" customHeight="false" outlineLevel="0" collapsed="false">
      <c r="A511" s="565"/>
      <c r="B511" s="568" t="s">
        <v>2565</v>
      </c>
      <c r="C511" s="569"/>
      <c r="D511" s="570"/>
    </row>
    <row r="512" customFormat="false" ht="13.8" hidden="false" customHeight="false" outlineLevel="0" collapsed="false">
      <c r="A512" s="565"/>
      <c r="B512" s="568" t="s">
        <v>2568</v>
      </c>
      <c r="C512" s="569"/>
      <c r="D512" s="570"/>
    </row>
    <row r="513" customFormat="false" ht="13.8" hidden="false" customHeight="false" outlineLevel="0" collapsed="false">
      <c r="A513" s="565"/>
      <c r="B513" s="568" t="s">
        <v>961</v>
      </c>
      <c r="C513" s="569"/>
      <c r="D513" s="570"/>
    </row>
    <row r="514" customFormat="false" ht="13.8" hidden="false" customHeight="false" outlineLevel="0" collapsed="false">
      <c r="A514" s="565"/>
      <c r="B514" s="568" t="s">
        <v>2571</v>
      </c>
      <c r="C514" s="569"/>
      <c r="D514" s="570"/>
    </row>
    <row r="515" customFormat="false" ht="13.8" hidden="false" customHeight="false" outlineLevel="0" collapsed="false">
      <c r="A515" s="565"/>
      <c r="B515" s="568" t="s">
        <v>2574</v>
      </c>
      <c r="C515" s="569"/>
      <c r="D515" s="570"/>
    </row>
    <row r="516" customFormat="false" ht="13.8" hidden="false" customHeight="false" outlineLevel="0" collapsed="false">
      <c r="A516" s="565"/>
      <c r="B516" s="568" t="s">
        <v>2577</v>
      </c>
      <c r="C516" s="569"/>
      <c r="D516" s="570"/>
    </row>
    <row r="517" customFormat="false" ht="13.8" hidden="false" customHeight="false" outlineLevel="0" collapsed="false">
      <c r="A517" s="565"/>
      <c r="B517" s="568" t="s">
        <v>3161</v>
      </c>
      <c r="C517" s="569"/>
      <c r="D517" s="570"/>
    </row>
    <row r="518" customFormat="false" ht="13.8" hidden="false" customHeight="false" outlineLevel="0" collapsed="false">
      <c r="A518" s="565"/>
      <c r="B518" s="568" t="s">
        <v>3163</v>
      </c>
      <c r="C518" s="569"/>
      <c r="D518" s="570"/>
    </row>
    <row r="519" customFormat="false" ht="13.8" hidden="false" customHeight="false" outlineLevel="0" collapsed="false">
      <c r="A519" s="565"/>
      <c r="B519" s="568" t="s">
        <v>2580</v>
      </c>
      <c r="C519" s="569"/>
      <c r="D519" s="570"/>
    </row>
    <row r="520" customFormat="false" ht="13.8" hidden="false" customHeight="false" outlineLevel="0" collapsed="false">
      <c r="A520" s="565"/>
      <c r="B520" s="568" t="s">
        <v>2582</v>
      </c>
      <c r="C520" s="569"/>
      <c r="D520" s="570"/>
    </row>
    <row r="521" customFormat="false" ht="13.8" hidden="false" customHeight="false" outlineLevel="0" collapsed="false">
      <c r="A521" s="565"/>
      <c r="B521" s="568" t="s">
        <v>2106</v>
      </c>
      <c r="C521" s="569"/>
      <c r="D521" s="570"/>
    </row>
    <row r="522" customFormat="false" ht="13.8" hidden="false" customHeight="false" outlineLevel="0" collapsed="false">
      <c r="A522" s="565"/>
      <c r="B522" s="568" t="s">
        <v>3165</v>
      </c>
      <c r="C522" s="569"/>
      <c r="D522" s="570"/>
    </row>
    <row r="523" customFormat="false" ht="13.8" hidden="false" customHeight="false" outlineLevel="0" collapsed="false">
      <c r="A523" s="565"/>
      <c r="B523" s="568" t="s">
        <v>2584</v>
      </c>
      <c r="C523" s="569"/>
      <c r="D523" s="570"/>
    </row>
    <row r="524" customFormat="false" ht="13.8" hidden="false" customHeight="false" outlineLevel="0" collapsed="false">
      <c r="A524" s="565"/>
      <c r="B524" s="568" t="s">
        <v>2586</v>
      </c>
      <c r="C524" s="569"/>
      <c r="D524" s="570"/>
    </row>
    <row r="525" customFormat="false" ht="13.8" hidden="false" customHeight="false" outlineLevel="0" collapsed="false">
      <c r="A525" s="565"/>
      <c r="B525" s="568" t="s">
        <v>1283</v>
      </c>
      <c r="C525" s="569"/>
      <c r="D525" s="570"/>
    </row>
    <row r="526" customFormat="false" ht="13.8" hidden="false" customHeight="false" outlineLevel="0" collapsed="false">
      <c r="A526" s="565"/>
      <c r="B526" s="568" t="s">
        <v>1286</v>
      </c>
      <c r="C526" s="569"/>
      <c r="D526" s="570"/>
    </row>
    <row r="527" customFormat="false" ht="13.8" hidden="false" customHeight="false" outlineLevel="0" collapsed="false">
      <c r="A527" s="565"/>
      <c r="B527" s="568" t="s">
        <v>1288</v>
      </c>
      <c r="C527" s="569"/>
      <c r="D527" s="570"/>
    </row>
    <row r="528" customFormat="false" ht="13.8" hidden="false" customHeight="false" outlineLevel="0" collapsed="false">
      <c r="A528" s="565"/>
      <c r="B528" s="568" t="s">
        <v>1290</v>
      </c>
      <c r="C528" s="569"/>
      <c r="D528" s="570"/>
    </row>
    <row r="529" customFormat="false" ht="13.8" hidden="false" customHeight="false" outlineLevel="0" collapsed="false">
      <c r="A529" s="565"/>
      <c r="B529" s="568" t="s">
        <v>1294</v>
      </c>
      <c r="C529" s="569"/>
      <c r="D529" s="570"/>
    </row>
    <row r="530" customFormat="false" ht="13.8" hidden="false" customHeight="false" outlineLevel="0" collapsed="false">
      <c r="A530" s="565"/>
      <c r="B530" s="568" t="s">
        <v>1297</v>
      </c>
      <c r="C530" s="569"/>
      <c r="D530" s="570"/>
    </row>
    <row r="531" customFormat="false" ht="13.8" hidden="false" customHeight="false" outlineLevel="0" collapsed="false">
      <c r="A531" s="565"/>
      <c r="B531" s="568" t="s">
        <v>1300</v>
      </c>
      <c r="C531" s="569"/>
      <c r="D531" s="570"/>
    </row>
    <row r="532" customFormat="false" ht="13.8" hidden="false" customHeight="false" outlineLevel="0" collapsed="false">
      <c r="A532" s="565"/>
      <c r="B532" s="568" t="s">
        <v>1302</v>
      </c>
      <c r="C532" s="569"/>
      <c r="D532" s="570"/>
    </row>
    <row r="533" customFormat="false" ht="13.8" hidden="false" customHeight="false" outlineLevel="0" collapsed="false">
      <c r="A533" s="565"/>
      <c r="B533" s="568" t="s">
        <v>2588</v>
      </c>
      <c r="C533" s="569"/>
      <c r="D533" s="570"/>
    </row>
    <row r="534" customFormat="false" ht="13.8" hidden="false" customHeight="false" outlineLevel="0" collapsed="false">
      <c r="A534" s="565"/>
      <c r="B534" s="568" t="s">
        <v>1508</v>
      </c>
      <c r="C534" s="569"/>
      <c r="D534" s="570"/>
    </row>
    <row r="535" customFormat="false" ht="13.8" hidden="false" customHeight="false" outlineLevel="0" collapsed="false">
      <c r="A535" s="565"/>
      <c r="B535" s="568" t="s">
        <v>2593</v>
      </c>
      <c r="C535" s="569"/>
      <c r="D535" s="570"/>
    </row>
    <row r="536" customFormat="false" ht="13.8" hidden="false" customHeight="false" outlineLevel="0" collapsed="false">
      <c r="A536" s="565"/>
      <c r="B536" s="568" t="s">
        <v>963</v>
      </c>
      <c r="C536" s="569"/>
      <c r="D536" s="570"/>
    </row>
    <row r="537" customFormat="false" ht="13.8" hidden="false" customHeight="false" outlineLevel="0" collapsed="false">
      <c r="A537" s="565"/>
      <c r="B537" s="568" t="s">
        <v>213</v>
      </c>
      <c r="C537" s="569"/>
      <c r="D537" s="570"/>
    </row>
    <row r="538" customFormat="false" ht="13.8" hidden="false" customHeight="false" outlineLevel="0" collapsed="false">
      <c r="A538" s="565"/>
      <c r="B538" s="568" t="s">
        <v>2597</v>
      </c>
      <c r="C538" s="569"/>
      <c r="D538" s="570"/>
    </row>
    <row r="539" customFormat="false" ht="13.8" hidden="false" customHeight="false" outlineLevel="0" collapsed="false">
      <c r="A539" s="565"/>
      <c r="B539" s="568" t="s">
        <v>2602</v>
      </c>
      <c r="C539" s="569"/>
      <c r="D539" s="570"/>
    </row>
    <row r="540" customFormat="false" ht="13.8" hidden="false" customHeight="false" outlineLevel="0" collapsed="false">
      <c r="A540" s="565"/>
      <c r="B540" s="568" t="s">
        <v>2607</v>
      </c>
      <c r="C540" s="569"/>
      <c r="D540" s="570"/>
    </row>
    <row r="541" customFormat="false" ht="13.8" hidden="false" customHeight="false" outlineLevel="0" collapsed="false">
      <c r="A541" s="565"/>
      <c r="B541" s="568" t="s">
        <v>2610</v>
      </c>
      <c r="C541" s="569"/>
      <c r="D541" s="570"/>
    </row>
    <row r="542" customFormat="false" ht="13.8" hidden="false" customHeight="false" outlineLevel="0" collapsed="false">
      <c r="A542" s="565"/>
      <c r="B542" s="568" t="s">
        <v>2612</v>
      </c>
      <c r="C542" s="569"/>
      <c r="D542" s="570"/>
    </row>
    <row r="543" customFormat="false" ht="13.8" hidden="false" customHeight="false" outlineLevel="0" collapsed="false">
      <c r="A543" s="565"/>
      <c r="B543" s="568" t="s">
        <v>2614</v>
      </c>
      <c r="C543" s="569"/>
      <c r="D543" s="570"/>
    </row>
    <row r="544" customFormat="false" ht="13.8" hidden="false" customHeight="false" outlineLevel="0" collapsed="false">
      <c r="A544" s="565"/>
      <c r="B544" s="568" t="s">
        <v>2108</v>
      </c>
      <c r="C544" s="569"/>
      <c r="D544" s="570"/>
    </row>
    <row r="545" customFormat="false" ht="13.8" hidden="false" customHeight="false" outlineLevel="0" collapsed="false">
      <c r="A545" s="565"/>
      <c r="B545" s="568" t="s">
        <v>2616</v>
      </c>
      <c r="C545" s="569"/>
      <c r="D545" s="570"/>
    </row>
    <row r="546" customFormat="false" ht="13.8" hidden="false" customHeight="false" outlineLevel="0" collapsed="false">
      <c r="A546" s="565"/>
      <c r="B546" s="568" t="s">
        <v>2110</v>
      </c>
      <c r="C546" s="569"/>
      <c r="D546" s="570"/>
    </row>
    <row r="547" customFormat="false" ht="13.8" hidden="false" customHeight="false" outlineLevel="0" collapsed="false">
      <c r="A547" s="565"/>
      <c r="B547" s="568" t="s">
        <v>2619</v>
      </c>
      <c r="C547" s="569"/>
      <c r="D547" s="570"/>
    </row>
    <row r="548" customFormat="false" ht="13.8" hidden="false" customHeight="false" outlineLevel="0" collapsed="false">
      <c r="A548" s="565"/>
      <c r="B548" s="568" t="s">
        <v>2112</v>
      </c>
      <c r="C548" s="569"/>
      <c r="D548" s="570"/>
    </row>
    <row r="549" customFormat="false" ht="13.8" hidden="false" customHeight="false" outlineLevel="0" collapsed="false">
      <c r="A549" s="565"/>
      <c r="B549" s="568" t="s">
        <v>2114</v>
      </c>
      <c r="C549" s="569"/>
      <c r="D549" s="570"/>
    </row>
    <row r="550" customFormat="false" ht="13.8" hidden="false" customHeight="false" outlineLevel="0" collapsed="false">
      <c r="A550" s="565"/>
      <c r="B550" s="568" t="s">
        <v>2621</v>
      </c>
      <c r="C550" s="569"/>
      <c r="D550" s="570"/>
    </row>
    <row r="551" customFormat="false" ht="13.8" hidden="false" customHeight="false" outlineLevel="0" collapsed="false">
      <c r="A551" s="565"/>
      <c r="B551" s="568" t="s">
        <v>2625</v>
      </c>
      <c r="C551" s="569"/>
      <c r="D551" s="570"/>
    </row>
    <row r="552" customFormat="false" ht="13.8" hidden="false" customHeight="false" outlineLevel="0" collapsed="false">
      <c r="A552" s="565"/>
      <c r="B552" s="568" t="s">
        <v>2627</v>
      </c>
      <c r="C552" s="569"/>
      <c r="D552" s="570"/>
    </row>
    <row r="553" customFormat="false" ht="13.8" hidden="false" customHeight="false" outlineLevel="0" collapsed="false">
      <c r="A553" s="565"/>
      <c r="B553" s="568" t="s">
        <v>2630</v>
      </c>
      <c r="C553" s="569"/>
      <c r="D553" s="570"/>
    </row>
    <row r="554" customFormat="false" ht="13.8" hidden="false" customHeight="false" outlineLevel="0" collapsed="false">
      <c r="A554" s="565"/>
      <c r="B554" s="568" t="s">
        <v>2635</v>
      </c>
      <c r="C554" s="569"/>
      <c r="D554" s="570"/>
    </row>
    <row r="555" customFormat="false" ht="13.8" hidden="false" customHeight="false" outlineLevel="0" collapsed="false">
      <c r="A555" s="565"/>
      <c r="B555" s="568" t="s">
        <v>2637</v>
      </c>
      <c r="C555" s="569"/>
      <c r="D555" s="570"/>
    </row>
    <row r="556" customFormat="false" ht="13.8" hidden="false" customHeight="false" outlineLevel="0" collapsed="false">
      <c r="A556" s="565"/>
      <c r="B556" s="568" t="s">
        <v>2641</v>
      </c>
      <c r="C556" s="569"/>
      <c r="D556" s="570"/>
    </row>
    <row r="557" customFormat="false" ht="13.8" hidden="false" customHeight="false" outlineLevel="0" collapsed="false">
      <c r="A557" s="565"/>
      <c r="B557" s="568" t="s">
        <v>2644</v>
      </c>
      <c r="C557" s="569"/>
      <c r="D557" s="570"/>
    </row>
    <row r="558" customFormat="false" ht="13.8" hidden="false" customHeight="false" outlineLevel="0" collapsed="false">
      <c r="A558" s="565"/>
      <c r="B558" s="568" t="s">
        <v>466</v>
      </c>
      <c r="C558" s="569"/>
      <c r="D558" s="570"/>
    </row>
    <row r="559" customFormat="false" ht="13.8" hidden="false" customHeight="false" outlineLevel="0" collapsed="false">
      <c r="A559" s="565"/>
      <c r="B559" s="568" t="s">
        <v>472</v>
      </c>
      <c r="C559" s="569"/>
      <c r="D559" s="570"/>
    </row>
    <row r="560" customFormat="false" ht="13.8" hidden="false" customHeight="false" outlineLevel="0" collapsed="false">
      <c r="A560" s="565"/>
      <c r="B560" s="568" t="s">
        <v>475</v>
      </c>
      <c r="C560" s="569"/>
      <c r="D560" s="570"/>
    </row>
    <row r="561" customFormat="false" ht="13.8" hidden="false" customHeight="false" outlineLevel="0" collapsed="false">
      <c r="A561" s="565"/>
      <c r="B561" s="568" t="s">
        <v>480</v>
      </c>
      <c r="C561" s="569"/>
      <c r="D561" s="570"/>
    </row>
    <row r="562" customFormat="false" ht="13.8" hidden="false" customHeight="false" outlineLevel="0" collapsed="false">
      <c r="A562" s="565"/>
      <c r="B562" s="568" t="s">
        <v>483</v>
      </c>
      <c r="C562" s="569"/>
      <c r="D562" s="570"/>
    </row>
    <row r="563" customFormat="false" ht="13.8" hidden="false" customHeight="false" outlineLevel="0" collapsed="false">
      <c r="A563" s="565"/>
      <c r="B563" s="568" t="s">
        <v>486</v>
      </c>
      <c r="C563" s="569"/>
      <c r="D563" s="570"/>
    </row>
    <row r="564" customFormat="false" ht="13.8" hidden="false" customHeight="false" outlineLevel="0" collapsed="false">
      <c r="A564" s="565"/>
      <c r="B564" s="568" t="s">
        <v>491</v>
      </c>
      <c r="C564" s="569"/>
      <c r="D564" s="570"/>
    </row>
    <row r="565" customFormat="false" ht="13.8" hidden="false" customHeight="false" outlineLevel="0" collapsed="false">
      <c r="A565" s="565"/>
      <c r="B565" s="568" t="s">
        <v>493</v>
      </c>
      <c r="C565" s="569"/>
      <c r="D565" s="570"/>
    </row>
    <row r="566" customFormat="false" ht="13.8" hidden="false" customHeight="false" outlineLevel="0" collapsed="false">
      <c r="A566" s="565"/>
      <c r="B566" s="568" t="s">
        <v>966</v>
      </c>
      <c r="C566" s="569"/>
      <c r="D566" s="570"/>
    </row>
    <row r="567" customFormat="false" ht="13.8" hidden="false" customHeight="false" outlineLevel="0" collapsed="false">
      <c r="A567" s="565"/>
      <c r="B567" s="568" t="s">
        <v>216</v>
      </c>
      <c r="C567" s="569"/>
      <c r="D567" s="570"/>
    </row>
    <row r="568" customFormat="false" ht="13.8" hidden="false" customHeight="false" outlineLevel="0" collapsed="false">
      <c r="A568" s="565"/>
      <c r="B568" s="568" t="s">
        <v>1515</v>
      </c>
      <c r="C568" s="569"/>
      <c r="D568" s="570"/>
    </row>
    <row r="569" customFormat="false" ht="13.8" hidden="false" customHeight="false" outlineLevel="0" collapsed="false">
      <c r="A569" s="565"/>
      <c r="B569" s="568" t="s">
        <v>3167</v>
      </c>
      <c r="C569" s="569"/>
      <c r="D569" s="570"/>
    </row>
    <row r="570" customFormat="false" ht="13.8" hidden="false" customHeight="false" outlineLevel="0" collapsed="false">
      <c r="A570" s="565"/>
      <c r="B570" s="568" t="s">
        <v>3169</v>
      </c>
      <c r="C570" s="569"/>
      <c r="D570" s="570"/>
    </row>
    <row r="571" customFormat="false" ht="13.8" hidden="false" customHeight="false" outlineLevel="0" collapsed="false">
      <c r="A571" s="565"/>
      <c r="B571" s="568" t="s">
        <v>2646</v>
      </c>
      <c r="C571" s="569"/>
      <c r="D571" s="570"/>
    </row>
    <row r="572" customFormat="false" ht="13.8" hidden="false" customHeight="false" outlineLevel="0" collapsed="false">
      <c r="A572" s="565"/>
      <c r="B572" s="568" t="s">
        <v>496</v>
      </c>
      <c r="C572" s="569"/>
      <c r="D572" s="570"/>
    </row>
    <row r="573" customFormat="false" ht="13.8" hidden="false" customHeight="false" outlineLevel="0" collapsed="false">
      <c r="A573" s="565"/>
      <c r="B573" s="568" t="s">
        <v>499</v>
      </c>
      <c r="C573" s="569"/>
      <c r="D573" s="570"/>
    </row>
    <row r="574" customFormat="false" ht="13.8" hidden="false" customHeight="false" outlineLevel="0" collapsed="false">
      <c r="A574" s="565"/>
      <c r="B574" s="568" t="s">
        <v>218</v>
      </c>
      <c r="C574" s="569"/>
      <c r="D574" s="570"/>
    </row>
    <row r="575" customFormat="false" ht="13.8" hidden="false" customHeight="false" outlineLevel="0" collapsed="false">
      <c r="A575" s="565"/>
      <c r="B575" s="568" t="s">
        <v>1518</v>
      </c>
      <c r="C575" s="569"/>
      <c r="D575" s="570"/>
    </row>
    <row r="576" customFormat="false" ht="13.8" hidden="false" customHeight="false" outlineLevel="0" collapsed="false">
      <c r="A576" s="565"/>
      <c r="B576" s="568" t="s">
        <v>1521</v>
      </c>
      <c r="C576" s="569"/>
      <c r="D576" s="570"/>
    </row>
    <row r="577" customFormat="false" ht="13.8" hidden="false" customHeight="false" outlineLevel="0" collapsed="false">
      <c r="A577" s="565"/>
      <c r="B577" s="568" t="s">
        <v>1523</v>
      </c>
      <c r="C577" s="569"/>
      <c r="D577" s="570"/>
    </row>
    <row r="578" customFormat="false" ht="13.8" hidden="false" customHeight="false" outlineLevel="0" collapsed="false">
      <c r="A578" s="565"/>
      <c r="B578" s="568" t="s">
        <v>1525</v>
      </c>
      <c r="C578" s="569"/>
      <c r="D578" s="570"/>
    </row>
    <row r="579" customFormat="false" ht="13.8" hidden="false" customHeight="false" outlineLevel="0" collapsed="false">
      <c r="A579" s="565"/>
      <c r="B579" s="568" t="s">
        <v>1529</v>
      </c>
      <c r="C579" s="569"/>
      <c r="D579" s="570"/>
    </row>
    <row r="580" customFormat="false" ht="13.8" hidden="false" customHeight="false" outlineLevel="0" collapsed="false">
      <c r="A580" s="565"/>
      <c r="B580" s="568" t="s">
        <v>1531</v>
      </c>
      <c r="C580" s="569"/>
      <c r="D580" s="570"/>
    </row>
    <row r="581" customFormat="false" ht="13.8" hidden="false" customHeight="false" outlineLevel="0" collapsed="false">
      <c r="A581" s="565"/>
      <c r="B581" s="568" t="s">
        <v>1533</v>
      </c>
      <c r="C581" s="569"/>
      <c r="D581" s="570"/>
    </row>
    <row r="582" customFormat="false" ht="13.8" hidden="false" customHeight="false" outlineLevel="0" collapsed="false">
      <c r="A582" s="565"/>
      <c r="B582" s="568" t="s">
        <v>975</v>
      </c>
      <c r="C582" s="569"/>
      <c r="D582" s="570"/>
    </row>
    <row r="583" customFormat="false" ht="13.8" hidden="false" customHeight="false" outlineLevel="0" collapsed="false">
      <c r="A583" s="565"/>
      <c r="B583" s="568" t="s">
        <v>222</v>
      </c>
      <c r="C583" s="569"/>
      <c r="D583" s="570"/>
    </row>
    <row r="584" customFormat="false" ht="13.8" hidden="false" customHeight="false" outlineLevel="0" collapsed="false">
      <c r="A584" s="565"/>
      <c r="B584" s="568" t="s">
        <v>35</v>
      </c>
      <c r="C584" s="569"/>
      <c r="D584" s="570"/>
    </row>
    <row r="585" customFormat="false" ht="13.8" hidden="false" customHeight="false" outlineLevel="0" collapsed="false">
      <c r="A585" s="565"/>
      <c r="B585" s="568" t="s">
        <v>979</v>
      </c>
      <c r="C585" s="569"/>
      <c r="D585" s="570"/>
    </row>
    <row r="586" customFormat="false" ht="13.8" hidden="false" customHeight="false" outlineLevel="0" collapsed="false">
      <c r="A586" s="565"/>
      <c r="B586" s="568" t="s">
        <v>2649</v>
      </c>
      <c r="C586" s="569"/>
      <c r="D586" s="570"/>
    </row>
    <row r="587" customFormat="false" ht="13.8" hidden="false" customHeight="false" outlineLevel="0" collapsed="false">
      <c r="A587" s="565"/>
      <c r="B587" s="568" t="s">
        <v>2117</v>
      </c>
      <c r="C587" s="569"/>
      <c r="D587" s="570"/>
    </row>
    <row r="588" customFormat="false" ht="13.8" hidden="false" customHeight="false" outlineLevel="0" collapsed="false">
      <c r="A588" s="565"/>
      <c r="B588" s="568" t="s">
        <v>2651</v>
      </c>
      <c r="C588" s="569"/>
      <c r="D588" s="570"/>
    </row>
    <row r="589" customFormat="false" ht="13.8" hidden="false" customHeight="false" outlineLevel="0" collapsed="false">
      <c r="A589" s="565"/>
      <c r="B589" s="568" t="s">
        <v>2654</v>
      </c>
      <c r="C589" s="569"/>
      <c r="D589" s="570"/>
    </row>
    <row r="590" customFormat="false" ht="13.8" hidden="false" customHeight="false" outlineLevel="0" collapsed="false">
      <c r="A590" s="565"/>
      <c r="B590" s="568" t="s">
        <v>2656</v>
      </c>
      <c r="C590" s="569"/>
      <c r="D590" s="570"/>
    </row>
    <row r="591" customFormat="false" ht="13.8" hidden="false" customHeight="false" outlineLevel="0" collapsed="false">
      <c r="A591" s="565"/>
      <c r="B591" s="568" t="s">
        <v>2658</v>
      </c>
      <c r="C591" s="569"/>
      <c r="D591" s="570"/>
    </row>
    <row r="592" customFormat="false" ht="13.8" hidden="false" customHeight="false" outlineLevel="0" collapsed="false">
      <c r="A592" s="565"/>
      <c r="B592" s="568" t="s">
        <v>2661</v>
      </c>
      <c r="C592" s="569"/>
      <c r="D592" s="570"/>
    </row>
    <row r="593" customFormat="false" ht="13.8" hidden="false" customHeight="false" outlineLevel="0" collapsed="false">
      <c r="A593" s="565"/>
      <c r="B593" s="568" t="s">
        <v>1536</v>
      </c>
      <c r="C593" s="569"/>
      <c r="D593" s="570"/>
    </row>
    <row r="594" customFormat="false" ht="13.8" hidden="false" customHeight="false" outlineLevel="0" collapsed="false">
      <c r="A594" s="565"/>
      <c r="B594" s="568" t="s">
        <v>1539</v>
      </c>
      <c r="C594" s="569"/>
      <c r="D594" s="570"/>
    </row>
    <row r="595" customFormat="false" ht="13.8" hidden="false" customHeight="false" outlineLevel="0" collapsed="false">
      <c r="A595" s="565"/>
      <c r="B595" s="568" t="s">
        <v>2666</v>
      </c>
      <c r="C595" s="569"/>
      <c r="D595" s="570"/>
    </row>
    <row r="596" customFormat="false" ht="13.8" hidden="false" customHeight="false" outlineLevel="0" collapsed="false">
      <c r="A596" s="565"/>
      <c r="B596" s="568" t="s">
        <v>3171</v>
      </c>
      <c r="C596" s="569"/>
      <c r="D596" s="570"/>
    </row>
    <row r="597" customFormat="false" ht="13.8" hidden="false" customHeight="false" outlineLevel="0" collapsed="false">
      <c r="A597" s="565"/>
      <c r="B597" s="568" t="s">
        <v>3173</v>
      </c>
      <c r="C597" s="569"/>
      <c r="D597" s="570"/>
    </row>
    <row r="598" customFormat="false" ht="13.8" hidden="false" customHeight="false" outlineLevel="0" collapsed="false">
      <c r="A598" s="565"/>
      <c r="B598" s="568" t="s">
        <v>502</v>
      </c>
      <c r="C598" s="569"/>
      <c r="D598" s="570"/>
    </row>
    <row r="599" customFormat="false" ht="13.8" hidden="false" customHeight="false" outlineLevel="0" collapsed="false">
      <c r="A599" s="565"/>
      <c r="B599" s="568" t="s">
        <v>504</v>
      </c>
      <c r="C599" s="569"/>
      <c r="D599" s="570"/>
    </row>
    <row r="600" customFormat="false" ht="13.8" hidden="false" customHeight="false" outlineLevel="0" collapsed="false">
      <c r="A600" s="565"/>
      <c r="B600" s="568" t="s">
        <v>3175</v>
      </c>
      <c r="C600" s="569"/>
      <c r="D600" s="570"/>
    </row>
    <row r="601" customFormat="false" ht="13.8" hidden="false" customHeight="false" outlineLevel="0" collapsed="false">
      <c r="A601" s="565"/>
      <c r="B601" s="568" t="s">
        <v>2668</v>
      </c>
      <c r="C601" s="569"/>
      <c r="D601" s="570"/>
    </row>
    <row r="602" customFormat="false" ht="13.8" hidden="false" customHeight="false" outlineLevel="0" collapsed="false">
      <c r="A602" s="565"/>
      <c r="B602" s="568" t="s">
        <v>2120</v>
      </c>
      <c r="C602" s="569"/>
      <c r="D602" s="570"/>
    </row>
    <row r="603" customFormat="false" ht="13.8" hidden="false" customHeight="false" outlineLevel="0" collapsed="false">
      <c r="A603" s="565"/>
      <c r="B603" s="568" t="s">
        <v>2123</v>
      </c>
      <c r="C603" s="569"/>
      <c r="D603" s="570"/>
    </row>
    <row r="604" customFormat="false" ht="13.8" hidden="false" customHeight="false" outlineLevel="0" collapsed="false">
      <c r="A604" s="565"/>
      <c r="B604" s="568" t="s">
        <v>2128</v>
      </c>
      <c r="C604" s="569"/>
      <c r="D604" s="570"/>
    </row>
    <row r="605" customFormat="false" ht="13.8" hidden="false" customHeight="false" outlineLevel="0" collapsed="false">
      <c r="A605" s="565"/>
      <c r="B605" s="568" t="s">
        <v>2131</v>
      </c>
      <c r="C605" s="569"/>
      <c r="D605" s="570"/>
    </row>
    <row r="606" customFormat="false" ht="13.8" hidden="false" customHeight="false" outlineLevel="0" collapsed="false">
      <c r="A606" s="565"/>
      <c r="B606" s="568" t="s">
        <v>507</v>
      </c>
      <c r="C606" s="569"/>
      <c r="D606" s="570"/>
    </row>
    <row r="607" customFormat="false" ht="13.8" hidden="false" customHeight="false" outlineLevel="0" collapsed="false">
      <c r="A607" s="565"/>
      <c r="B607" s="568" t="s">
        <v>2673</v>
      </c>
      <c r="C607" s="569"/>
      <c r="D607" s="570"/>
    </row>
    <row r="608" customFormat="false" ht="13.8" hidden="false" customHeight="false" outlineLevel="0" collapsed="false">
      <c r="A608" s="565"/>
      <c r="B608" s="568" t="s">
        <v>1541</v>
      </c>
      <c r="C608" s="569"/>
      <c r="D608" s="570"/>
    </row>
    <row r="609" customFormat="false" ht="13.8" hidden="false" customHeight="false" outlineLevel="0" collapsed="false">
      <c r="A609" s="565"/>
      <c r="B609" s="568" t="s">
        <v>2676</v>
      </c>
      <c r="C609" s="569"/>
      <c r="D609" s="570"/>
    </row>
    <row r="610" customFormat="false" ht="13.8" hidden="false" customHeight="false" outlineLevel="0" collapsed="false">
      <c r="A610" s="565"/>
      <c r="B610" s="568" t="s">
        <v>3177</v>
      </c>
      <c r="C610" s="569"/>
      <c r="D610" s="570"/>
    </row>
    <row r="611" customFormat="false" ht="13.8" hidden="false" customHeight="false" outlineLevel="0" collapsed="false">
      <c r="A611" s="565"/>
      <c r="B611" s="568" t="s">
        <v>2133</v>
      </c>
      <c r="C611" s="569"/>
      <c r="D611" s="570"/>
    </row>
    <row r="612" customFormat="false" ht="13.8" hidden="false" customHeight="false" outlineLevel="0" collapsed="false">
      <c r="A612" s="565"/>
      <c r="B612" s="568" t="s">
        <v>226</v>
      </c>
      <c r="C612" s="569"/>
      <c r="D612" s="570"/>
    </row>
    <row r="613" customFormat="false" ht="13.8" hidden="false" customHeight="false" outlineLevel="0" collapsed="false">
      <c r="A613" s="565"/>
      <c r="B613" s="568" t="s">
        <v>2681</v>
      </c>
      <c r="C613" s="569"/>
      <c r="D613" s="570"/>
    </row>
    <row r="614" customFormat="false" ht="13.8" hidden="false" customHeight="false" outlineLevel="0" collapsed="false">
      <c r="A614" s="565"/>
      <c r="B614" s="568" t="s">
        <v>2683</v>
      </c>
      <c r="C614" s="569"/>
      <c r="D614" s="570"/>
    </row>
    <row r="615" customFormat="false" ht="13.8" hidden="false" customHeight="false" outlineLevel="0" collapsed="false">
      <c r="A615" s="565"/>
      <c r="B615" s="568" t="s">
        <v>3179</v>
      </c>
      <c r="C615" s="569"/>
      <c r="D615" s="570"/>
    </row>
    <row r="616" customFormat="false" ht="13.8" hidden="false" customHeight="false" outlineLevel="0" collapsed="false">
      <c r="A616" s="565"/>
      <c r="B616" s="568" t="s">
        <v>2685</v>
      </c>
      <c r="C616" s="569"/>
      <c r="D616" s="570"/>
    </row>
    <row r="617" customFormat="false" ht="13.8" hidden="false" customHeight="false" outlineLevel="0" collapsed="false">
      <c r="A617" s="565"/>
      <c r="B617" s="568" t="s">
        <v>2135</v>
      </c>
      <c r="C617" s="569"/>
      <c r="D617" s="570"/>
    </row>
    <row r="618" customFormat="false" ht="13.8" hidden="false" customHeight="false" outlineLevel="0" collapsed="false">
      <c r="A618" s="565"/>
      <c r="B618" s="568" t="s">
        <v>2689</v>
      </c>
      <c r="C618" s="569"/>
      <c r="D618" s="570"/>
    </row>
    <row r="619" customFormat="false" ht="13.8" hidden="false" customHeight="false" outlineLevel="0" collapsed="false">
      <c r="A619" s="565"/>
      <c r="B619" s="568" t="s">
        <v>2691</v>
      </c>
      <c r="C619" s="569"/>
      <c r="D619" s="570"/>
    </row>
    <row r="620" customFormat="false" ht="13.8" hidden="false" customHeight="false" outlineLevel="0" collapsed="false">
      <c r="A620" s="565"/>
      <c r="B620" s="568" t="s">
        <v>2693</v>
      </c>
      <c r="C620" s="569"/>
      <c r="D620" s="570"/>
    </row>
    <row r="621" customFormat="false" ht="13.8" hidden="false" customHeight="false" outlineLevel="0" collapsed="false">
      <c r="A621" s="565"/>
      <c r="B621" s="568" t="s">
        <v>2700</v>
      </c>
      <c r="C621" s="569"/>
      <c r="D621" s="570"/>
    </row>
    <row r="622" customFormat="false" ht="13.8" hidden="false" customHeight="false" outlineLevel="0" collapsed="false">
      <c r="A622" s="565"/>
      <c r="B622" s="568" t="s">
        <v>3181</v>
      </c>
      <c r="C622" s="569"/>
      <c r="D622" s="570"/>
    </row>
    <row r="623" customFormat="false" ht="13.8" hidden="false" customHeight="false" outlineLevel="0" collapsed="false">
      <c r="A623" s="565"/>
      <c r="B623" s="568" t="s">
        <v>510</v>
      </c>
      <c r="C623" s="569"/>
      <c r="D623" s="570"/>
    </row>
    <row r="624" customFormat="false" ht="13.8" hidden="false" customHeight="false" outlineLevel="0" collapsed="false">
      <c r="A624" s="565"/>
      <c r="B624" s="568" t="s">
        <v>513</v>
      </c>
      <c r="C624" s="569"/>
      <c r="D624" s="570"/>
    </row>
    <row r="625" customFormat="false" ht="13.8" hidden="false" customHeight="false" outlineLevel="0" collapsed="false">
      <c r="A625" s="565"/>
      <c r="B625" s="568" t="s">
        <v>519</v>
      </c>
      <c r="C625" s="569"/>
      <c r="D625" s="570"/>
    </row>
    <row r="626" customFormat="false" ht="13.8" hidden="false" customHeight="false" outlineLevel="0" collapsed="false">
      <c r="A626" s="565"/>
      <c r="B626" s="568" t="s">
        <v>522</v>
      </c>
      <c r="C626" s="569"/>
      <c r="D626" s="570"/>
    </row>
    <row r="627" customFormat="false" ht="13.8" hidden="false" customHeight="false" outlineLevel="0" collapsed="false">
      <c r="A627" s="565"/>
      <c r="B627" s="568" t="s">
        <v>1304</v>
      </c>
      <c r="C627" s="569"/>
      <c r="D627" s="570"/>
    </row>
    <row r="628" customFormat="false" ht="13.8" hidden="false" customHeight="false" outlineLevel="0" collapsed="false">
      <c r="A628" s="565"/>
      <c r="B628" s="568" t="s">
        <v>1307</v>
      </c>
      <c r="C628" s="569"/>
      <c r="D628" s="570"/>
    </row>
    <row r="629" customFormat="false" ht="13.8" hidden="false" customHeight="false" outlineLevel="0" collapsed="false">
      <c r="A629" s="565"/>
      <c r="B629" s="568" t="s">
        <v>1310</v>
      </c>
      <c r="C629" s="569"/>
      <c r="D629" s="570"/>
    </row>
    <row r="630" customFormat="false" ht="13.8" hidden="false" customHeight="false" outlineLevel="0" collapsed="false">
      <c r="A630" s="565"/>
      <c r="B630" s="568" t="s">
        <v>1312</v>
      </c>
      <c r="C630" s="569"/>
      <c r="D630" s="570"/>
    </row>
    <row r="631" customFormat="false" ht="13.8" hidden="false" customHeight="false" outlineLevel="0" collapsed="false">
      <c r="A631" s="565"/>
      <c r="B631" s="568" t="s">
        <v>524</v>
      </c>
      <c r="C631" s="569"/>
      <c r="D631" s="570"/>
    </row>
    <row r="632" customFormat="false" ht="13.8" hidden="false" customHeight="false" outlineLevel="0" collapsed="false">
      <c r="A632" s="565"/>
      <c r="B632" s="568" t="s">
        <v>527</v>
      </c>
      <c r="C632" s="569"/>
      <c r="D632" s="570"/>
    </row>
    <row r="633" customFormat="false" ht="13.8" hidden="false" customHeight="false" outlineLevel="0" collapsed="false">
      <c r="A633" s="565"/>
      <c r="B633" s="568" t="s">
        <v>530</v>
      </c>
      <c r="C633" s="569"/>
      <c r="D633" s="570"/>
    </row>
    <row r="634" customFormat="false" ht="13.8" hidden="false" customHeight="false" outlineLevel="0" collapsed="false">
      <c r="A634" s="565"/>
      <c r="B634" s="568" t="s">
        <v>532</v>
      </c>
      <c r="C634" s="569"/>
      <c r="D634" s="570"/>
    </row>
    <row r="635" customFormat="false" ht="13.8" hidden="false" customHeight="false" outlineLevel="0" collapsed="false">
      <c r="A635" s="565"/>
      <c r="B635" s="568" t="s">
        <v>3183</v>
      </c>
      <c r="C635" s="569"/>
      <c r="D635" s="570"/>
    </row>
    <row r="636" customFormat="false" ht="13.8" hidden="false" customHeight="false" outlineLevel="0" collapsed="false">
      <c r="A636" s="565"/>
      <c r="B636" s="568" t="s">
        <v>3185</v>
      </c>
      <c r="C636" s="569"/>
      <c r="D636" s="570"/>
    </row>
    <row r="637" customFormat="false" ht="13.8" hidden="false" customHeight="false" outlineLevel="0" collapsed="false">
      <c r="A637" s="565"/>
      <c r="B637" s="568" t="s">
        <v>229</v>
      </c>
      <c r="C637" s="569"/>
      <c r="D637" s="570"/>
    </row>
    <row r="638" customFormat="false" ht="13.8" hidden="false" customHeight="false" outlineLevel="0" collapsed="false">
      <c r="A638" s="565"/>
      <c r="B638" s="568" t="s">
        <v>2137</v>
      </c>
      <c r="C638" s="569"/>
      <c r="D638" s="570"/>
    </row>
    <row r="639" customFormat="false" ht="13.8" hidden="false" customHeight="false" outlineLevel="0" collapsed="false">
      <c r="A639" s="565"/>
      <c r="B639" s="568" t="s">
        <v>2702</v>
      </c>
      <c r="C639" s="569"/>
      <c r="D639" s="570"/>
    </row>
    <row r="640" customFormat="false" ht="13.8" hidden="false" customHeight="false" outlineLevel="0" collapsed="false">
      <c r="A640" s="565"/>
      <c r="B640" s="568" t="s">
        <v>2139</v>
      </c>
      <c r="C640" s="569"/>
      <c r="D640" s="570"/>
    </row>
    <row r="641" customFormat="false" ht="13.8" hidden="false" customHeight="false" outlineLevel="0" collapsed="false">
      <c r="A641" s="565"/>
      <c r="B641" s="568" t="s">
        <v>2704</v>
      </c>
      <c r="C641" s="569"/>
      <c r="D641" s="570"/>
    </row>
    <row r="642" customFormat="false" ht="13.8" hidden="false" customHeight="false" outlineLevel="0" collapsed="false">
      <c r="A642" s="565"/>
      <c r="B642" s="568" t="s">
        <v>3187</v>
      </c>
      <c r="C642" s="569"/>
      <c r="D642" s="570"/>
    </row>
    <row r="643" customFormat="false" ht="13.8" hidden="false" customHeight="false" outlineLevel="0" collapsed="false">
      <c r="A643" s="565"/>
      <c r="B643" s="568" t="s">
        <v>2706</v>
      </c>
      <c r="C643" s="569"/>
      <c r="D643" s="570"/>
    </row>
    <row r="644" customFormat="false" ht="13.8" hidden="false" customHeight="false" outlineLevel="0" collapsed="false">
      <c r="A644" s="565"/>
      <c r="B644" s="568" t="s">
        <v>2708</v>
      </c>
      <c r="C644" s="569"/>
      <c r="D644" s="570"/>
    </row>
    <row r="645" customFormat="false" ht="13.8" hidden="false" customHeight="false" outlineLevel="0" collapsed="false">
      <c r="A645" s="565"/>
      <c r="B645" s="568" t="s">
        <v>2713</v>
      </c>
      <c r="C645" s="569"/>
      <c r="D645" s="570"/>
    </row>
    <row r="646" customFormat="false" ht="13.8" hidden="false" customHeight="false" outlineLevel="0" collapsed="false">
      <c r="A646" s="565"/>
      <c r="B646" s="568" t="s">
        <v>2142</v>
      </c>
      <c r="C646" s="569"/>
      <c r="D646" s="570"/>
    </row>
    <row r="647" customFormat="false" ht="13.8" hidden="false" customHeight="false" outlineLevel="0" collapsed="false">
      <c r="A647" s="565"/>
      <c r="B647" s="568" t="s">
        <v>2715</v>
      </c>
      <c r="C647" s="569"/>
      <c r="D647" s="570"/>
    </row>
    <row r="648" customFormat="false" ht="13.8" hidden="false" customHeight="false" outlineLevel="0" collapsed="false">
      <c r="A648" s="565"/>
      <c r="B648" s="568" t="s">
        <v>232</v>
      </c>
      <c r="C648" s="569"/>
      <c r="D648" s="570"/>
    </row>
    <row r="649" customFormat="false" ht="13.8" hidden="false" customHeight="false" outlineLevel="0" collapsed="false">
      <c r="A649" s="565"/>
      <c r="B649" s="568" t="s">
        <v>235</v>
      </c>
      <c r="C649" s="569"/>
      <c r="D649" s="570"/>
    </row>
    <row r="650" customFormat="false" ht="13.8" hidden="false" customHeight="false" outlineLevel="0" collapsed="false">
      <c r="A650" s="565"/>
      <c r="B650" s="568" t="s">
        <v>238</v>
      </c>
      <c r="C650" s="569"/>
      <c r="D650" s="570"/>
    </row>
    <row r="651" customFormat="false" ht="13.8" hidden="false" customHeight="false" outlineLevel="0" collapsed="false">
      <c r="A651" s="565"/>
      <c r="B651" s="568" t="s">
        <v>535</v>
      </c>
      <c r="C651" s="569"/>
      <c r="D651" s="570"/>
    </row>
    <row r="652" customFormat="false" ht="13.8" hidden="false" customHeight="false" outlineLevel="0" collapsed="false">
      <c r="A652" s="565"/>
      <c r="B652" s="568" t="s">
        <v>240</v>
      </c>
      <c r="C652" s="569"/>
      <c r="D652" s="570"/>
    </row>
    <row r="653" customFormat="false" ht="13.8" hidden="false" customHeight="false" outlineLevel="0" collapsed="false">
      <c r="A653" s="565"/>
      <c r="B653" s="568" t="s">
        <v>2717</v>
      </c>
      <c r="C653" s="569"/>
      <c r="D653" s="570"/>
    </row>
    <row r="654" customFormat="false" ht="13.8" hidden="false" customHeight="false" outlineLevel="0" collapsed="false">
      <c r="A654" s="565"/>
      <c r="B654" s="568" t="s">
        <v>2719</v>
      </c>
      <c r="C654" s="569"/>
      <c r="D654" s="570"/>
    </row>
    <row r="655" customFormat="false" ht="13.8" hidden="false" customHeight="false" outlineLevel="0" collapsed="false">
      <c r="A655" s="565"/>
      <c r="B655" s="568" t="s">
        <v>2721</v>
      </c>
      <c r="C655" s="569"/>
      <c r="D655" s="570"/>
    </row>
    <row r="656" customFormat="false" ht="13.8" hidden="false" customHeight="false" outlineLevel="0" collapsed="false">
      <c r="A656" s="565"/>
      <c r="B656" s="568" t="s">
        <v>3189</v>
      </c>
      <c r="C656" s="569"/>
      <c r="D656" s="570"/>
    </row>
    <row r="657" customFormat="false" ht="13.8" hidden="false" customHeight="false" outlineLevel="0" collapsed="false">
      <c r="A657" s="565"/>
      <c r="B657" s="568" t="s">
        <v>981</v>
      </c>
      <c r="C657" s="569"/>
      <c r="D657" s="570"/>
    </row>
    <row r="658" customFormat="false" ht="13.8" hidden="false" customHeight="false" outlineLevel="0" collapsed="false">
      <c r="A658" s="565"/>
      <c r="B658" s="568" t="s">
        <v>983</v>
      </c>
      <c r="C658" s="569"/>
      <c r="D658" s="570"/>
    </row>
    <row r="659" customFormat="false" ht="13.8" hidden="false" customHeight="false" outlineLevel="0" collapsed="false">
      <c r="A659" s="565"/>
      <c r="B659" s="568" t="s">
        <v>2724</v>
      </c>
      <c r="C659" s="569"/>
      <c r="D659" s="570"/>
    </row>
    <row r="660" customFormat="false" ht="13.8" hidden="false" customHeight="false" outlineLevel="0" collapsed="false">
      <c r="A660" s="565"/>
      <c r="B660" s="568" t="s">
        <v>2727</v>
      </c>
      <c r="C660" s="569"/>
      <c r="D660" s="570"/>
    </row>
    <row r="661" customFormat="false" ht="13.8" hidden="false" customHeight="false" outlineLevel="0" collapsed="false">
      <c r="A661" s="565"/>
      <c r="B661" s="568" t="s">
        <v>2729</v>
      </c>
      <c r="C661" s="569"/>
      <c r="D661" s="570"/>
    </row>
    <row r="662" customFormat="false" ht="13.8" hidden="false" customHeight="false" outlineLevel="0" collapsed="false">
      <c r="A662" s="565"/>
      <c r="B662" s="568" t="s">
        <v>3191</v>
      </c>
      <c r="C662" s="569"/>
      <c r="D662" s="570"/>
    </row>
    <row r="663" customFormat="false" ht="13.8" hidden="false" customHeight="false" outlineLevel="0" collapsed="false">
      <c r="A663" s="565"/>
      <c r="B663" s="568" t="s">
        <v>2144</v>
      </c>
      <c r="C663" s="569"/>
      <c r="D663" s="570"/>
    </row>
    <row r="664" customFormat="false" ht="13.8" hidden="false" customHeight="false" outlineLevel="0" collapsed="false">
      <c r="A664" s="565"/>
      <c r="B664" s="568" t="s">
        <v>243</v>
      </c>
      <c r="C664" s="569"/>
      <c r="D664" s="570"/>
    </row>
    <row r="665" customFormat="false" ht="13.8" hidden="false" customHeight="false" outlineLevel="0" collapsed="false">
      <c r="A665" s="565"/>
      <c r="B665" s="568" t="s">
        <v>2147</v>
      </c>
      <c r="C665" s="569"/>
      <c r="D665" s="570"/>
    </row>
    <row r="666" customFormat="false" ht="13.8" hidden="false" customHeight="false" outlineLevel="0" collapsed="false">
      <c r="A666" s="565"/>
      <c r="B666" s="568" t="s">
        <v>3193</v>
      </c>
      <c r="C666" s="569"/>
      <c r="D666" s="570"/>
    </row>
    <row r="667" customFormat="false" ht="13.8" hidden="false" customHeight="false" outlineLevel="0" collapsed="false">
      <c r="A667" s="565"/>
      <c r="B667" s="568" t="s">
        <v>245</v>
      </c>
      <c r="C667" s="569"/>
      <c r="D667" s="570"/>
    </row>
    <row r="668" customFormat="false" ht="13.8" hidden="false" customHeight="false" outlineLevel="0" collapsed="false">
      <c r="A668" s="565"/>
      <c r="B668" s="568" t="s">
        <v>248</v>
      </c>
      <c r="C668" s="569"/>
      <c r="D668" s="570"/>
    </row>
    <row r="669" customFormat="false" ht="13.8" hidden="false" customHeight="false" outlineLevel="0" collapsed="false">
      <c r="A669" s="565"/>
      <c r="B669" s="568" t="s">
        <v>2149</v>
      </c>
      <c r="C669" s="569"/>
      <c r="D669" s="570"/>
    </row>
    <row r="670" customFormat="false" ht="13.8" hidden="false" customHeight="false" outlineLevel="0" collapsed="false">
      <c r="A670" s="565"/>
      <c r="B670" s="568" t="s">
        <v>2152</v>
      </c>
      <c r="C670" s="569"/>
      <c r="D670" s="570"/>
    </row>
    <row r="671" customFormat="false" ht="13.8" hidden="false" customHeight="false" outlineLevel="0" collapsed="false">
      <c r="A671" s="565"/>
      <c r="B671" s="568" t="s">
        <v>2734</v>
      </c>
      <c r="C671" s="569"/>
      <c r="D671" s="570"/>
    </row>
    <row r="672" customFormat="false" ht="13.8" hidden="false" customHeight="false" outlineLevel="0" collapsed="false">
      <c r="A672" s="565"/>
      <c r="B672" s="568" t="s">
        <v>2155</v>
      </c>
      <c r="C672" s="569"/>
      <c r="D672" s="570"/>
    </row>
    <row r="673" customFormat="false" ht="13.8" hidden="false" customHeight="false" outlineLevel="0" collapsed="false">
      <c r="A673" s="565"/>
      <c r="B673" s="568" t="s">
        <v>2159</v>
      </c>
      <c r="C673" s="569"/>
      <c r="D673" s="570"/>
    </row>
    <row r="674" customFormat="false" ht="13.8" hidden="false" customHeight="false" outlineLevel="0" collapsed="false">
      <c r="A674" s="565"/>
      <c r="B674" s="568" t="s">
        <v>3195</v>
      </c>
      <c r="C674" s="569"/>
      <c r="D674" s="570"/>
    </row>
    <row r="675" customFormat="false" ht="13.8" hidden="false" customHeight="false" outlineLevel="0" collapsed="false">
      <c r="A675" s="565"/>
      <c r="B675" s="568" t="s">
        <v>2162</v>
      </c>
      <c r="C675" s="569"/>
      <c r="D675" s="570"/>
    </row>
    <row r="676" customFormat="false" ht="13.8" hidden="false" customHeight="false" outlineLevel="0" collapsed="false">
      <c r="A676" s="565"/>
      <c r="B676" s="568" t="s">
        <v>2739</v>
      </c>
      <c r="C676" s="569"/>
      <c r="D676" s="570"/>
    </row>
    <row r="677" customFormat="false" ht="13.8" hidden="false" customHeight="false" outlineLevel="0" collapsed="false">
      <c r="A677" s="565"/>
      <c r="B677" s="568" t="s">
        <v>2743</v>
      </c>
      <c r="C677" s="569"/>
      <c r="D677" s="570"/>
    </row>
    <row r="678" customFormat="false" ht="13.8" hidden="false" customHeight="false" outlineLevel="0" collapsed="false">
      <c r="A678" s="565"/>
      <c r="B678" s="568" t="s">
        <v>1546</v>
      </c>
      <c r="C678" s="569"/>
      <c r="D678" s="570"/>
    </row>
    <row r="679" customFormat="false" ht="13.8" hidden="false" customHeight="false" outlineLevel="0" collapsed="false">
      <c r="A679" s="565"/>
      <c r="B679" s="568" t="s">
        <v>1548</v>
      </c>
      <c r="C679" s="569"/>
      <c r="D679" s="570"/>
    </row>
    <row r="680" customFormat="false" ht="13.8" hidden="false" customHeight="false" outlineLevel="0" collapsed="false">
      <c r="A680" s="565"/>
      <c r="B680" s="568" t="s">
        <v>1551</v>
      </c>
      <c r="C680" s="569"/>
      <c r="D680" s="570"/>
    </row>
    <row r="681" customFormat="false" ht="13.8" hidden="false" customHeight="false" outlineLevel="0" collapsed="false">
      <c r="A681" s="565"/>
      <c r="B681" s="568" t="s">
        <v>1554</v>
      </c>
      <c r="C681" s="569"/>
      <c r="D681" s="570"/>
    </row>
    <row r="682" customFormat="false" ht="13.8" hidden="false" customHeight="false" outlineLevel="0" collapsed="false">
      <c r="A682" s="565"/>
      <c r="B682" s="568" t="s">
        <v>1556</v>
      </c>
      <c r="C682" s="569"/>
      <c r="D682" s="570"/>
    </row>
    <row r="683" customFormat="false" ht="13.8" hidden="false" customHeight="false" outlineLevel="0" collapsed="false">
      <c r="A683" s="565"/>
      <c r="B683" s="568" t="s">
        <v>1558</v>
      </c>
      <c r="C683" s="569"/>
      <c r="D683" s="570"/>
    </row>
    <row r="684" customFormat="false" ht="13.8" hidden="false" customHeight="false" outlineLevel="0" collapsed="false">
      <c r="A684" s="565"/>
      <c r="B684" s="568" t="s">
        <v>1560</v>
      </c>
      <c r="C684" s="569"/>
      <c r="D684" s="570"/>
    </row>
    <row r="685" customFormat="false" ht="13.8" hidden="false" customHeight="false" outlineLevel="0" collapsed="false">
      <c r="A685" s="565"/>
      <c r="B685" s="568" t="s">
        <v>1563</v>
      </c>
      <c r="C685" s="569"/>
      <c r="D685" s="570"/>
    </row>
    <row r="686" customFormat="false" ht="13.8" hidden="false" customHeight="false" outlineLevel="0" collapsed="false">
      <c r="A686" s="565"/>
      <c r="B686" s="568" t="s">
        <v>1565</v>
      </c>
      <c r="C686" s="569"/>
      <c r="D686" s="570"/>
    </row>
    <row r="687" customFormat="false" ht="13.8" hidden="false" customHeight="false" outlineLevel="0" collapsed="false">
      <c r="A687" s="565"/>
      <c r="B687" s="568" t="s">
        <v>1568</v>
      </c>
      <c r="C687" s="569"/>
      <c r="D687" s="570"/>
    </row>
    <row r="688" customFormat="false" ht="13.8" hidden="false" customHeight="false" outlineLevel="0" collapsed="false">
      <c r="A688" s="565"/>
      <c r="B688" s="568" t="s">
        <v>1571</v>
      </c>
      <c r="C688" s="569"/>
      <c r="D688" s="570"/>
    </row>
    <row r="689" customFormat="false" ht="13.8" hidden="false" customHeight="false" outlineLevel="0" collapsed="false">
      <c r="A689" s="565"/>
      <c r="B689" s="568" t="s">
        <v>1574</v>
      </c>
      <c r="C689" s="569"/>
      <c r="D689" s="570"/>
    </row>
    <row r="690" customFormat="false" ht="13.8" hidden="false" customHeight="false" outlineLevel="0" collapsed="false">
      <c r="A690" s="565"/>
      <c r="B690" s="568" t="s">
        <v>1578</v>
      </c>
      <c r="C690" s="569"/>
      <c r="D690" s="570"/>
    </row>
    <row r="691" customFormat="false" ht="13.8" hidden="false" customHeight="false" outlineLevel="0" collapsed="false">
      <c r="A691" s="565"/>
      <c r="B691" s="568" t="s">
        <v>1580</v>
      </c>
      <c r="C691" s="569"/>
      <c r="D691" s="570"/>
    </row>
    <row r="692" customFormat="false" ht="13.8" hidden="false" customHeight="false" outlineLevel="0" collapsed="false">
      <c r="A692" s="565"/>
      <c r="B692" s="568" t="s">
        <v>1583</v>
      </c>
      <c r="C692" s="569"/>
      <c r="D692" s="570"/>
    </row>
    <row r="693" customFormat="false" ht="13.8" hidden="false" customHeight="false" outlineLevel="0" collapsed="false">
      <c r="A693" s="565"/>
      <c r="B693" s="568" t="s">
        <v>1585</v>
      </c>
      <c r="C693" s="569"/>
      <c r="D693" s="570"/>
    </row>
    <row r="694" customFormat="false" ht="13.8" hidden="false" customHeight="false" outlineLevel="0" collapsed="false">
      <c r="A694" s="565"/>
      <c r="B694" s="568" t="s">
        <v>537</v>
      </c>
      <c r="C694" s="569"/>
      <c r="D694" s="570"/>
    </row>
    <row r="695" customFormat="false" ht="13.8" hidden="false" customHeight="false" outlineLevel="0" collapsed="false">
      <c r="A695" s="565"/>
      <c r="B695" s="568" t="s">
        <v>540</v>
      </c>
      <c r="C695" s="569"/>
      <c r="D695" s="570"/>
    </row>
    <row r="696" customFormat="false" ht="13.8" hidden="false" customHeight="false" outlineLevel="0" collapsed="false">
      <c r="A696" s="565"/>
      <c r="B696" s="568" t="s">
        <v>546</v>
      </c>
      <c r="C696" s="569"/>
      <c r="D696" s="570"/>
    </row>
    <row r="697" customFormat="false" ht="13.8" hidden="false" customHeight="false" outlineLevel="0" collapsed="false">
      <c r="A697" s="565"/>
      <c r="B697" s="568" t="s">
        <v>2745</v>
      </c>
      <c r="C697" s="569"/>
      <c r="D697" s="570"/>
    </row>
    <row r="698" customFormat="false" ht="13.8" hidden="false" customHeight="false" outlineLevel="0" collapsed="false">
      <c r="A698" s="565"/>
      <c r="B698" s="568" t="s">
        <v>2165</v>
      </c>
      <c r="C698" s="569"/>
      <c r="D698" s="570"/>
    </row>
    <row r="699" customFormat="false" ht="13.8" hidden="false" customHeight="false" outlineLevel="0" collapsed="false">
      <c r="A699" s="565"/>
      <c r="B699" s="568" t="s">
        <v>2750</v>
      </c>
      <c r="C699" s="569"/>
      <c r="D699" s="570"/>
    </row>
    <row r="700" customFormat="false" ht="13.8" hidden="false" customHeight="false" outlineLevel="0" collapsed="false">
      <c r="A700" s="587"/>
      <c r="B700" s="568" t="s">
        <v>251</v>
      </c>
      <c r="C700" s="569"/>
      <c r="D700" s="570"/>
    </row>
    <row r="701" customFormat="false" ht="13.8" hidden="false" customHeight="false" outlineLevel="0" collapsed="false">
      <c r="A701" s="588"/>
      <c r="B701" s="568" t="s">
        <v>985</v>
      </c>
      <c r="C701" s="569"/>
      <c r="D701" s="570"/>
    </row>
    <row r="702" customFormat="false" ht="13.8" hidden="false" customHeight="false" outlineLevel="0" collapsed="false">
      <c r="A702" s="589"/>
      <c r="B702" s="568" t="s">
        <v>987</v>
      </c>
      <c r="C702" s="569"/>
      <c r="D702" s="570"/>
    </row>
    <row r="703" customFormat="false" ht="13.8" hidden="false" customHeight="false" outlineLevel="0" collapsed="false">
      <c r="A703" s="565"/>
      <c r="B703" s="568" t="s">
        <v>1588</v>
      </c>
      <c r="C703" s="569"/>
      <c r="D703" s="570"/>
    </row>
    <row r="704" customFormat="false" ht="13.8" hidden="false" customHeight="false" outlineLevel="0" collapsed="false">
      <c r="A704" s="565"/>
      <c r="B704" s="568" t="s">
        <v>254</v>
      </c>
      <c r="C704" s="569"/>
      <c r="D704" s="570"/>
    </row>
    <row r="705" customFormat="false" ht="13.8" hidden="false" customHeight="false" outlineLevel="0" collapsed="false">
      <c r="A705" s="565"/>
      <c r="B705" s="568" t="s">
        <v>257</v>
      </c>
      <c r="C705" s="569"/>
      <c r="D705" s="570"/>
    </row>
    <row r="706" customFormat="false" ht="13.8" hidden="false" customHeight="false" outlineLevel="0" collapsed="false">
      <c r="A706" s="565"/>
      <c r="B706" s="568" t="s">
        <v>260</v>
      </c>
      <c r="C706" s="569"/>
      <c r="D706" s="570"/>
    </row>
    <row r="707" customFormat="false" ht="13.8" hidden="false" customHeight="false" outlineLevel="0" collapsed="false">
      <c r="A707" s="590"/>
      <c r="B707" s="568" t="s">
        <v>263</v>
      </c>
      <c r="C707" s="569"/>
      <c r="D707" s="570"/>
    </row>
    <row r="708" customFormat="false" ht="13.8" hidden="false" customHeight="false" outlineLevel="0" collapsed="false">
      <c r="A708" s="590"/>
      <c r="B708" s="568" t="s">
        <v>266</v>
      </c>
      <c r="C708" s="569"/>
      <c r="D708" s="570"/>
    </row>
    <row r="709" customFormat="false" ht="13.8" hidden="false" customHeight="false" outlineLevel="0" collapsed="false">
      <c r="A709" s="590"/>
      <c r="B709" s="568" t="s">
        <v>269</v>
      </c>
      <c r="C709" s="569"/>
      <c r="D709" s="570"/>
    </row>
    <row r="710" customFormat="false" ht="13.8" hidden="false" customHeight="false" outlineLevel="0" collapsed="false">
      <c r="A710" s="590"/>
      <c r="B710" s="568" t="s">
        <v>272</v>
      </c>
      <c r="C710" s="569"/>
      <c r="D710" s="570"/>
    </row>
    <row r="711" customFormat="false" ht="13.8" hidden="false" customHeight="false" outlineLevel="0" collapsed="false">
      <c r="A711" s="565"/>
      <c r="B711" s="568" t="s">
        <v>274</v>
      </c>
      <c r="C711" s="569"/>
      <c r="D711" s="570"/>
    </row>
    <row r="712" customFormat="false" ht="13.8" hidden="false" customHeight="false" outlineLevel="0" collapsed="false">
      <c r="A712" s="565"/>
      <c r="B712" s="568" t="s">
        <v>277</v>
      </c>
      <c r="C712" s="569"/>
      <c r="D712" s="570"/>
    </row>
    <row r="713" customFormat="false" ht="13.8" hidden="false" customHeight="false" outlineLevel="0" collapsed="false">
      <c r="A713" s="590"/>
      <c r="B713" s="568" t="s">
        <v>280</v>
      </c>
      <c r="C713" s="569"/>
      <c r="D713" s="570"/>
    </row>
    <row r="714" customFormat="false" ht="13.8" hidden="false" customHeight="false" outlineLevel="0" collapsed="false">
      <c r="A714" s="590"/>
      <c r="B714" s="568" t="s">
        <v>283</v>
      </c>
      <c r="C714" s="569"/>
      <c r="D714" s="570"/>
    </row>
    <row r="715" customFormat="false" ht="13.8" hidden="false" customHeight="false" outlineLevel="0" collapsed="false">
      <c r="A715" s="565"/>
      <c r="B715" s="568" t="s">
        <v>286</v>
      </c>
      <c r="C715" s="569"/>
      <c r="D715" s="570"/>
    </row>
    <row r="716" customFormat="false" ht="13.8" hidden="false" customHeight="false" outlineLevel="0" collapsed="false">
      <c r="A716" s="565"/>
      <c r="B716" s="568" t="s">
        <v>289</v>
      </c>
      <c r="C716" s="569"/>
      <c r="D716" s="570"/>
    </row>
    <row r="717" customFormat="false" ht="13.8" hidden="false" customHeight="false" outlineLevel="0" collapsed="false">
      <c r="A717" s="565"/>
      <c r="B717" s="568" t="s">
        <v>292</v>
      </c>
      <c r="C717" s="569"/>
      <c r="D717" s="570"/>
    </row>
    <row r="718" customFormat="false" ht="13.8" hidden="false" customHeight="false" outlineLevel="0" collapsed="false">
      <c r="A718" s="565"/>
      <c r="B718" s="568" t="s">
        <v>1591</v>
      </c>
      <c r="C718" s="569"/>
      <c r="D718" s="570"/>
    </row>
    <row r="719" customFormat="false" ht="13.8" hidden="false" customHeight="false" outlineLevel="0" collapsed="false">
      <c r="A719" s="565"/>
      <c r="B719" s="568" t="s">
        <v>1594</v>
      </c>
      <c r="C719" s="569"/>
      <c r="D719" s="570"/>
    </row>
    <row r="720" customFormat="false" ht="13.8" hidden="false" customHeight="false" outlineLevel="0" collapsed="false">
      <c r="A720" s="565"/>
      <c r="B720" s="568" t="s">
        <v>1597</v>
      </c>
      <c r="C720" s="569"/>
      <c r="D720" s="570"/>
    </row>
    <row r="721" customFormat="false" ht="13.8" hidden="false" customHeight="false" outlineLevel="0" collapsed="false">
      <c r="A721" s="565"/>
      <c r="B721" s="568" t="s">
        <v>1600</v>
      </c>
      <c r="C721" s="569"/>
      <c r="D721" s="570"/>
    </row>
    <row r="722" customFormat="false" ht="13.8" hidden="false" customHeight="false" outlineLevel="0" collapsed="false">
      <c r="A722" s="565"/>
      <c r="B722" s="568" t="s">
        <v>1602</v>
      </c>
      <c r="C722" s="569"/>
      <c r="D722" s="570"/>
    </row>
    <row r="723" customFormat="false" ht="13.8" hidden="false" customHeight="false" outlineLevel="0" collapsed="false">
      <c r="A723" s="565"/>
      <c r="B723" s="568" t="s">
        <v>1605</v>
      </c>
      <c r="C723" s="569"/>
      <c r="D723" s="570"/>
    </row>
    <row r="724" customFormat="false" ht="13.8" hidden="false" customHeight="false" outlineLevel="0" collapsed="false">
      <c r="A724" s="565"/>
      <c r="B724" s="568" t="s">
        <v>1607</v>
      </c>
      <c r="C724" s="569"/>
      <c r="D724" s="570"/>
    </row>
    <row r="725" customFormat="false" ht="13.8" hidden="false" customHeight="false" outlineLevel="0" collapsed="false">
      <c r="A725" s="565"/>
      <c r="B725" s="568" t="s">
        <v>1610</v>
      </c>
      <c r="C725" s="569"/>
      <c r="D725" s="570"/>
    </row>
    <row r="726" customFormat="false" ht="13.8" hidden="false" customHeight="false" outlineLevel="0" collapsed="false">
      <c r="A726" s="565"/>
      <c r="B726" s="568" t="s">
        <v>1612</v>
      </c>
      <c r="C726" s="569"/>
      <c r="D726" s="570"/>
    </row>
    <row r="727" customFormat="false" ht="13.8" hidden="false" customHeight="false" outlineLevel="0" collapsed="false">
      <c r="A727" s="565"/>
      <c r="B727" s="568" t="s">
        <v>1615</v>
      </c>
      <c r="C727" s="569"/>
      <c r="D727" s="570"/>
    </row>
    <row r="728" customFormat="false" ht="13.8" hidden="false" customHeight="false" outlineLevel="0" collapsed="false">
      <c r="A728" s="565"/>
      <c r="B728" s="568" t="s">
        <v>1617</v>
      </c>
      <c r="C728" s="569"/>
      <c r="D728" s="570"/>
    </row>
    <row r="729" customFormat="false" ht="13.8" hidden="false" customHeight="false" outlineLevel="0" collapsed="false">
      <c r="A729" s="565"/>
      <c r="B729" s="568" t="s">
        <v>1620</v>
      </c>
      <c r="C729" s="569"/>
      <c r="D729" s="570"/>
    </row>
    <row r="730" customFormat="false" ht="13.8" hidden="false" customHeight="false" outlineLevel="0" collapsed="false">
      <c r="A730" s="565"/>
      <c r="B730" s="568" t="s">
        <v>301</v>
      </c>
      <c r="C730" s="569"/>
      <c r="D730" s="570"/>
    </row>
    <row r="731" customFormat="false" ht="13.8" hidden="false" customHeight="false" outlineLevel="0" collapsed="false">
      <c r="A731" s="565"/>
      <c r="B731" s="568" t="s">
        <v>1623</v>
      </c>
      <c r="C731" s="569"/>
      <c r="D731" s="570"/>
    </row>
    <row r="732" customFormat="false" ht="13.8" hidden="false" customHeight="false" outlineLevel="0" collapsed="false">
      <c r="A732" s="565"/>
      <c r="B732" s="568" t="s">
        <v>2167</v>
      </c>
      <c r="C732" s="569"/>
      <c r="D732" s="570"/>
    </row>
    <row r="733" customFormat="false" ht="13.8" hidden="false" customHeight="false" outlineLevel="0" collapsed="false">
      <c r="A733" s="565"/>
      <c r="B733" s="568" t="s">
        <v>2755</v>
      </c>
      <c r="C733" s="569"/>
      <c r="D733" s="570"/>
    </row>
    <row r="734" customFormat="false" ht="13.8" hidden="false" customHeight="false" outlineLevel="0" collapsed="false">
      <c r="A734" s="565"/>
      <c r="B734" s="568" t="s">
        <v>1626</v>
      </c>
      <c r="C734" s="569"/>
      <c r="D734" s="570"/>
    </row>
    <row r="735" customFormat="false" ht="13.8" hidden="false" customHeight="false" outlineLevel="0" collapsed="false">
      <c r="A735" s="565"/>
      <c r="B735" s="568" t="s">
        <v>3197</v>
      </c>
      <c r="C735" s="569"/>
      <c r="D735" s="570"/>
    </row>
    <row r="736" customFormat="false" ht="13.8" hidden="false" customHeight="false" outlineLevel="0" collapsed="false">
      <c r="A736" s="565"/>
      <c r="B736" s="568" t="s">
        <v>990</v>
      </c>
      <c r="C736" s="569"/>
      <c r="D736" s="570"/>
    </row>
    <row r="737" customFormat="false" ht="13.8" hidden="false" customHeight="false" outlineLevel="0" collapsed="false">
      <c r="A737" s="565"/>
      <c r="B737" s="568" t="s">
        <v>993</v>
      </c>
      <c r="C737" s="569"/>
      <c r="D737" s="570"/>
    </row>
    <row r="738" customFormat="false" ht="13.8" hidden="false" customHeight="false" outlineLevel="0" collapsed="false">
      <c r="A738" s="565"/>
      <c r="B738" s="568" t="s">
        <v>995</v>
      </c>
      <c r="C738" s="569"/>
      <c r="D738" s="570"/>
    </row>
    <row r="739" customFormat="false" ht="13.8" hidden="false" customHeight="false" outlineLevel="0" collapsed="false">
      <c r="A739" s="565"/>
      <c r="B739" s="568" t="s">
        <v>2169</v>
      </c>
      <c r="C739" s="569"/>
      <c r="D739" s="570"/>
    </row>
    <row r="740" customFormat="false" ht="13.8" hidden="false" customHeight="false" outlineLevel="0" collapsed="false">
      <c r="A740" s="565"/>
      <c r="B740" s="568" t="s">
        <v>304</v>
      </c>
      <c r="C740" s="569"/>
      <c r="D740" s="570"/>
    </row>
    <row r="741" customFormat="false" ht="13.8" hidden="false" customHeight="false" outlineLevel="0" collapsed="false">
      <c r="A741" s="565"/>
      <c r="B741" s="568" t="s">
        <v>1314</v>
      </c>
      <c r="C741" s="569"/>
      <c r="D741" s="570"/>
    </row>
    <row r="742" customFormat="false" ht="13.8" hidden="false" customHeight="false" outlineLevel="0" collapsed="false">
      <c r="A742" s="565"/>
      <c r="B742" s="568" t="s">
        <v>1629</v>
      </c>
      <c r="C742" s="569"/>
      <c r="D742" s="570"/>
    </row>
    <row r="743" customFormat="false" ht="13.8" hidden="false" customHeight="false" outlineLevel="0" collapsed="false">
      <c r="A743" s="565"/>
      <c r="B743" s="568" t="s">
        <v>3199</v>
      </c>
      <c r="C743" s="569"/>
      <c r="D743" s="570"/>
    </row>
    <row r="744" customFormat="false" ht="13.8" hidden="false" customHeight="false" outlineLevel="0" collapsed="false">
      <c r="A744" s="565"/>
      <c r="B744" s="568" t="s">
        <v>3201</v>
      </c>
      <c r="C744" s="569"/>
      <c r="D744" s="570"/>
    </row>
    <row r="745" customFormat="false" ht="13.8" hidden="false" customHeight="false" outlineLevel="0" collapsed="false">
      <c r="A745" s="565"/>
      <c r="B745" s="568" t="s">
        <v>997</v>
      </c>
      <c r="C745" s="569"/>
      <c r="D745" s="570"/>
    </row>
    <row r="746" customFormat="false" ht="13.8" hidden="false" customHeight="false" outlineLevel="0" collapsed="false">
      <c r="A746" s="565"/>
      <c r="B746" s="568" t="s">
        <v>1005</v>
      </c>
      <c r="C746" s="569"/>
      <c r="D746" s="570"/>
    </row>
    <row r="747" customFormat="false" ht="13.8" hidden="false" customHeight="false" outlineLevel="0" collapsed="false">
      <c r="A747" s="565"/>
      <c r="B747" s="568" t="s">
        <v>1010</v>
      </c>
      <c r="C747" s="569"/>
      <c r="D747" s="570"/>
    </row>
    <row r="748" customFormat="false" ht="13.8" hidden="false" customHeight="false" outlineLevel="0" collapsed="false">
      <c r="A748" s="565"/>
      <c r="B748" s="568" t="s">
        <v>1016</v>
      </c>
      <c r="C748" s="569"/>
      <c r="D748" s="570"/>
    </row>
    <row r="749" customFormat="false" ht="13.8" hidden="false" customHeight="false" outlineLevel="0" collapsed="false">
      <c r="A749" s="565"/>
      <c r="B749" s="568" t="s">
        <v>1019</v>
      </c>
      <c r="C749" s="569"/>
      <c r="D749" s="570"/>
    </row>
    <row r="750" customFormat="false" ht="13.8" hidden="false" customHeight="false" outlineLevel="0" collapsed="false">
      <c r="A750" s="565"/>
      <c r="B750" s="568" t="s">
        <v>3206</v>
      </c>
      <c r="C750" s="569"/>
      <c r="D750" s="570"/>
    </row>
    <row r="751" customFormat="false" ht="13.8" hidden="false" customHeight="false" outlineLevel="0" collapsed="false">
      <c r="A751" s="591"/>
      <c r="B751" s="568" t="s">
        <v>3208</v>
      </c>
      <c r="C751" s="569"/>
      <c r="D751" s="570"/>
    </row>
    <row r="752" customFormat="false" ht="13.8" hidden="false" customHeight="false" outlineLevel="0" collapsed="false">
      <c r="A752" s="565"/>
      <c r="B752" s="568" t="s">
        <v>307</v>
      </c>
      <c r="C752" s="569"/>
      <c r="D752" s="570"/>
    </row>
    <row r="753" customFormat="false" ht="13.8" hidden="false" customHeight="false" outlineLevel="0" collapsed="false">
      <c r="A753" s="565"/>
      <c r="B753" s="568" t="s">
        <v>3210</v>
      </c>
      <c r="C753" s="569"/>
      <c r="D753" s="570"/>
    </row>
    <row r="754" customFormat="false" ht="13.8" hidden="false" customHeight="false" outlineLevel="0" collapsed="false">
      <c r="A754" s="565"/>
      <c r="B754" s="568" t="s">
        <v>3213</v>
      </c>
      <c r="C754" s="569"/>
      <c r="D754" s="570"/>
    </row>
    <row r="755" customFormat="false" ht="13.8" hidden="false" customHeight="false" outlineLevel="0" collapsed="false">
      <c r="A755" s="565"/>
      <c r="B755" s="568" t="s">
        <v>2757</v>
      </c>
      <c r="C755" s="569"/>
      <c r="D755" s="570"/>
    </row>
    <row r="756" customFormat="false" ht="13.8" hidden="false" customHeight="false" outlineLevel="0" collapsed="false">
      <c r="A756" s="565"/>
      <c r="B756" s="568" t="s">
        <v>2759</v>
      </c>
      <c r="C756" s="569"/>
      <c r="D756" s="570"/>
    </row>
    <row r="757" customFormat="false" ht="13.8" hidden="false" customHeight="false" outlineLevel="0" collapsed="false">
      <c r="A757" s="565"/>
      <c r="B757" s="568" t="s">
        <v>2763</v>
      </c>
      <c r="C757" s="569"/>
      <c r="D757" s="570"/>
    </row>
    <row r="758" customFormat="false" ht="13.8" hidden="false" customHeight="false" outlineLevel="0" collapsed="false">
      <c r="A758" s="565"/>
      <c r="B758" s="568" t="s">
        <v>2766</v>
      </c>
      <c r="C758" s="569"/>
      <c r="D758" s="570"/>
    </row>
    <row r="759" customFormat="false" ht="13.8" hidden="false" customHeight="false" outlineLevel="0" collapsed="false">
      <c r="A759" s="565"/>
      <c r="B759" s="568" t="s">
        <v>549</v>
      </c>
      <c r="C759" s="569"/>
      <c r="D759" s="570"/>
    </row>
    <row r="760" customFormat="false" ht="13.8" hidden="false" customHeight="false" outlineLevel="0" collapsed="false">
      <c r="A760" s="565"/>
      <c r="B760" s="568" t="s">
        <v>552</v>
      </c>
      <c r="C760" s="569"/>
      <c r="D760" s="570"/>
    </row>
    <row r="761" customFormat="false" ht="13.8" hidden="false" customHeight="false" outlineLevel="0" collapsed="false">
      <c r="A761" s="565"/>
      <c r="B761" s="568" t="s">
        <v>555</v>
      </c>
      <c r="C761" s="569"/>
      <c r="D761" s="570"/>
    </row>
    <row r="762" customFormat="false" ht="13.8" hidden="false" customHeight="false" outlineLevel="0" collapsed="false">
      <c r="A762" s="565"/>
      <c r="B762" s="568" t="s">
        <v>558</v>
      </c>
      <c r="C762" s="569"/>
      <c r="D762" s="570"/>
    </row>
    <row r="763" customFormat="false" ht="13.8" hidden="false" customHeight="false" outlineLevel="0" collapsed="false">
      <c r="A763" s="590"/>
      <c r="B763" s="568" t="s">
        <v>1632</v>
      </c>
      <c r="C763" s="569"/>
      <c r="D763" s="570"/>
    </row>
    <row r="764" customFormat="false" ht="13.8" hidden="false" customHeight="false" outlineLevel="0" collapsed="false">
      <c r="A764" s="565"/>
      <c r="B764" s="568" t="s">
        <v>2309</v>
      </c>
      <c r="C764" s="569"/>
      <c r="D764" s="570"/>
    </row>
    <row r="765" customFormat="false" ht="13.8" hidden="false" customHeight="false" outlineLevel="0" collapsed="false">
      <c r="A765" s="565"/>
      <c r="B765" s="568" t="s">
        <v>2769</v>
      </c>
      <c r="C765" s="569"/>
      <c r="D765" s="570"/>
    </row>
    <row r="766" customFormat="false" ht="13.8" hidden="false" customHeight="false" outlineLevel="0" collapsed="false">
      <c r="A766" s="565"/>
      <c r="B766" s="568" t="s">
        <v>2774</v>
      </c>
      <c r="C766" s="569"/>
      <c r="D766" s="570"/>
    </row>
    <row r="767" customFormat="false" ht="13.8" hidden="false" customHeight="false" outlineLevel="0" collapsed="false">
      <c r="A767" s="565"/>
      <c r="B767" s="568" t="s">
        <v>2778</v>
      </c>
      <c r="C767" s="569"/>
      <c r="D767" s="570"/>
    </row>
    <row r="768" customFormat="false" ht="13.8" hidden="false" customHeight="false" outlineLevel="0" collapsed="false">
      <c r="A768" s="565"/>
      <c r="B768" s="568" t="s">
        <v>2784</v>
      </c>
      <c r="C768" s="569"/>
      <c r="D768" s="570"/>
    </row>
    <row r="769" customFormat="false" ht="13.8" hidden="false" customHeight="false" outlineLevel="0" collapsed="false">
      <c r="A769" s="565"/>
      <c r="B769" s="568" t="s">
        <v>2789</v>
      </c>
      <c r="C769" s="569"/>
      <c r="D769" s="570"/>
    </row>
    <row r="770" customFormat="false" ht="13.8" hidden="false" customHeight="false" outlineLevel="0" collapsed="false">
      <c r="A770" s="565"/>
      <c r="B770" s="568" t="s">
        <v>2794</v>
      </c>
      <c r="C770" s="569"/>
      <c r="D770" s="570"/>
    </row>
    <row r="771" customFormat="false" ht="13.8" hidden="false" customHeight="false" outlineLevel="0" collapsed="false">
      <c r="A771" s="565"/>
      <c r="B771" s="568" t="s">
        <v>2797</v>
      </c>
      <c r="C771" s="569"/>
      <c r="D771" s="570"/>
    </row>
    <row r="772" customFormat="false" ht="13.8" hidden="false" customHeight="false" outlineLevel="0" collapsed="false">
      <c r="A772" s="565"/>
      <c r="B772" s="568" t="s">
        <v>2800</v>
      </c>
      <c r="C772" s="569"/>
      <c r="D772" s="570"/>
    </row>
    <row r="773" customFormat="false" ht="13.8" hidden="false" customHeight="false" outlineLevel="0" collapsed="false">
      <c r="A773" s="565"/>
      <c r="B773" s="568" t="s">
        <v>3216</v>
      </c>
      <c r="C773" s="569"/>
      <c r="D773" s="570"/>
    </row>
    <row r="774" customFormat="false" ht="13.8" hidden="false" customHeight="false" outlineLevel="0" collapsed="false">
      <c r="A774" s="565"/>
      <c r="B774" s="568" t="s">
        <v>3218</v>
      </c>
      <c r="C774" s="569"/>
      <c r="D774" s="570"/>
    </row>
    <row r="775" customFormat="false" ht="13.8" hidden="false" customHeight="false" outlineLevel="0" collapsed="false">
      <c r="A775" s="565"/>
      <c r="B775" s="568" t="s">
        <v>2171</v>
      </c>
      <c r="C775" s="569"/>
      <c r="D775" s="570"/>
    </row>
    <row r="776" customFormat="false" ht="13.8" hidden="false" customHeight="false" outlineLevel="0" collapsed="false">
      <c r="A776" s="565"/>
      <c r="B776" s="568" t="s">
        <v>2173</v>
      </c>
      <c r="C776" s="569"/>
      <c r="D776" s="570"/>
    </row>
    <row r="777" customFormat="false" ht="13.8" hidden="false" customHeight="false" outlineLevel="0" collapsed="false">
      <c r="A777" s="565"/>
      <c r="B777" s="568" t="s">
        <v>1024</v>
      </c>
      <c r="C777" s="569"/>
      <c r="D777" s="570"/>
    </row>
    <row r="778" customFormat="false" ht="13.8" hidden="false" customHeight="false" outlineLevel="0" collapsed="false">
      <c r="A778" s="565"/>
      <c r="B778" s="568" t="s">
        <v>1027</v>
      </c>
      <c r="C778" s="569"/>
      <c r="D778" s="570"/>
    </row>
    <row r="779" customFormat="false" ht="13.8" hidden="false" customHeight="false" outlineLevel="0" collapsed="false">
      <c r="A779" s="565"/>
      <c r="B779" s="568" t="s">
        <v>1030</v>
      </c>
      <c r="C779" s="569"/>
      <c r="D779" s="570"/>
    </row>
    <row r="780" customFormat="false" ht="13.8" hidden="false" customHeight="false" outlineLevel="0" collapsed="false">
      <c r="A780" s="565"/>
      <c r="B780" s="568" t="s">
        <v>1033</v>
      </c>
      <c r="C780" s="569"/>
      <c r="D780" s="570"/>
    </row>
    <row r="781" customFormat="false" ht="13.8" hidden="false" customHeight="false" outlineLevel="0" collapsed="false">
      <c r="A781" s="565"/>
      <c r="B781" s="568" t="s">
        <v>1036</v>
      </c>
      <c r="C781" s="569"/>
      <c r="D781" s="570"/>
    </row>
    <row r="782" customFormat="false" ht="13.8" hidden="false" customHeight="false" outlineLevel="0" collapsed="false">
      <c r="A782" s="565"/>
      <c r="B782" s="568" t="s">
        <v>1038</v>
      </c>
      <c r="C782" s="569"/>
      <c r="D782" s="570"/>
    </row>
    <row r="783" customFormat="false" ht="13.8" hidden="false" customHeight="false" outlineLevel="0" collapsed="false">
      <c r="A783" s="565"/>
      <c r="B783" s="568" t="s">
        <v>3220</v>
      </c>
      <c r="C783" s="569"/>
      <c r="D783" s="570"/>
    </row>
    <row r="784" customFormat="false" ht="13.8" hidden="false" customHeight="false" outlineLevel="0" collapsed="false">
      <c r="A784" s="565"/>
      <c r="B784" s="568" t="s">
        <v>310</v>
      </c>
      <c r="C784" s="569"/>
      <c r="D784" s="570"/>
    </row>
    <row r="785" customFormat="false" ht="13.8" hidden="false" customHeight="false" outlineLevel="0" collapsed="false">
      <c r="A785" s="565"/>
      <c r="B785" s="568" t="s">
        <v>2175</v>
      </c>
      <c r="C785" s="569"/>
      <c r="D785" s="570"/>
    </row>
    <row r="786" customFormat="false" ht="13.8" hidden="false" customHeight="false" outlineLevel="0" collapsed="false">
      <c r="A786" s="565"/>
      <c r="B786" s="568" t="s">
        <v>3222</v>
      </c>
      <c r="C786" s="569"/>
      <c r="D786" s="570"/>
    </row>
    <row r="787" customFormat="false" ht="13.8" hidden="false" customHeight="false" outlineLevel="0" collapsed="false">
      <c r="A787" s="565"/>
      <c r="B787" s="568" t="s">
        <v>1316</v>
      </c>
      <c r="C787" s="569"/>
      <c r="D787" s="570"/>
    </row>
    <row r="788" customFormat="false" ht="13.8" hidden="false" customHeight="false" outlineLevel="0" collapsed="false">
      <c r="A788" s="565"/>
      <c r="B788" s="568" t="s">
        <v>1318</v>
      </c>
      <c r="C788" s="569"/>
      <c r="D788" s="570"/>
    </row>
    <row r="789" customFormat="false" ht="13.8" hidden="false" customHeight="false" outlineLevel="0" collapsed="false">
      <c r="A789" s="565"/>
      <c r="B789" s="568" t="s">
        <v>1636</v>
      </c>
      <c r="C789" s="569"/>
      <c r="D789" s="570"/>
    </row>
    <row r="790" customFormat="false" ht="13.8" hidden="false" customHeight="false" outlineLevel="0" collapsed="false">
      <c r="A790" s="565"/>
      <c r="B790" s="568" t="s">
        <v>560</v>
      </c>
      <c r="C790" s="569"/>
      <c r="D790" s="570"/>
    </row>
    <row r="791" customFormat="false" ht="13.8" hidden="false" customHeight="false" outlineLevel="0" collapsed="false">
      <c r="A791" s="565"/>
      <c r="B791" s="568" t="s">
        <v>562</v>
      </c>
      <c r="C791" s="569"/>
      <c r="D791" s="570"/>
    </row>
    <row r="792" customFormat="false" ht="13.8" hidden="false" customHeight="false" outlineLevel="0" collapsed="false">
      <c r="A792" s="565"/>
      <c r="B792" s="568" t="s">
        <v>1041</v>
      </c>
      <c r="C792" s="569"/>
      <c r="D792" s="570"/>
    </row>
    <row r="793" customFormat="false" ht="13.8" hidden="false" customHeight="false" outlineLevel="0" collapsed="false">
      <c r="A793" s="565"/>
      <c r="B793" s="568" t="s">
        <v>1046</v>
      </c>
      <c r="C793" s="569"/>
      <c r="D793" s="570"/>
    </row>
    <row r="794" customFormat="false" ht="13.8" hidden="false" customHeight="false" outlineLevel="0" collapsed="false">
      <c r="A794" s="565"/>
      <c r="B794" s="568" t="s">
        <v>1049</v>
      </c>
      <c r="C794" s="569"/>
      <c r="D794" s="570"/>
    </row>
    <row r="795" customFormat="false" ht="13.8" hidden="false" customHeight="false" outlineLevel="0" collapsed="false">
      <c r="A795" s="565"/>
      <c r="B795" s="568" t="s">
        <v>1052</v>
      </c>
      <c r="C795" s="569"/>
      <c r="D795" s="570"/>
    </row>
    <row r="796" customFormat="false" ht="13.8" hidden="false" customHeight="false" outlineLevel="0" collapsed="false">
      <c r="A796" s="565"/>
      <c r="B796" s="568" t="s">
        <v>1054</v>
      </c>
      <c r="C796" s="569"/>
      <c r="D796" s="570"/>
    </row>
    <row r="797" customFormat="false" ht="13.8" hidden="false" customHeight="false" outlineLevel="0" collapsed="false">
      <c r="A797" s="565"/>
      <c r="B797" s="568" t="s">
        <v>1057</v>
      </c>
      <c r="C797" s="569"/>
      <c r="D797" s="570"/>
    </row>
    <row r="798" customFormat="false" ht="13.8" hidden="false" customHeight="false" outlineLevel="0" collapsed="false">
      <c r="A798" s="565"/>
      <c r="B798" s="568" t="s">
        <v>1060</v>
      </c>
      <c r="C798" s="569"/>
      <c r="D798" s="570"/>
    </row>
    <row r="799" customFormat="false" ht="13.8" hidden="false" customHeight="false" outlineLevel="0" collapsed="false">
      <c r="A799" s="565"/>
      <c r="B799" s="568" t="s">
        <v>1063</v>
      </c>
      <c r="C799" s="569"/>
      <c r="D799" s="570"/>
    </row>
    <row r="800" customFormat="false" ht="13.8" hidden="false" customHeight="false" outlineLevel="0" collapsed="false">
      <c r="A800" s="565"/>
      <c r="B800" s="568" t="s">
        <v>1065</v>
      </c>
      <c r="C800" s="569"/>
      <c r="D800" s="570"/>
    </row>
    <row r="801" customFormat="false" ht="13.8" hidden="false" customHeight="false" outlineLevel="0" collapsed="false">
      <c r="A801" s="565"/>
      <c r="B801" s="568" t="s">
        <v>1068</v>
      </c>
      <c r="C801" s="569"/>
      <c r="D801" s="570"/>
    </row>
    <row r="802" customFormat="false" ht="13.8" hidden="false" customHeight="false" outlineLevel="0" collapsed="false">
      <c r="A802" s="565"/>
      <c r="B802" s="568" t="s">
        <v>1071</v>
      </c>
      <c r="C802" s="569"/>
      <c r="D802" s="570"/>
    </row>
    <row r="803" customFormat="false" ht="13.8" hidden="false" customHeight="false" outlineLevel="0" collapsed="false">
      <c r="A803" s="565"/>
      <c r="B803" s="568" t="s">
        <v>1073</v>
      </c>
      <c r="C803" s="569"/>
      <c r="D803" s="570"/>
    </row>
    <row r="804" customFormat="false" ht="13.8" hidden="false" customHeight="false" outlineLevel="0" collapsed="false">
      <c r="A804" s="565"/>
      <c r="B804" s="568" t="s">
        <v>1076</v>
      </c>
      <c r="C804" s="569"/>
      <c r="D804" s="570"/>
    </row>
    <row r="805" customFormat="false" ht="13.8" hidden="false" customHeight="false" outlineLevel="0" collapsed="false">
      <c r="A805" s="565"/>
      <c r="B805" s="568" t="s">
        <v>3224</v>
      </c>
      <c r="C805" s="569"/>
      <c r="D805" s="570"/>
    </row>
    <row r="806" customFormat="false" ht="13.8" hidden="false" customHeight="false" outlineLevel="0" collapsed="false">
      <c r="A806" s="565"/>
      <c r="B806" s="568" t="s">
        <v>3226</v>
      </c>
      <c r="C806" s="569"/>
      <c r="D806" s="570"/>
    </row>
    <row r="807" customFormat="false" ht="13.8" hidden="false" customHeight="false" outlineLevel="0" collapsed="false">
      <c r="A807" s="565"/>
      <c r="B807" s="568" t="s">
        <v>2803</v>
      </c>
      <c r="C807" s="569"/>
      <c r="D807" s="570"/>
    </row>
    <row r="808" customFormat="false" ht="13.8" hidden="false" customHeight="false" outlineLevel="0" collapsed="false">
      <c r="A808" s="565"/>
      <c r="B808" s="568" t="s">
        <v>1078</v>
      </c>
      <c r="C808" s="569"/>
      <c r="D808" s="570"/>
    </row>
    <row r="809" customFormat="false" ht="13.8" hidden="false" customHeight="false" outlineLevel="0" collapsed="false">
      <c r="A809" s="565"/>
      <c r="B809" s="568" t="s">
        <v>3489</v>
      </c>
      <c r="C809" s="569"/>
      <c r="D809" s="570"/>
    </row>
    <row r="810" customFormat="false" ht="13.8" hidden="false" customHeight="false" outlineLevel="0" collapsed="false">
      <c r="A810" s="565"/>
      <c r="B810" s="568" t="s">
        <v>312</v>
      </c>
      <c r="C810" s="569"/>
      <c r="D810" s="570"/>
    </row>
    <row r="811" customFormat="false" ht="13.8" hidden="false" customHeight="false" outlineLevel="0" collapsed="false">
      <c r="A811" s="565"/>
      <c r="B811" s="568" t="s">
        <v>2805</v>
      </c>
      <c r="C811" s="569"/>
      <c r="D811" s="570"/>
    </row>
    <row r="812" customFormat="false" ht="13.8" hidden="false" customHeight="false" outlineLevel="0" collapsed="false">
      <c r="A812" s="565"/>
      <c r="B812" s="568" t="s">
        <v>3228</v>
      </c>
      <c r="C812" s="569"/>
      <c r="D812" s="570"/>
    </row>
    <row r="813" customFormat="false" ht="13.8" hidden="false" customHeight="false" outlineLevel="0" collapsed="false">
      <c r="A813" s="565"/>
      <c r="B813" s="568" t="s">
        <v>2807</v>
      </c>
      <c r="C813" s="569"/>
      <c r="D813" s="570"/>
    </row>
    <row r="814" customFormat="false" ht="13.8" hidden="false" customHeight="false" outlineLevel="0" collapsed="false">
      <c r="A814" s="565"/>
      <c r="B814" s="568" t="s">
        <v>3230</v>
      </c>
      <c r="C814" s="569"/>
      <c r="D814" s="570"/>
    </row>
    <row r="815" customFormat="false" ht="13.8" hidden="false" customHeight="false" outlineLevel="0" collapsed="false">
      <c r="A815" s="565"/>
      <c r="B815" s="568" t="s">
        <v>2809</v>
      </c>
      <c r="C815" s="569"/>
      <c r="D815" s="570"/>
    </row>
    <row r="816" customFormat="false" ht="13.8" hidden="false" customHeight="false" outlineLevel="0" collapsed="false">
      <c r="A816" s="565"/>
      <c r="B816" s="568" t="s">
        <v>3232</v>
      </c>
      <c r="C816" s="569"/>
      <c r="D816" s="570"/>
    </row>
    <row r="817" customFormat="false" ht="13.8" hidden="false" customHeight="false" outlineLevel="0" collapsed="false">
      <c r="A817" s="565"/>
      <c r="B817" s="568" t="s">
        <v>3234</v>
      </c>
      <c r="C817" s="569"/>
      <c r="D817" s="570"/>
    </row>
    <row r="818" customFormat="false" ht="13.8" hidden="false" customHeight="false" outlineLevel="0" collapsed="false">
      <c r="A818" s="565"/>
      <c r="B818" s="568" t="s">
        <v>1083</v>
      </c>
      <c r="C818" s="569"/>
      <c r="D818" s="570"/>
    </row>
    <row r="819" customFormat="false" ht="13.8" hidden="false" customHeight="false" outlineLevel="0" collapsed="false">
      <c r="A819" s="565"/>
      <c r="B819" s="568" t="s">
        <v>3236</v>
      </c>
      <c r="C819" s="569"/>
      <c r="D819" s="570"/>
    </row>
    <row r="820" customFormat="false" ht="13.8" hidden="false" customHeight="false" outlineLevel="0" collapsed="false">
      <c r="A820" s="565"/>
      <c r="B820" s="568" t="s">
        <v>2812</v>
      </c>
      <c r="C820" s="569"/>
      <c r="D820" s="570"/>
    </row>
    <row r="821" customFormat="false" ht="13.8" hidden="false" customHeight="false" outlineLevel="0" collapsed="false">
      <c r="A821" s="565"/>
      <c r="B821" s="568" t="s">
        <v>3238</v>
      </c>
      <c r="C821" s="569"/>
      <c r="D821" s="570"/>
    </row>
    <row r="822" customFormat="false" ht="13.8" hidden="false" customHeight="false" outlineLevel="0" collapsed="false">
      <c r="A822" s="565"/>
      <c r="B822" s="568" t="s">
        <v>314</v>
      </c>
      <c r="C822" s="569"/>
      <c r="D822" s="570"/>
    </row>
    <row r="823" customFormat="false" ht="13.8" hidden="false" customHeight="false" outlineLevel="0" collapsed="false">
      <c r="A823" s="565"/>
      <c r="B823" s="568" t="s">
        <v>1638</v>
      </c>
      <c r="C823" s="569"/>
      <c r="D823" s="570"/>
    </row>
    <row r="824" customFormat="false" ht="13.8" hidden="false" customHeight="false" outlineLevel="0" collapsed="false">
      <c r="A824" s="565"/>
      <c r="B824" s="568" t="s">
        <v>564</v>
      </c>
      <c r="C824" s="569"/>
      <c r="D824" s="570"/>
    </row>
    <row r="825" customFormat="false" ht="13.8" hidden="false" customHeight="false" outlineLevel="0" collapsed="false">
      <c r="A825" s="565"/>
      <c r="B825" s="568" t="s">
        <v>567</v>
      </c>
      <c r="C825" s="569"/>
      <c r="D825" s="570"/>
    </row>
    <row r="826" customFormat="false" ht="13.8" hidden="false" customHeight="false" outlineLevel="0" collapsed="false">
      <c r="A826" s="565"/>
      <c r="B826" s="568" t="s">
        <v>569</v>
      </c>
      <c r="C826" s="569"/>
      <c r="D826" s="570"/>
    </row>
    <row r="827" customFormat="false" ht="13.8" hidden="false" customHeight="false" outlineLevel="0" collapsed="false">
      <c r="A827" s="565"/>
      <c r="B827" s="568" t="s">
        <v>572</v>
      </c>
      <c r="C827" s="569"/>
      <c r="D827" s="570"/>
    </row>
    <row r="828" customFormat="false" ht="13.8" hidden="false" customHeight="false" outlineLevel="0" collapsed="false">
      <c r="A828" s="565"/>
      <c r="B828" s="568" t="s">
        <v>3240</v>
      </c>
      <c r="C828" s="569"/>
      <c r="D828" s="570"/>
    </row>
    <row r="829" customFormat="false" ht="13.8" hidden="false" customHeight="false" outlineLevel="0" collapsed="false">
      <c r="A829" s="565"/>
      <c r="B829" s="568" t="s">
        <v>1640</v>
      </c>
      <c r="C829" s="569"/>
      <c r="D829" s="570"/>
    </row>
    <row r="830" customFormat="false" ht="13.8" hidden="false" customHeight="false" outlineLevel="0" collapsed="false">
      <c r="A830" s="565"/>
      <c r="B830" s="568" t="s">
        <v>1642</v>
      </c>
      <c r="C830" s="569"/>
      <c r="D830" s="570"/>
    </row>
    <row r="831" customFormat="false" ht="13.8" hidden="false" customHeight="false" outlineLevel="0" collapsed="false">
      <c r="A831" s="565"/>
      <c r="B831" s="568" t="s">
        <v>1645</v>
      </c>
      <c r="C831" s="569"/>
      <c r="D831" s="570"/>
    </row>
    <row r="832" customFormat="false" ht="13.8" hidden="false" customHeight="false" outlineLevel="0" collapsed="false">
      <c r="A832" s="565"/>
      <c r="B832" s="568" t="s">
        <v>1648</v>
      </c>
      <c r="C832" s="569"/>
      <c r="D832" s="570"/>
    </row>
    <row r="833" customFormat="false" ht="13.8" hidden="false" customHeight="false" outlineLevel="0" collapsed="false">
      <c r="A833" s="565"/>
      <c r="B833" s="568" t="s">
        <v>1651</v>
      </c>
      <c r="C833" s="569"/>
      <c r="D833" s="570"/>
    </row>
    <row r="834" customFormat="false" ht="13.8" hidden="false" customHeight="false" outlineLevel="0" collapsed="false">
      <c r="A834" s="565"/>
      <c r="B834" s="568" t="s">
        <v>1656</v>
      </c>
      <c r="C834" s="569"/>
      <c r="D834" s="570"/>
    </row>
    <row r="835" customFormat="false" ht="13.8" hidden="false" customHeight="false" outlineLevel="0" collapsed="false">
      <c r="A835" s="565"/>
      <c r="B835" s="568" t="s">
        <v>1658</v>
      </c>
      <c r="C835" s="569"/>
      <c r="D835" s="570"/>
    </row>
    <row r="836" customFormat="false" ht="13.8" hidden="false" customHeight="false" outlineLevel="0" collapsed="false">
      <c r="A836" s="565"/>
      <c r="B836" s="568" t="s">
        <v>1660</v>
      </c>
      <c r="C836" s="569"/>
      <c r="D836" s="570"/>
    </row>
    <row r="837" customFormat="false" ht="13.8" hidden="false" customHeight="false" outlineLevel="0" collapsed="false">
      <c r="A837" s="565"/>
      <c r="B837" s="568" t="s">
        <v>1663</v>
      </c>
      <c r="C837" s="569"/>
      <c r="D837" s="570"/>
    </row>
    <row r="838" customFormat="false" ht="13.8" hidden="false" customHeight="false" outlineLevel="0" collapsed="false">
      <c r="A838" s="565"/>
      <c r="B838" s="568" t="s">
        <v>1666</v>
      </c>
      <c r="C838" s="569"/>
      <c r="D838" s="570"/>
    </row>
    <row r="839" customFormat="false" ht="13.8" hidden="false" customHeight="false" outlineLevel="0" collapsed="false">
      <c r="A839" s="565"/>
      <c r="B839" s="568" t="s">
        <v>1671</v>
      </c>
      <c r="C839" s="569"/>
      <c r="D839" s="570"/>
    </row>
    <row r="840" customFormat="false" ht="13.8" hidden="false" customHeight="false" outlineLevel="0" collapsed="false">
      <c r="A840" s="565"/>
      <c r="B840" s="568" t="s">
        <v>1673</v>
      </c>
      <c r="C840" s="569"/>
      <c r="D840" s="570"/>
    </row>
    <row r="841" customFormat="false" ht="13.8" hidden="false" customHeight="false" outlineLevel="0" collapsed="false">
      <c r="A841" s="565"/>
      <c r="B841" s="568" t="s">
        <v>1676</v>
      </c>
      <c r="C841" s="569"/>
      <c r="D841" s="570"/>
    </row>
    <row r="842" customFormat="false" ht="13.8" hidden="false" customHeight="false" outlineLevel="0" collapsed="false">
      <c r="A842" s="565"/>
      <c r="B842" s="568" t="s">
        <v>1678</v>
      </c>
      <c r="C842" s="569"/>
      <c r="D842" s="570"/>
    </row>
    <row r="843" customFormat="false" ht="13.8" hidden="false" customHeight="false" outlineLevel="0" collapsed="false">
      <c r="A843" s="565"/>
      <c r="B843" s="568" t="s">
        <v>1682</v>
      </c>
      <c r="C843" s="569"/>
      <c r="D843" s="570"/>
    </row>
    <row r="844" customFormat="false" ht="13.8" hidden="false" customHeight="false" outlineLevel="0" collapsed="false">
      <c r="A844" s="565"/>
      <c r="B844" s="568" t="s">
        <v>1687</v>
      </c>
      <c r="C844" s="569"/>
      <c r="D844" s="570"/>
    </row>
    <row r="845" customFormat="false" ht="13.8" hidden="false" customHeight="false" outlineLevel="0" collapsed="false">
      <c r="A845" s="565"/>
      <c r="B845" s="568" t="s">
        <v>1690</v>
      </c>
      <c r="C845" s="569"/>
      <c r="D845" s="570"/>
    </row>
    <row r="846" customFormat="false" ht="13.8" hidden="false" customHeight="false" outlineLevel="0" collapsed="false">
      <c r="A846" s="565"/>
      <c r="B846" s="568" t="s">
        <v>1694</v>
      </c>
      <c r="C846" s="569"/>
      <c r="D846" s="570"/>
    </row>
    <row r="847" customFormat="false" ht="13.8" hidden="false" customHeight="false" outlineLevel="0" collapsed="false">
      <c r="A847" s="565"/>
      <c r="B847" s="568" t="s">
        <v>1696</v>
      </c>
      <c r="C847" s="569"/>
      <c r="D847" s="570"/>
    </row>
    <row r="848" customFormat="false" ht="13.8" hidden="false" customHeight="false" outlineLevel="0" collapsed="false">
      <c r="A848" s="565"/>
      <c r="B848" s="568" t="s">
        <v>1699</v>
      </c>
      <c r="C848" s="569"/>
      <c r="D848" s="570"/>
    </row>
    <row r="849" customFormat="false" ht="13.8" hidden="false" customHeight="false" outlineLevel="0" collapsed="false">
      <c r="A849" s="565"/>
      <c r="B849" s="568" t="s">
        <v>1702</v>
      </c>
      <c r="C849" s="569"/>
      <c r="D849" s="570"/>
    </row>
    <row r="850" customFormat="false" ht="13.8" hidden="false" customHeight="false" outlineLevel="0" collapsed="false">
      <c r="A850" s="565"/>
      <c r="B850" s="568" t="s">
        <v>1706</v>
      </c>
      <c r="C850" s="569"/>
      <c r="D850" s="570"/>
    </row>
    <row r="851" customFormat="false" ht="13.8" hidden="false" customHeight="false" outlineLevel="0" collapsed="false">
      <c r="A851" s="565"/>
      <c r="B851" s="568" t="s">
        <v>1709</v>
      </c>
      <c r="C851" s="569"/>
      <c r="D851" s="570"/>
    </row>
    <row r="852" customFormat="false" ht="13.8" hidden="false" customHeight="false" outlineLevel="0" collapsed="false">
      <c r="A852" s="565"/>
      <c r="B852" s="568" t="s">
        <v>1712</v>
      </c>
      <c r="C852" s="569"/>
      <c r="D852" s="570"/>
    </row>
    <row r="853" customFormat="false" ht="13.8" hidden="false" customHeight="false" outlineLevel="0" collapsed="false">
      <c r="A853" s="565"/>
      <c r="B853" s="568" t="s">
        <v>1714</v>
      </c>
      <c r="C853" s="569"/>
      <c r="D853" s="570"/>
    </row>
    <row r="854" customFormat="false" ht="13.8" hidden="false" customHeight="false" outlineLevel="0" collapsed="false">
      <c r="A854" s="565"/>
      <c r="B854" s="568" t="s">
        <v>1717</v>
      </c>
      <c r="C854" s="569"/>
      <c r="D854" s="570"/>
    </row>
    <row r="855" customFormat="false" ht="13.8" hidden="false" customHeight="false" outlineLevel="0" collapsed="false">
      <c r="A855" s="565"/>
      <c r="B855" s="568" t="s">
        <v>1720</v>
      </c>
      <c r="C855" s="569"/>
      <c r="D855" s="570"/>
    </row>
    <row r="856" customFormat="false" ht="13.8" hidden="false" customHeight="false" outlineLevel="0" collapsed="false">
      <c r="A856" s="565"/>
      <c r="B856" s="568" t="s">
        <v>1723</v>
      </c>
      <c r="C856" s="569"/>
      <c r="D856" s="570"/>
    </row>
    <row r="857" customFormat="false" ht="13.8" hidden="false" customHeight="false" outlineLevel="0" collapsed="false">
      <c r="A857" s="565"/>
      <c r="B857" s="568" t="s">
        <v>1726</v>
      </c>
      <c r="C857" s="569"/>
      <c r="D857" s="570"/>
    </row>
    <row r="858" customFormat="false" ht="13.8" hidden="false" customHeight="false" outlineLevel="0" collapsed="false">
      <c r="A858" s="565"/>
      <c r="B858" s="568" t="s">
        <v>1729</v>
      </c>
      <c r="C858" s="569"/>
      <c r="D858" s="570"/>
    </row>
    <row r="859" customFormat="false" ht="13.8" hidden="false" customHeight="false" outlineLevel="0" collapsed="false">
      <c r="A859" s="565"/>
      <c r="B859" s="568" t="s">
        <v>1731</v>
      </c>
      <c r="C859" s="569"/>
      <c r="D859" s="570"/>
    </row>
    <row r="860" customFormat="false" ht="13.8" hidden="false" customHeight="false" outlineLevel="0" collapsed="false">
      <c r="A860" s="565"/>
      <c r="B860" s="568" t="s">
        <v>1733</v>
      </c>
      <c r="C860" s="569"/>
      <c r="D860" s="570"/>
    </row>
    <row r="861" customFormat="false" ht="13.8" hidden="false" customHeight="false" outlineLevel="0" collapsed="false">
      <c r="A861" s="565"/>
      <c r="B861" s="568" t="s">
        <v>1736</v>
      </c>
      <c r="C861" s="569"/>
      <c r="D861" s="570"/>
    </row>
    <row r="862" customFormat="false" ht="13.8" hidden="false" customHeight="false" outlineLevel="0" collapsed="false">
      <c r="A862" s="565"/>
      <c r="B862" s="568" t="s">
        <v>1738</v>
      </c>
      <c r="C862" s="569"/>
      <c r="D862" s="570"/>
    </row>
    <row r="863" customFormat="false" ht="13.8" hidden="false" customHeight="false" outlineLevel="0" collapsed="false">
      <c r="A863" s="565"/>
      <c r="B863" s="568" t="s">
        <v>1740</v>
      </c>
      <c r="C863" s="569"/>
      <c r="D863" s="570"/>
    </row>
    <row r="864" customFormat="false" ht="13.8" hidden="false" customHeight="false" outlineLevel="0" collapsed="false">
      <c r="A864" s="565"/>
      <c r="B864" s="568" t="s">
        <v>1742</v>
      </c>
      <c r="C864" s="569"/>
      <c r="D864" s="570"/>
    </row>
    <row r="865" customFormat="false" ht="13.8" hidden="false" customHeight="false" outlineLevel="0" collapsed="false">
      <c r="A865" s="565"/>
      <c r="B865" s="568" t="s">
        <v>1744</v>
      </c>
      <c r="C865" s="569"/>
      <c r="D865" s="570"/>
    </row>
    <row r="866" customFormat="false" ht="13.8" hidden="false" customHeight="false" outlineLevel="0" collapsed="false">
      <c r="A866" s="565"/>
      <c r="B866" s="568" t="s">
        <v>1747</v>
      </c>
      <c r="C866" s="569"/>
      <c r="D866" s="570"/>
    </row>
    <row r="867" customFormat="false" ht="13.8" hidden="false" customHeight="false" outlineLevel="0" collapsed="false">
      <c r="A867" s="565"/>
      <c r="B867" s="568" t="s">
        <v>1750</v>
      </c>
      <c r="C867" s="569"/>
      <c r="D867" s="570"/>
    </row>
    <row r="868" customFormat="false" ht="13.8" hidden="false" customHeight="false" outlineLevel="0" collapsed="false">
      <c r="A868" s="565"/>
      <c r="B868" s="568" t="s">
        <v>1752</v>
      </c>
      <c r="C868" s="569"/>
      <c r="D868" s="570"/>
    </row>
    <row r="869" customFormat="false" ht="13.8" hidden="false" customHeight="false" outlineLevel="0" collapsed="false">
      <c r="A869" s="565"/>
      <c r="B869" s="568" t="s">
        <v>1754</v>
      </c>
      <c r="C869" s="569"/>
      <c r="D869" s="570"/>
    </row>
    <row r="870" customFormat="false" ht="13.8" hidden="false" customHeight="false" outlineLevel="0" collapsed="false">
      <c r="A870" s="565"/>
      <c r="B870" s="568" t="s">
        <v>1757</v>
      </c>
      <c r="C870" s="569"/>
      <c r="D870" s="570"/>
    </row>
    <row r="871" customFormat="false" ht="13.8" hidden="false" customHeight="false" outlineLevel="0" collapsed="false">
      <c r="A871" s="565"/>
      <c r="B871" s="568" t="s">
        <v>1759</v>
      </c>
      <c r="C871" s="569"/>
      <c r="D871" s="570"/>
    </row>
    <row r="872" customFormat="false" ht="13.8" hidden="false" customHeight="false" outlineLevel="0" collapsed="false">
      <c r="A872" s="565"/>
      <c r="B872" s="568" t="s">
        <v>1762</v>
      </c>
      <c r="C872" s="569"/>
      <c r="D872" s="570"/>
    </row>
    <row r="873" customFormat="false" ht="13.8" hidden="false" customHeight="false" outlineLevel="0" collapsed="false">
      <c r="A873" s="565"/>
      <c r="B873" s="568" t="s">
        <v>1764</v>
      </c>
      <c r="C873" s="569"/>
      <c r="D873" s="570"/>
    </row>
    <row r="874" customFormat="false" ht="13.8" hidden="false" customHeight="false" outlineLevel="0" collapsed="false">
      <c r="A874" s="565"/>
      <c r="B874" s="568" t="s">
        <v>1767</v>
      </c>
      <c r="C874" s="569"/>
      <c r="D874" s="570"/>
    </row>
    <row r="875" customFormat="false" ht="13.8" hidden="false" customHeight="false" outlineLevel="0" collapsed="false">
      <c r="A875" s="565"/>
      <c r="B875" s="568" t="s">
        <v>3242</v>
      </c>
      <c r="C875" s="569"/>
      <c r="D875" s="570"/>
    </row>
    <row r="876" customFormat="false" ht="13.8" hidden="false" customHeight="false" outlineLevel="0" collapsed="false">
      <c r="A876" s="565"/>
      <c r="B876" s="568" t="s">
        <v>3244</v>
      </c>
      <c r="C876" s="569"/>
      <c r="D876" s="570"/>
    </row>
    <row r="877" customFormat="false" ht="13.8" hidden="false" customHeight="false" outlineLevel="0" collapsed="false">
      <c r="A877" s="565"/>
      <c r="B877" s="568" t="s">
        <v>2178</v>
      </c>
    </row>
    <row r="878" customFormat="false" ht="13.8" hidden="false" customHeight="false" outlineLevel="0" collapsed="false">
      <c r="A878" s="565"/>
      <c r="B878" s="568" t="s">
        <v>3247</v>
      </c>
    </row>
    <row r="879" customFormat="false" ht="13.8" hidden="false" customHeight="false" outlineLevel="0" collapsed="false">
      <c r="A879" s="565"/>
      <c r="B879" s="568" t="s">
        <v>3249</v>
      </c>
    </row>
    <row r="880" customFormat="false" ht="13.8" hidden="false" customHeight="false" outlineLevel="0" collapsed="false">
      <c r="A880" s="565"/>
      <c r="B880" s="568" t="s">
        <v>317</v>
      </c>
    </row>
    <row r="881" customFormat="false" ht="13.8" hidden="false" customHeight="false" outlineLevel="0" collapsed="false">
      <c r="A881" s="565"/>
      <c r="B881" s="568" t="s">
        <v>574</v>
      </c>
    </row>
    <row r="882" customFormat="false" ht="13.8" hidden="false" customHeight="false" outlineLevel="0" collapsed="false">
      <c r="A882" s="565"/>
      <c r="B882" s="568" t="s">
        <v>3251</v>
      </c>
    </row>
    <row r="883" customFormat="false" ht="13.8" hidden="false" customHeight="false" outlineLevel="0" collapsed="false">
      <c r="A883" s="565"/>
      <c r="B883" s="568" t="s">
        <v>320</v>
      </c>
    </row>
    <row r="884" customFormat="false" ht="13.8" hidden="false" customHeight="false" outlineLevel="0" collapsed="false">
      <c r="A884" s="565"/>
      <c r="B884" s="568" t="s">
        <v>323</v>
      </c>
    </row>
    <row r="885" customFormat="false" ht="13.8" hidden="false" customHeight="false" outlineLevel="0" collapsed="false">
      <c r="A885" s="565"/>
      <c r="B885" s="568" t="s">
        <v>1086</v>
      </c>
    </row>
    <row r="886" customFormat="false" ht="13.8" hidden="false" customHeight="false" outlineLevel="0" collapsed="false">
      <c r="A886" s="565"/>
      <c r="B886" s="568" t="s">
        <v>1091</v>
      </c>
    </row>
    <row r="887" customFormat="false" ht="13.8" hidden="false" customHeight="false" outlineLevel="0" collapsed="false">
      <c r="A887" s="565"/>
      <c r="B887" s="568" t="s">
        <v>2814</v>
      </c>
    </row>
    <row r="888" customFormat="false" ht="13.8" hidden="false" customHeight="false" outlineLevel="0" collapsed="false">
      <c r="A888" s="565"/>
      <c r="B888" s="568" t="s">
        <v>2816</v>
      </c>
    </row>
    <row r="889" customFormat="false" ht="13.8" hidden="false" customHeight="false" outlineLevel="0" collapsed="false">
      <c r="A889" s="565"/>
      <c r="B889" s="568" t="s">
        <v>1094</v>
      </c>
    </row>
    <row r="890" customFormat="false" ht="13.8" hidden="false" customHeight="false" outlineLevel="0" collapsed="false">
      <c r="A890" s="565"/>
      <c r="B890" s="568" t="s">
        <v>1096</v>
      </c>
    </row>
    <row r="891" customFormat="false" ht="13.8" hidden="false" customHeight="false" outlineLevel="0" collapsed="false">
      <c r="A891" s="565"/>
      <c r="B891" s="568" t="s">
        <v>1100</v>
      </c>
    </row>
    <row r="892" customFormat="false" ht="13.8" hidden="false" customHeight="false" outlineLevel="0" collapsed="false">
      <c r="A892" s="565"/>
      <c r="B892" s="568" t="s">
        <v>1103</v>
      </c>
    </row>
    <row r="893" customFormat="false" ht="13.8" hidden="false" customHeight="false" outlineLevel="0" collapsed="false">
      <c r="A893" s="565"/>
      <c r="B893" s="568" t="s">
        <v>326</v>
      </c>
    </row>
    <row r="894" customFormat="false" ht="13.8" hidden="false" customHeight="false" outlineLevel="0" collapsed="false">
      <c r="A894" s="565"/>
      <c r="B894" s="568" t="s">
        <v>2818</v>
      </c>
    </row>
    <row r="895" customFormat="false" ht="13.8" hidden="false" customHeight="false" outlineLevel="0" collapsed="false">
      <c r="A895" s="565"/>
      <c r="B895" s="568" t="s">
        <v>1772</v>
      </c>
    </row>
    <row r="896" customFormat="false" ht="13.8" hidden="false" customHeight="false" outlineLevel="0" collapsed="false">
      <c r="A896" s="565"/>
      <c r="B896" s="568" t="s">
        <v>1774</v>
      </c>
    </row>
    <row r="897" customFormat="false" ht="13.8" hidden="false" customHeight="false" outlineLevel="0" collapsed="false">
      <c r="A897" s="565"/>
      <c r="B897" s="568" t="s">
        <v>1777</v>
      </c>
    </row>
    <row r="898" customFormat="false" ht="13.8" hidden="false" customHeight="false" outlineLevel="0" collapsed="false">
      <c r="A898" s="565"/>
      <c r="B898" s="568" t="s">
        <v>2820</v>
      </c>
    </row>
    <row r="899" customFormat="false" ht="13.8" hidden="false" customHeight="false" outlineLevel="0" collapsed="false">
      <c r="A899" s="565"/>
      <c r="B899" s="568" t="s">
        <v>1780</v>
      </c>
    </row>
    <row r="900" customFormat="false" ht="13.8" hidden="false" customHeight="false" outlineLevel="0" collapsed="false">
      <c r="A900" s="565"/>
      <c r="B900" s="568" t="s">
        <v>2181</v>
      </c>
    </row>
    <row r="901" customFormat="false" ht="13.8" hidden="false" customHeight="false" outlineLevel="0" collapsed="false">
      <c r="A901" s="565"/>
      <c r="B901" s="568" t="s">
        <v>1785</v>
      </c>
    </row>
    <row r="902" customFormat="false" ht="13.8" hidden="false" customHeight="false" outlineLevel="0" collapsed="false">
      <c r="A902" s="565"/>
      <c r="B902" s="568" t="s">
        <v>1787</v>
      </c>
    </row>
    <row r="903" customFormat="false" ht="13.8" hidden="false" customHeight="false" outlineLevel="0" collapsed="false">
      <c r="A903" s="565"/>
      <c r="B903" s="568" t="s">
        <v>2822</v>
      </c>
    </row>
    <row r="904" customFormat="false" ht="13.8" hidden="false" customHeight="false" outlineLevel="0" collapsed="false">
      <c r="A904" s="565"/>
      <c r="B904" s="568" t="s">
        <v>2183</v>
      </c>
    </row>
    <row r="905" customFormat="false" ht="13.8" hidden="false" customHeight="false" outlineLevel="0" collapsed="false">
      <c r="A905" s="565"/>
      <c r="B905" s="568" t="s">
        <v>1789</v>
      </c>
    </row>
    <row r="906" customFormat="false" ht="13.8" hidden="false" customHeight="false" outlineLevel="0" collapsed="false">
      <c r="A906" s="565"/>
      <c r="B906" s="568" t="s">
        <v>1792</v>
      </c>
    </row>
    <row r="907" customFormat="false" ht="13.8" hidden="false" customHeight="false" outlineLevel="0" collapsed="false">
      <c r="A907" s="565"/>
      <c r="B907" s="568" t="s">
        <v>2185</v>
      </c>
    </row>
    <row r="908" customFormat="false" ht="13.8" hidden="false" customHeight="false" outlineLevel="0" collapsed="false">
      <c r="A908" s="565"/>
      <c r="B908" s="568" t="s">
        <v>1795</v>
      </c>
    </row>
    <row r="909" customFormat="false" ht="13.8" hidden="false" customHeight="false" outlineLevel="0" collapsed="false">
      <c r="A909" s="565"/>
      <c r="B909" s="568" t="s">
        <v>3490</v>
      </c>
    </row>
    <row r="910" customFormat="false" ht="13.8" hidden="false" customHeight="false" outlineLevel="0" collapsed="false">
      <c r="A910" s="565"/>
      <c r="B910" s="568" t="s">
        <v>1801</v>
      </c>
    </row>
    <row r="911" customFormat="false" ht="13.8" hidden="false" customHeight="false" outlineLevel="0" collapsed="false">
      <c r="A911" s="565"/>
      <c r="B911" s="568" t="s">
        <v>2188</v>
      </c>
    </row>
    <row r="912" customFormat="false" ht="13.8" hidden="false" customHeight="false" outlineLevel="0" collapsed="false">
      <c r="A912" s="565"/>
      <c r="B912" s="568" t="s">
        <v>3253</v>
      </c>
    </row>
    <row r="913" customFormat="false" ht="13.8" hidden="false" customHeight="false" outlineLevel="0" collapsed="false">
      <c r="A913" s="565"/>
      <c r="B913" s="568" t="s">
        <v>2824</v>
      </c>
    </row>
    <row r="914" customFormat="false" ht="13.8" hidden="false" customHeight="false" outlineLevel="0" collapsed="false">
      <c r="A914" s="565"/>
      <c r="B914" s="568" t="s">
        <v>1804</v>
      </c>
    </row>
    <row r="915" customFormat="false" ht="13.8" hidden="false" customHeight="false" outlineLevel="0" collapsed="false">
      <c r="A915" s="565"/>
      <c r="B915" s="568" t="s">
        <v>3255</v>
      </c>
    </row>
    <row r="916" customFormat="false" ht="13.8" hidden="false" customHeight="false" outlineLevel="0" collapsed="false">
      <c r="A916" s="565"/>
      <c r="B916" s="568" t="s">
        <v>2826</v>
      </c>
    </row>
    <row r="917" customFormat="false" ht="13.8" hidden="false" customHeight="false" outlineLevel="0" collapsed="false">
      <c r="A917" s="565"/>
      <c r="B917" s="568" t="s">
        <v>3257</v>
      </c>
    </row>
    <row r="918" customFormat="false" ht="13.8" hidden="false" customHeight="false" outlineLevel="0" collapsed="false">
      <c r="A918" s="565"/>
      <c r="B918" s="568" t="s">
        <v>1807</v>
      </c>
    </row>
    <row r="919" customFormat="false" ht="13.8" hidden="false" customHeight="false" outlineLevel="0" collapsed="false">
      <c r="A919" s="565"/>
      <c r="B919" s="568" t="s">
        <v>1810</v>
      </c>
    </row>
    <row r="920" customFormat="false" ht="13.8" hidden="false" customHeight="false" outlineLevel="0" collapsed="false">
      <c r="A920" s="565"/>
      <c r="B920" s="568" t="s">
        <v>1813</v>
      </c>
    </row>
    <row r="921" customFormat="false" ht="13.8" hidden="false" customHeight="false" outlineLevel="0" collapsed="false">
      <c r="A921" s="565"/>
      <c r="B921" s="568" t="s">
        <v>1815</v>
      </c>
    </row>
    <row r="922" customFormat="false" ht="13.8" hidden="false" customHeight="false" outlineLevel="0" collapsed="false">
      <c r="A922" s="565"/>
      <c r="B922" s="568" t="s">
        <v>1818</v>
      </c>
    </row>
    <row r="923" customFormat="false" ht="13.8" hidden="false" customHeight="false" outlineLevel="0" collapsed="false">
      <c r="A923" s="565"/>
      <c r="B923" s="568" t="s">
        <v>1821</v>
      </c>
    </row>
    <row r="924" customFormat="false" ht="13.8" hidden="false" customHeight="false" outlineLevel="0" collapsed="false">
      <c r="A924" s="565"/>
      <c r="B924" s="568" t="s">
        <v>1824</v>
      </c>
    </row>
    <row r="925" customFormat="false" ht="13.8" hidden="false" customHeight="false" outlineLevel="0" collapsed="false">
      <c r="A925" s="565"/>
      <c r="B925" s="568" t="s">
        <v>3259</v>
      </c>
    </row>
    <row r="926" customFormat="false" ht="13.8" hidden="false" customHeight="false" outlineLevel="0" collapsed="false">
      <c r="A926" s="565"/>
      <c r="B926" s="568" t="s">
        <v>329</v>
      </c>
    </row>
    <row r="927" customFormat="false" ht="13.8" hidden="false" customHeight="false" outlineLevel="0" collapsed="false">
      <c r="A927" s="565"/>
      <c r="B927" s="568" t="s">
        <v>1105</v>
      </c>
    </row>
    <row r="928" customFormat="false" ht="13.8" hidden="false" customHeight="false" outlineLevel="0" collapsed="false">
      <c r="A928" s="565"/>
      <c r="B928" s="568" t="s">
        <v>1108</v>
      </c>
    </row>
    <row r="929" customFormat="false" ht="13.8" hidden="false" customHeight="false" outlineLevel="0" collapsed="false">
      <c r="A929" s="565"/>
      <c r="B929" s="568" t="s">
        <v>1111</v>
      </c>
    </row>
    <row r="930" customFormat="false" ht="13.8" hidden="false" customHeight="false" outlineLevel="0" collapsed="false">
      <c r="A930" s="565"/>
      <c r="B930" s="568" t="s">
        <v>1113</v>
      </c>
    </row>
    <row r="931" customFormat="false" ht="13.8" hidden="false" customHeight="false" outlineLevel="0" collapsed="false">
      <c r="A931" s="565"/>
      <c r="B931" s="568" t="s">
        <v>1115</v>
      </c>
    </row>
    <row r="932" customFormat="false" ht="13.8" hidden="false" customHeight="false" outlineLevel="0" collapsed="false">
      <c r="A932" s="565"/>
      <c r="B932" s="568" t="s">
        <v>2828</v>
      </c>
    </row>
    <row r="933" customFormat="false" ht="13.8" hidden="false" customHeight="false" outlineLevel="0" collapsed="false">
      <c r="A933" s="565"/>
      <c r="B933" s="568" t="s">
        <v>2191</v>
      </c>
    </row>
    <row r="934" customFormat="false" ht="13.8" hidden="false" customHeight="false" outlineLevel="0" collapsed="false">
      <c r="A934" s="565"/>
      <c r="B934" s="568" t="s">
        <v>1118</v>
      </c>
    </row>
    <row r="935" customFormat="false" ht="13.8" hidden="false" customHeight="false" outlineLevel="0" collapsed="false">
      <c r="A935" s="565"/>
      <c r="B935" s="568" t="s">
        <v>1131</v>
      </c>
    </row>
    <row r="936" customFormat="false" ht="13.8" hidden="false" customHeight="false" outlineLevel="0" collapsed="false">
      <c r="A936" s="565"/>
      <c r="B936" s="568" t="s">
        <v>3264</v>
      </c>
    </row>
    <row r="937" customFormat="false" ht="13.8" hidden="false" customHeight="false" outlineLevel="0" collapsed="false">
      <c r="A937" s="565"/>
      <c r="B937" s="568" t="s">
        <v>577</v>
      </c>
    </row>
    <row r="938" customFormat="false" ht="13.8" hidden="false" customHeight="false" outlineLevel="0" collapsed="false">
      <c r="A938" s="565"/>
      <c r="B938" s="568" t="s">
        <v>582</v>
      </c>
    </row>
    <row r="939" customFormat="false" ht="13.8" hidden="false" customHeight="false" outlineLevel="0" collapsed="false">
      <c r="A939" s="565"/>
      <c r="B939" s="568" t="s">
        <v>585</v>
      </c>
    </row>
    <row r="940" customFormat="false" ht="13.8" hidden="false" customHeight="false" outlineLevel="0" collapsed="false">
      <c r="A940" s="565"/>
      <c r="B940" s="568" t="s">
        <v>587</v>
      </c>
    </row>
    <row r="941" customFormat="false" ht="13.8" hidden="false" customHeight="false" outlineLevel="0" collapsed="false">
      <c r="A941" s="565"/>
      <c r="B941" s="568" t="s">
        <v>589</v>
      </c>
    </row>
    <row r="942" customFormat="false" ht="13.8" hidden="false" customHeight="false" outlineLevel="0" collapsed="false">
      <c r="A942" s="565"/>
      <c r="B942" s="568" t="s">
        <v>592</v>
      </c>
    </row>
    <row r="943" customFormat="false" ht="13.8" hidden="false" customHeight="false" outlineLevel="0" collapsed="false">
      <c r="A943" s="565"/>
      <c r="B943" s="568" t="s">
        <v>595</v>
      </c>
    </row>
    <row r="944" customFormat="false" ht="13.8" hidden="false" customHeight="false" outlineLevel="0" collapsed="false">
      <c r="A944" s="565"/>
      <c r="B944" s="568" t="s">
        <v>597</v>
      </c>
    </row>
    <row r="945" customFormat="false" ht="13.8" hidden="false" customHeight="false" outlineLevel="0" collapsed="false">
      <c r="A945" s="565"/>
      <c r="B945" s="568" t="s">
        <v>331</v>
      </c>
    </row>
    <row r="946" customFormat="false" ht="13.8" hidden="false" customHeight="false" outlineLevel="0" collapsed="false">
      <c r="A946" s="565"/>
      <c r="B946" s="568" t="s">
        <v>3266</v>
      </c>
    </row>
    <row r="947" customFormat="false" ht="13.8" hidden="false" customHeight="false" outlineLevel="0" collapsed="false">
      <c r="A947" s="565"/>
      <c r="B947" s="568" t="s">
        <v>3271</v>
      </c>
    </row>
    <row r="948" customFormat="false" ht="13.8" hidden="false" customHeight="false" outlineLevel="0" collapsed="false">
      <c r="A948" s="565"/>
      <c r="B948" s="568" t="s">
        <v>2194</v>
      </c>
    </row>
    <row r="949" customFormat="false" ht="13.8" hidden="false" customHeight="false" outlineLevel="0" collapsed="false">
      <c r="A949" s="565"/>
      <c r="B949" s="568" t="s">
        <v>2831</v>
      </c>
    </row>
    <row r="950" customFormat="false" ht="13.8" hidden="false" customHeight="false" outlineLevel="0" collapsed="false">
      <c r="A950" s="565"/>
      <c r="B950" s="568" t="s">
        <v>2197</v>
      </c>
    </row>
    <row r="951" customFormat="false" ht="13.8" hidden="false" customHeight="false" outlineLevel="0" collapsed="false">
      <c r="A951" s="565"/>
      <c r="B951" s="568" t="s">
        <v>2834</v>
      </c>
    </row>
    <row r="952" customFormat="false" ht="13.8" hidden="false" customHeight="false" outlineLevel="0" collapsed="false">
      <c r="A952" s="565"/>
      <c r="B952" s="568" t="s">
        <v>3275</v>
      </c>
    </row>
    <row r="953" customFormat="false" ht="13.8" hidden="false" customHeight="false" outlineLevel="0" collapsed="false">
      <c r="A953" s="565"/>
      <c r="B953" s="568" t="s">
        <v>2836</v>
      </c>
    </row>
    <row r="954" customFormat="false" ht="13.8" hidden="false" customHeight="false" outlineLevel="0" collapsed="false">
      <c r="A954" s="565"/>
      <c r="B954" s="568" t="s">
        <v>2200</v>
      </c>
    </row>
    <row r="955" customFormat="false" ht="13.8" hidden="false" customHeight="false" outlineLevel="0" collapsed="false">
      <c r="A955" s="565"/>
      <c r="B955" s="568" t="s">
        <v>2838</v>
      </c>
    </row>
    <row r="956" customFormat="false" ht="13.8" hidden="false" customHeight="false" outlineLevel="0" collapsed="false">
      <c r="A956" s="565"/>
      <c r="B956" s="568" t="s">
        <v>2841</v>
      </c>
    </row>
    <row r="957" customFormat="false" ht="13.8" hidden="false" customHeight="false" outlineLevel="0" collapsed="false">
      <c r="A957" s="565"/>
      <c r="B957" s="568" t="s">
        <v>2302</v>
      </c>
    </row>
    <row r="958" customFormat="false" ht="13.8" hidden="false" customHeight="false" outlineLevel="0" collapsed="false">
      <c r="A958" s="565"/>
      <c r="B958" s="568" t="s">
        <v>2305</v>
      </c>
    </row>
    <row r="959" customFormat="false" ht="13.8" hidden="false" customHeight="false" outlineLevel="0" collapsed="false">
      <c r="A959" s="565"/>
      <c r="B959" s="568" t="s">
        <v>3277</v>
      </c>
    </row>
    <row r="960" customFormat="false" ht="13.8" hidden="false" customHeight="false" outlineLevel="0" collapsed="false">
      <c r="A960" s="565"/>
      <c r="B960" s="568" t="s">
        <v>3281</v>
      </c>
    </row>
    <row r="961" customFormat="false" ht="13.8" hidden="false" customHeight="false" outlineLevel="0" collapsed="false">
      <c r="A961" s="565"/>
      <c r="B961" s="568" t="s">
        <v>3284</v>
      </c>
    </row>
    <row r="962" customFormat="false" ht="13.8" hidden="false" customHeight="false" outlineLevel="0" collapsed="false">
      <c r="A962" s="565"/>
      <c r="B962" s="568" t="s">
        <v>2846</v>
      </c>
    </row>
    <row r="963" customFormat="false" ht="13.8" hidden="false" customHeight="false" outlineLevel="0" collapsed="false">
      <c r="A963" s="565"/>
      <c r="B963" s="568" t="s">
        <v>2848</v>
      </c>
    </row>
    <row r="964" customFormat="false" ht="13.8" hidden="false" customHeight="false" outlineLevel="0" collapsed="false">
      <c r="A964" s="565"/>
      <c r="B964" s="568" t="s">
        <v>2850</v>
      </c>
    </row>
    <row r="965" customFormat="false" ht="13.8" hidden="false" customHeight="false" outlineLevel="0" collapsed="false">
      <c r="A965" s="565"/>
      <c r="B965" s="568" t="s">
        <v>3286</v>
      </c>
    </row>
    <row r="966" customFormat="false" ht="13.8" hidden="false" customHeight="false" outlineLevel="0" collapsed="false">
      <c r="A966" s="565"/>
      <c r="B966" s="568" t="s">
        <v>2205</v>
      </c>
    </row>
    <row r="967" customFormat="false" ht="13.8" hidden="false" customHeight="false" outlineLevel="0" collapsed="false">
      <c r="A967" s="565"/>
      <c r="B967" s="568" t="s">
        <v>2852</v>
      </c>
    </row>
    <row r="968" customFormat="false" ht="13.8" hidden="false" customHeight="false" outlineLevel="0" collapsed="false">
      <c r="A968" s="565"/>
      <c r="B968" s="568" t="s">
        <v>3288</v>
      </c>
    </row>
    <row r="969" customFormat="false" ht="13.8" hidden="false" customHeight="false" outlineLevel="0" collapsed="false">
      <c r="A969" s="565"/>
      <c r="B969" s="568" t="s">
        <v>2207</v>
      </c>
    </row>
    <row r="970" customFormat="false" ht="13.8" hidden="false" customHeight="false" outlineLevel="0" collapsed="false">
      <c r="A970" s="565"/>
      <c r="B970" s="568" t="s">
        <v>2854</v>
      </c>
    </row>
    <row r="971" customFormat="false" ht="13.8" hidden="false" customHeight="false" outlineLevel="0" collapsed="false">
      <c r="A971" s="565"/>
      <c r="B971" s="568" t="s">
        <v>3290</v>
      </c>
    </row>
    <row r="972" customFormat="false" ht="13.8" hidden="false" customHeight="false" outlineLevel="0" collapsed="false">
      <c r="A972" s="565"/>
      <c r="B972" s="568" t="s">
        <v>1826</v>
      </c>
    </row>
    <row r="973" customFormat="false" ht="13.8" hidden="false" customHeight="false" outlineLevel="0" collapsed="false">
      <c r="A973" s="565"/>
      <c r="B973" s="568" t="s">
        <v>1829</v>
      </c>
    </row>
    <row r="974" customFormat="false" ht="13.8" hidden="false" customHeight="false" outlineLevel="0" collapsed="false">
      <c r="A974" s="565"/>
      <c r="B974" s="568" t="s">
        <v>1832</v>
      </c>
    </row>
    <row r="975" customFormat="false" ht="13.8" hidden="false" customHeight="false" outlineLevel="0" collapsed="false">
      <c r="A975" s="565"/>
      <c r="B975" s="568" t="s">
        <v>2856</v>
      </c>
    </row>
    <row r="976" customFormat="false" ht="13.8" hidden="false" customHeight="false" outlineLevel="0" collapsed="false">
      <c r="A976" s="565"/>
      <c r="B976" s="568" t="s">
        <v>599</v>
      </c>
    </row>
    <row r="977" customFormat="false" ht="13.8" hidden="false" customHeight="false" outlineLevel="0" collapsed="false">
      <c r="A977" s="565"/>
      <c r="B977" s="568" t="s">
        <v>2858</v>
      </c>
    </row>
    <row r="978" customFormat="false" ht="13.8" hidden="false" customHeight="false" outlineLevel="0" collapsed="false">
      <c r="A978" s="565"/>
      <c r="B978" s="568" t="s">
        <v>3292</v>
      </c>
    </row>
    <row r="979" customFormat="false" ht="13.8" hidden="false" customHeight="false" outlineLevel="0" collapsed="false">
      <c r="A979" s="565"/>
      <c r="B979" s="568" t="s">
        <v>1834</v>
      </c>
    </row>
    <row r="980" customFormat="false" ht="13.8" hidden="false" customHeight="false" outlineLevel="0" collapsed="false">
      <c r="A980" s="565"/>
      <c r="B980" s="568" t="s">
        <v>1836</v>
      </c>
    </row>
    <row r="981" customFormat="false" ht="13.8" hidden="false" customHeight="false" outlineLevel="0" collapsed="false">
      <c r="A981" s="565"/>
      <c r="B981" s="568" t="s">
        <v>1839</v>
      </c>
    </row>
    <row r="982" customFormat="false" ht="13.8" hidden="false" customHeight="false" outlineLevel="0" collapsed="false">
      <c r="A982" s="565"/>
      <c r="B982" s="568" t="s">
        <v>1842</v>
      </c>
    </row>
    <row r="983" customFormat="false" ht="13.8" hidden="false" customHeight="false" outlineLevel="0" collapsed="false">
      <c r="A983" s="565"/>
      <c r="B983" s="568" t="s">
        <v>1844</v>
      </c>
    </row>
    <row r="984" customFormat="false" ht="13.8" hidden="false" customHeight="false" outlineLevel="0" collapsed="false">
      <c r="A984" s="565"/>
      <c r="B984" s="568" t="s">
        <v>1846</v>
      </c>
    </row>
    <row r="985" customFormat="false" ht="13.8" hidden="false" customHeight="false" outlineLevel="0" collapsed="false">
      <c r="A985" s="565"/>
      <c r="B985" s="568" t="s">
        <v>1320</v>
      </c>
    </row>
    <row r="986" customFormat="false" ht="13.8" hidden="false" customHeight="false" outlineLevel="0" collapsed="false">
      <c r="A986" s="565"/>
      <c r="B986" s="568" t="s">
        <v>2861</v>
      </c>
    </row>
    <row r="987" customFormat="false" ht="13.8" hidden="false" customHeight="false" outlineLevel="0" collapsed="false">
      <c r="A987" s="565"/>
      <c r="B987" s="568" t="s">
        <v>2863</v>
      </c>
    </row>
    <row r="988" customFormat="false" ht="13.8" hidden="false" customHeight="false" outlineLevel="0" collapsed="false">
      <c r="A988" s="565"/>
      <c r="B988" s="568" t="s">
        <v>3294</v>
      </c>
    </row>
    <row r="989" customFormat="false" ht="13.8" hidden="false" customHeight="false" outlineLevel="0" collapsed="false">
      <c r="A989" s="565"/>
      <c r="B989" s="568" t="s">
        <v>601</v>
      </c>
    </row>
    <row r="990" customFormat="false" ht="13.8" hidden="false" customHeight="false" outlineLevel="0" collapsed="false">
      <c r="A990" s="565"/>
      <c r="B990" s="568" t="s">
        <v>604</v>
      </c>
    </row>
    <row r="991" customFormat="false" ht="13.8" hidden="false" customHeight="false" outlineLevel="0" collapsed="false">
      <c r="A991" s="565"/>
      <c r="B991" s="568" t="s">
        <v>607</v>
      </c>
    </row>
    <row r="992" customFormat="false" ht="13.8" hidden="false" customHeight="false" outlineLevel="0" collapsed="false">
      <c r="A992" s="565"/>
      <c r="B992" s="568" t="s">
        <v>610</v>
      </c>
    </row>
    <row r="993" customFormat="false" ht="13.8" hidden="false" customHeight="false" outlineLevel="0" collapsed="false">
      <c r="A993" s="565"/>
      <c r="B993" s="568" t="s">
        <v>613</v>
      </c>
    </row>
    <row r="994" customFormat="false" ht="13.8" hidden="false" customHeight="false" outlineLevel="0" collapsed="false">
      <c r="A994" s="565"/>
      <c r="B994" s="568" t="s">
        <v>616</v>
      </c>
    </row>
    <row r="995" customFormat="false" ht="13.8" hidden="false" customHeight="false" outlineLevel="0" collapsed="false">
      <c r="A995" s="565"/>
      <c r="B995" s="568" t="s">
        <v>619</v>
      </c>
    </row>
    <row r="996" customFormat="false" ht="13.8" hidden="false" customHeight="false" outlineLevel="0" collapsed="false">
      <c r="A996" s="565"/>
      <c r="B996" s="568" t="s">
        <v>2209</v>
      </c>
    </row>
    <row r="997" customFormat="false" ht="13.8" hidden="false" customHeight="false" outlineLevel="0" collapsed="false">
      <c r="A997" s="565"/>
      <c r="B997" s="568" t="s">
        <v>1133</v>
      </c>
    </row>
    <row r="998" customFormat="false" ht="13.8" hidden="false" customHeight="false" outlineLevel="0" collapsed="false">
      <c r="A998" s="565"/>
      <c r="B998" s="568" t="s">
        <v>1136</v>
      </c>
    </row>
    <row r="999" customFormat="false" ht="13.8" hidden="false" customHeight="false" outlineLevel="0" collapsed="false">
      <c r="A999" s="565"/>
      <c r="B999" s="568" t="s">
        <v>1138</v>
      </c>
    </row>
    <row r="1000" customFormat="false" ht="13.8" hidden="false" customHeight="false" outlineLevel="0" collapsed="false">
      <c r="A1000" s="565"/>
      <c r="B1000" s="568" t="s">
        <v>1143</v>
      </c>
    </row>
    <row r="1001" customFormat="false" ht="13.8" hidden="false" customHeight="false" outlineLevel="0" collapsed="false">
      <c r="A1001" s="565"/>
      <c r="B1001" s="568" t="s">
        <v>1146</v>
      </c>
    </row>
    <row r="1002" customFormat="false" ht="13.8" hidden="false" customHeight="false" outlineLevel="0" collapsed="false">
      <c r="A1002" s="565"/>
      <c r="B1002" s="568" t="s">
        <v>333</v>
      </c>
    </row>
    <row r="1003" customFormat="false" ht="13.8" hidden="false" customHeight="false" outlineLevel="0" collapsed="false">
      <c r="A1003" s="565"/>
      <c r="B1003" s="568" t="s">
        <v>335</v>
      </c>
    </row>
    <row r="1004" customFormat="false" ht="13.8" hidden="false" customHeight="false" outlineLevel="0" collapsed="false">
      <c r="A1004" s="565"/>
      <c r="B1004" s="568" t="s">
        <v>2211</v>
      </c>
    </row>
    <row r="1005" customFormat="false" ht="13.8" hidden="false" customHeight="false" outlineLevel="0" collapsed="false">
      <c r="A1005" s="565"/>
      <c r="B1005" s="568" t="s">
        <v>2215</v>
      </c>
    </row>
    <row r="1006" customFormat="false" ht="13.8" hidden="false" customHeight="false" outlineLevel="0" collapsed="false">
      <c r="A1006" s="565"/>
      <c r="B1006" s="568" t="s">
        <v>2218</v>
      </c>
    </row>
    <row r="1007" customFormat="false" ht="13.8" hidden="false" customHeight="false" outlineLevel="0" collapsed="false">
      <c r="A1007" s="565"/>
      <c r="B1007" s="568" t="s">
        <v>2221</v>
      </c>
    </row>
    <row r="1008" customFormat="false" ht="13.8" hidden="false" customHeight="false" outlineLevel="0" collapsed="false">
      <c r="A1008" s="565"/>
      <c r="B1008" s="568" t="s">
        <v>2223</v>
      </c>
    </row>
    <row r="1009" customFormat="false" ht="13.8" hidden="false" customHeight="false" outlineLevel="0" collapsed="false">
      <c r="A1009" s="565"/>
      <c r="B1009" s="568" t="s">
        <v>2228</v>
      </c>
    </row>
    <row r="1010" customFormat="false" ht="13.8" hidden="false" customHeight="false" outlineLevel="0" collapsed="false">
      <c r="A1010" s="565"/>
      <c r="B1010" s="568" t="s">
        <v>2232</v>
      </c>
    </row>
    <row r="1011" customFormat="false" ht="13.8" hidden="false" customHeight="false" outlineLevel="0" collapsed="false">
      <c r="A1011" s="565"/>
      <c r="B1011" s="568" t="s">
        <v>2865</v>
      </c>
    </row>
    <row r="1012" customFormat="false" ht="13.8" hidden="false" customHeight="false" outlineLevel="0" collapsed="false">
      <c r="A1012" s="565"/>
      <c r="B1012" s="568" t="s">
        <v>2867</v>
      </c>
    </row>
    <row r="1013" customFormat="false" ht="13.8" hidden="false" customHeight="false" outlineLevel="0" collapsed="false">
      <c r="A1013" s="565"/>
      <c r="B1013" s="568" t="s">
        <v>2235</v>
      </c>
    </row>
    <row r="1014" customFormat="false" ht="13.8" hidden="false" customHeight="false" outlineLevel="0" collapsed="false">
      <c r="A1014" s="565"/>
      <c r="B1014" s="568" t="s">
        <v>2237</v>
      </c>
    </row>
    <row r="1015" customFormat="false" ht="13.8" hidden="false" customHeight="false" outlineLevel="0" collapsed="false">
      <c r="A1015" s="565"/>
      <c r="B1015" s="568" t="s">
        <v>1148</v>
      </c>
    </row>
    <row r="1016" customFormat="false" ht="13.8" hidden="false" customHeight="false" outlineLevel="0" collapsed="false">
      <c r="A1016" s="565"/>
      <c r="B1016" s="568" t="s">
        <v>2239</v>
      </c>
    </row>
    <row r="1017" customFormat="false" ht="13.8" hidden="false" customHeight="false" outlineLevel="0" collapsed="false">
      <c r="A1017" s="565"/>
      <c r="B1017" s="568" t="s">
        <v>1153</v>
      </c>
    </row>
    <row r="1018" customFormat="false" ht="13.8" hidden="false" customHeight="false" outlineLevel="0" collapsed="false">
      <c r="A1018" s="565"/>
      <c r="B1018" s="568" t="s">
        <v>2872</v>
      </c>
    </row>
    <row r="1019" customFormat="false" ht="13.8" hidden="false" customHeight="false" outlineLevel="0" collapsed="false">
      <c r="A1019" s="565"/>
      <c r="B1019" s="568" t="s">
        <v>2874</v>
      </c>
    </row>
    <row r="1020" customFormat="false" ht="13.8" hidden="false" customHeight="false" outlineLevel="0" collapsed="false">
      <c r="A1020" s="565"/>
      <c r="B1020" s="568" t="s">
        <v>2876</v>
      </c>
    </row>
    <row r="1021" customFormat="false" ht="13.8" hidden="false" customHeight="false" outlineLevel="0" collapsed="false">
      <c r="A1021" s="565"/>
      <c r="B1021" s="568" t="s">
        <v>3296</v>
      </c>
    </row>
    <row r="1022" customFormat="false" ht="13.8" hidden="false" customHeight="false" outlineLevel="0" collapsed="false">
      <c r="A1022" s="565"/>
      <c r="B1022" s="568" t="s">
        <v>2881</v>
      </c>
    </row>
    <row r="1023" customFormat="false" ht="13.8" hidden="false" customHeight="false" outlineLevel="0" collapsed="false">
      <c r="A1023" s="565"/>
      <c r="B1023" s="568" t="s">
        <v>337</v>
      </c>
    </row>
    <row r="1024" customFormat="false" ht="13.8" hidden="false" customHeight="false" outlineLevel="0" collapsed="false">
      <c r="A1024" s="565"/>
      <c r="B1024" s="568" t="s">
        <v>2883</v>
      </c>
    </row>
    <row r="1025" customFormat="false" ht="13.8" hidden="false" customHeight="false" outlineLevel="0" collapsed="false">
      <c r="A1025" s="565"/>
      <c r="B1025" s="568" t="s">
        <v>3298</v>
      </c>
    </row>
    <row r="1026" customFormat="false" ht="13.8" hidden="false" customHeight="false" outlineLevel="0" collapsed="false">
      <c r="A1026" s="565"/>
      <c r="B1026" s="568" t="s">
        <v>3300</v>
      </c>
    </row>
    <row r="1027" customFormat="false" ht="13.8" hidden="false" customHeight="false" outlineLevel="0" collapsed="false">
      <c r="A1027" s="565"/>
      <c r="B1027" s="568" t="s">
        <v>1849</v>
      </c>
    </row>
    <row r="1028" customFormat="false" ht="13.8" hidden="false" customHeight="false" outlineLevel="0" collapsed="false">
      <c r="A1028" s="565"/>
      <c r="B1028" s="568" t="s">
        <v>2885</v>
      </c>
    </row>
    <row r="1029" customFormat="false" ht="13.8" hidden="false" customHeight="false" outlineLevel="0" collapsed="false">
      <c r="A1029" s="565"/>
      <c r="B1029" s="568" t="s">
        <v>3302</v>
      </c>
    </row>
    <row r="1030" customFormat="false" ht="13.8" hidden="false" customHeight="false" outlineLevel="0" collapsed="false">
      <c r="A1030" s="565"/>
      <c r="B1030" s="568" t="s">
        <v>3304</v>
      </c>
    </row>
    <row r="1031" customFormat="false" ht="13.8" hidden="false" customHeight="false" outlineLevel="0" collapsed="false">
      <c r="A1031" s="565"/>
      <c r="B1031" s="568" t="s">
        <v>339</v>
      </c>
    </row>
    <row r="1032" customFormat="false" ht="13.8" hidden="false" customHeight="false" outlineLevel="0" collapsed="false">
      <c r="A1032" s="565"/>
      <c r="B1032" s="568" t="s">
        <v>2887</v>
      </c>
    </row>
    <row r="1033" customFormat="false" ht="13.8" hidden="false" customHeight="false" outlineLevel="0" collapsed="false">
      <c r="A1033" s="565"/>
      <c r="B1033" s="568" t="s">
        <v>3306</v>
      </c>
    </row>
    <row r="1034" customFormat="false" ht="13.8" hidden="false" customHeight="false" outlineLevel="0" collapsed="false">
      <c r="A1034" s="565"/>
      <c r="B1034" s="568" t="s">
        <v>2889</v>
      </c>
    </row>
    <row r="1035" customFormat="false" ht="13.8" hidden="false" customHeight="false" outlineLevel="0" collapsed="false">
      <c r="A1035" s="565"/>
      <c r="B1035" s="568" t="s">
        <v>3308</v>
      </c>
    </row>
    <row r="1036" customFormat="false" ht="13.8" hidden="false" customHeight="false" outlineLevel="0" collapsed="false">
      <c r="A1036" s="565"/>
      <c r="B1036" s="568" t="s">
        <v>2891</v>
      </c>
    </row>
    <row r="1037" customFormat="false" ht="13.8" hidden="false" customHeight="false" outlineLevel="0" collapsed="false">
      <c r="A1037" s="565"/>
      <c r="B1037" s="568" t="s">
        <v>3310</v>
      </c>
    </row>
    <row r="1038" customFormat="false" ht="13.8" hidden="false" customHeight="false" outlineLevel="0" collapsed="false">
      <c r="A1038" s="565"/>
      <c r="B1038" s="568" t="s">
        <v>1852</v>
      </c>
    </row>
    <row r="1039" customFormat="false" ht="13.8" hidden="false" customHeight="false" outlineLevel="0" collapsed="false">
      <c r="A1039" s="565"/>
      <c r="B1039" s="568" t="s">
        <v>3491</v>
      </c>
    </row>
    <row r="1040" customFormat="false" ht="13.8" hidden="false" customHeight="false" outlineLevel="0" collapsed="false">
      <c r="A1040" s="565"/>
      <c r="B1040" s="568" t="s">
        <v>1859</v>
      </c>
    </row>
    <row r="1041" customFormat="false" ht="13.8" hidden="false" customHeight="false" outlineLevel="0" collapsed="false">
      <c r="A1041" s="565"/>
      <c r="B1041" s="568" t="s">
        <v>2241</v>
      </c>
    </row>
    <row r="1042" customFormat="false" ht="13.8" hidden="false" customHeight="false" outlineLevel="0" collapsed="false">
      <c r="A1042" s="565"/>
      <c r="B1042" s="568" t="s">
        <v>1861</v>
      </c>
    </row>
    <row r="1043" customFormat="false" ht="13.8" hidden="false" customHeight="false" outlineLevel="0" collapsed="false">
      <c r="A1043" s="565"/>
      <c r="B1043" s="568" t="s">
        <v>1864</v>
      </c>
    </row>
    <row r="1044" customFormat="false" ht="13.8" hidden="false" customHeight="false" outlineLevel="0" collapsed="false">
      <c r="A1044" s="565"/>
      <c r="B1044" s="568" t="s">
        <v>1866</v>
      </c>
    </row>
    <row r="1045" customFormat="false" ht="13.8" hidden="false" customHeight="false" outlineLevel="0" collapsed="false">
      <c r="A1045" s="565"/>
      <c r="B1045" s="568" t="s">
        <v>1869</v>
      </c>
    </row>
    <row r="1046" customFormat="false" ht="13.8" hidden="false" customHeight="false" outlineLevel="0" collapsed="false">
      <c r="A1046" s="565"/>
      <c r="B1046" s="568" t="s">
        <v>1872</v>
      </c>
    </row>
    <row r="1047" customFormat="false" ht="13.8" hidden="false" customHeight="false" outlineLevel="0" collapsed="false">
      <c r="A1047" s="565"/>
      <c r="B1047" s="568" t="s">
        <v>1874</v>
      </c>
    </row>
    <row r="1048" customFormat="false" ht="13.8" hidden="false" customHeight="false" outlineLevel="0" collapsed="false">
      <c r="A1048" s="565"/>
      <c r="B1048" s="568" t="s">
        <v>341</v>
      </c>
    </row>
    <row r="1049" customFormat="false" ht="13.8" hidden="false" customHeight="false" outlineLevel="0" collapsed="false">
      <c r="A1049" s="565"/>
      <c r="B1049" s="568" t="s">
        <v>40</v>
      </c>
    </row>
    <row r="1050" customFormat="false" ht="13.8" hidden="false" customHeight="false" outlineLevel="0" collapsed="false">
      <c r="A1050" s="565"/>
      <c r="B1050" s="568" t="s">
        <v>1158</v>
      </c>
    </row>
    <row r="1051" customFormat="false" ht="13.8" hidden="false" customHeight="false" outlineLevel="0" collapsed="false">
      <c r="A1051" s="565"/>
      <c r="B1051" s="568" t="s">
        <v>1161</v>
      </c>
    </row>
    <row r="1052" customFormat="false" ht="13.8" hidden="false" customHeight="false" outlineLevel="0" collapsed="false">
      <c r="A1052" s="565"/>
      <c r="B1052" s="568" t="s">
        <v>1165</v>
      </c>
    </row>
    <row r="1053" customFormat="false" ht="13.8" hidden="false" customHeight="false" outlineLevel="0" collapsed="false">
      <c r="A1053" s="565"/>
      <c r="B1053" s="568" t="s">
        <v>1168</v>
      </c>
    </row>
    <row r="1054" customFormat="false" ht="13.8" hidden="false" customHeight="false" outlineLevel="0" collapsed="false">
      <c r="A1054" s="565"/>
      <c r="B1054" s="568" t="s">
        <v>1171</v>
      </c>
    </row>
    <row r="1055" customFormat="false" ht="13.8" hidden="false" customHeight="false" outlineLevel="0" collapsed="false">
      <c r="A1055" s="565"/>
      <c r="B1055" s="568" t="s">
        <v>1174</v>
      </c>
    </row>
    <row r="1056" customFormat="false" ht="13.8" hidden="false" customHeight="false" outlineLevel="0" collapsed="false">
      <c r="A1056" s="565"/>
      <c r="B1056" s="568" t="s">
        <v>1177</v>
      </c>
    </row>
    <row r="1057" customFormat="false" ht="13.8" hidden="false" customHeight="false" outlineLevel="0" collapsed="false">
      <c r="A1057" s="565"/>
      <c r="B1057" s="568" t="s">
        <v>1179</v>
      </c>
    </row>
    <row r="1058" customFormat="false" ht="13.8" hidden="false" customHeight="false" outlineLevel="0" collapsed="false">
      <c r="A1058" s="565"/>
      <c r="B1058" s="568" t="s">
        <v>1181</v>
      </c>
    </row>
    <row r="1059" customFormat="false" ht="13.8" hidden="false" customHeight="false" outlineLevel="0" collapsed="false">
      <c r="A1059" s="565"/>
      <c r="B1059" s="568" t="s">
        <v>1183</v>
      </c>
    </row>
    <row r="1060" customFormat="false" ht="13.8" hidden="false" customHeight="false" outlineLevel="0" collapsed="false">
      <c r="A1060" s="565"/>
      <c r="B1060" s="568" t="s">
        <v>1186</v>
      </c>
    </row>
    <row r="1061" customFormat="false" ht="13.8" hidden="false" customHeight="false" outlineLevel="0" collapsed="false">
      <c r="A1061" s="565"/>
      <c r="B1061" s="568" t="s">
        <v>2894</v>
      </c>
    </row>
    <row r="1062" customFormat="false" ht="13.8" hidden="false" customHeight="false" outlineLevel="0" collapsed="false">
      <c r="A1062" s="565"/>
      <c r="B1062" s="568" t="s">
        <v>1876</v>
      </c>
    </row>
    <row r="1063" customFormat="false" ht="13.8" hidden="false" customHeight="false" outlineLevel="0" collapsed="false">
      <c r="A1063" s="565"/>
      <c r="B1063" s="568" t="s">
        <v>344</v>
      </c>
    </row>
    <row r="1064" customFormat="false" ht="13.8" hidden="false" customHeight="false" outlineLevel="0" collapsed="false">
      <c r="A1064" s="565"/>
      <c r="B1064" s="568" t="s">
        <v>346</v>
      </c>
    </row>
    <row r="1065" customFormat="false" ht="13.8" hidden="false" customHeight="false" outlineLevel="0" collapsed="false">
      <c r="A1065" s="565"/>
      <c r="B1065" s="568" t="s">
        <v>2897</v>
      </c>
    </row>
    <row r="1066" customFormat="false" ht="13.8" hidden="false" customHeight="false" outlineLevel="0" collapsed="false">
      <c r="A1066" s="565"/>
      <c r="B1066" s="568" t="s">
        <v>3312</v>
      </c>
    </row>
    <row r="1067" customFormat="false" ht="13.8" hidden="false" customHeight="false" outlineLevel="0" collapsed="false">
      <c r="A1067" s="565"/>
      <c r="B1067" s="568" t="s">
        <v>3314</v>
      </c>
    </row>
    <row r="1068" customFormat="false" ht="13.8" hidden="false" customHeight="false" outlineLevel="0" collapsed="false">
      <c r="A1068" s="565"/>
      <c r="B1068" s="568" t="s">
        <v>3316</v>
      </c>
    </row>
    <row r="1069" customFormat="false" ht="13.8" hidden="false" customHeight="false" outlineLevel="0" collapsed="false">
      <c r="A1069" s="565"/>
      <c r="B1069" s="568" t="s">
        <v>2899</v>
      </c>
    </row>
    <row r="1070" customFormat="false" ht="13.8" hidden="false" customHeight="false" outlineLevel="0" collapsed="false">
      <c r="A1070" s="565"/>
      <c r="B1070" s="568" t="s">
        <v>2904</v>
      </c>
    </row>
    <row r="1071" customFormat="false" ht="13.8" hidden="false" customHeight="false" outlineLevel="0" collapsed="false">
      <c r="A1071" s="565"/>
      <c r="B1071" s="568" t="s">
        <v>3318</v>
      </c>
    </row>
    <row r="1072" customFormat="false" ht="13.8" hidden="false" customHeight="false" outlineLevel="0" collapsed="false">
      <c r="A1072" s="565"/>
      <c r="B1072" s="568" t="s">
        <v>2906</v>
      </c>
    </row>
    <row r="1073" customFormat="false" ht="13.8" hidden="false" customHeight="false" outlineLevel="0" collapsed="false">
      <c r="A1073" s="565"/>
      <c r="B1073" s="568" t="s">
        <v>2908</v>
      </c>
    </row>
    <row r="1074" customFormat="false" ht="13.8" hidden="false" customHeight="false" outlineLevel="0" collapsed="false">
      <c r="A1074" s="565"/>
      <c r="B1074" s="568" t="s">
        <v>349</v>
      </c>
    </row>
    <row r="1075" customFormat="false" ht="13.8" hidden="false" customHeight="false" outlineLevel="0" collapsed="false">
      <c r="A1075" s="565"/>
      <c r="B1075" s="568" t="s">
        <v>351</v>
      </c>
    </row>
    <row r="1076" customFormat="false" ht="13.8" hidden="false" customHeight="false" outlineLevel="0" collapsed="false">
      <c r="A1076" s="565"/>
      <c r="B1076" s="568" t="s">
        <v>354</v>
      </c>
    </row>
    <row r="1077" customFormat="false" ht="13.8" hidden="false" customHeight="false" outlineLevel="0" collapsed="false">
      <c r="A1077" s="565"/>
      <c r="B1077" s="568" t="s">
        <v>1188</v>
      </c>
    </row>
    <row r="1078" customFormat="false" ht="13.8" hidden="false" customHeight="false" outlineLevel="0" collapsed="false">
      <c r="A1078" s="565"/>
      <c r="B1078" s="568" t="s">
        <v>1881</v>
      </c>
    </row>
    <row r="1079" customFormat="false" ht="13.8" hidden="false" customHeight="false" outlineLevel="0" collapsed="false">
      <c r="A1079" s="565"/>
      <c r="B1079" s="568" t="s">
        <v>1883</v>
      </c>
    </row>
    <row r="1080" customFormat="false" ht="13.8" hidden="false" customHeight="false" outlineLevel="0" collapsed="false">
      <c r="A1080" s="565"/>
      <c r="B1080" s="568" t="s">
        <v>2911</v>
      </c>
    </row>
    <row r="1081" customFormat="false" ht="13.8" hidden="false" customHeight="false" outlineLevel="0" collapsed="false">
      <c r="A1081" s="565"/>
      <c r="B1081" s="568" t="s">
        <v>3320</v>
      </c>
    </row>
    <row r="1082" customFormat="false" ht="13.8" hidden="false" customHeight="false" outlineLevel="0" collapsed="false">
      <c r="A1082" s="565"/>
      <c r="B1082" s="568" t="s">
        <v>1193</v>
      </c>
    </row>
    <row r="1083" customFormat="false" ht="13.8" hidden="false" customHeight="false" outlineLevel="0" collapsed="false">
      <c r="A1083" s="565"/>
      <c r="B1083" s="568" t="s">
        <v>1198</v>
      </c>
    </row>
    <row r="1084" customFormat="false" ht="13.8" hidden="false" customHeight="false" outlineLevel="0" collapsed="false">
      <c r="A1084" s="565"/>
      <c r="B1084" s="568" t="s">
        <v>3322</v>
      </c>
    </row>
    <row r="1085" customFormat="false" ht="13.8" hidden="false" customHeight="false" outlineLevel="0" collapsed="false">
      <c r="A1085" s="565"/>
      <c r="B1085" s="568" t="s">
        <v>3324</v>
      </c>
    </row>
    <row r="1086" customFormat="false" ht="13.8" hidden="false" customHeight="false" outlineLevel="0" collapsed="false">
      <c r="A1086" s="565"/>
      <c r="B1086" s="568" t="s">
        <v>2913</v>
      </c>
    </row>
    <row r="1087" customFormat="false" ht="13.8" hidden="false" customHeight="false" outlineLevel="0" collapsed="false">
      <c r="A1087" s="565"/>
      <c r="B1087" s="568" t="s">
        <v>356</v>
      </c>
    </row>
    <row r="1088" customFormat="false" ht="13.8" hidden="false" customHeight="false" outlineLevel="0" collapsed="false">
      <c r="A1088" s="565"/>
      <c r="B1088" s="568" t="s">
        <v>2917</v>
      </c>
    </row>
    <row r="1089" customFormat="false" ht="13.8" hidden="false" customHeight="false" outlineLevel="0" collapsed="false">
      <c r="A1089" s="565"/>
      <c r="B1089" s="568" t="s">
        <v>2919</v>
      </c>
    </row>
    <row r="1090" customFormat="false" ht="13.8" hidden="false" customHeight="false" outlineLevel="0" collapsed="false">
      <c r="A1090" s="565"/>
      <c r="B1090" s="568" t="s">
        <v>1202</v>
      </c>
    </row>
    <row r="1091" customFormat="false" ht="13.8" hidden="false" customHeight="false" outlineLevel="0" collapsed="false">
      <c r="A1091" s="565"/>
      <c r="B1091" s="568" t="s">
        <v>1323</v>
      </c>
    </row>
    <row r="1092" customFormat="false" ht="13.8" hidden="false" customHeight="false" outlineLevel="0" collapsed="false">
      <c r="A1092" s="565"/>
      <c r="B1092" s="568" t="s">
        <v>358</v>
      </c>
    </row>
    <row r="1093" customFormat="false" ht="13.8" hidden="false" customHeight="false" outlineLevel="0" collapsed="false">
      <c r="A1093" s="565"/>
      <c r="B1093" s="568" t="s">
        <v>1207</v>
      </c>
    </row>
    <row r="1094" customFormat="false" ht="13.8" hidden="false" customHeight="false" outlineLevel="0" collapsed="false">
      <c r="A1094" s="565"/>
      <c r="B1094" s="568" t="s">
        <v>2921</v>
      </c>
    </row>
    <row r="1095" customFormat="false" ht="13.8" hidden="false" customHeight="false" outlineLevel="0" collapsed="false">
      <c r="A1095" s="565"/>
      <c r="B1095" s="568" t="s">
        <v>365</v>
      </c>
    </row>
    <row r="1096" customFormat="false" ht="13.8" hidden="false" customHeight="false" outlineLevel="0" collapsed="false">
      <c r="A1096" s="565"/>
      <c r="B1096" s="568" t="s">
        <v>368</v>
      </c>
    </row>
    <row r="1097" customFormat="false" ht="13.8" hidden="false" customHeight="false" outlineLevel="0" collapsed="false">
      <c r="A1097" s="565"/>
      <c r="B1097" s="568" t="s">
        <v>371</v>
      </c>
    </row>
    <row r="1098" customFormat="false" ht="13.8" hidden="false" customHeight="false" outlineLevel="0" collapsed="false">
      <c r="A1098" s="565"/>
      <c r="B1098" s="568" t="s">
        <v>374</v>
      </c>
    </row>
    <row r="1099" customFormat="false" ht="13.8" hidden="false" customHeight="false" outlineLevel="0" collapsed="false">
      <c r="A1099" s="565"/>
      <c r="B1099" s="568" t="s">
        <v>377</v>
      </c>
    </row>
    <row r="1100" customFormat="false" ht="13.8" hidden="false" customHeight="false" outlineLevel="0" collapsed="false">
      <c r="A1100" s="565"/>
      <c r="B1100" s="568" t="s">
        <v>1209</v>
      </c>
    </row>
    <row r="1101" customFormat="false" ht="13.8" hidden="false" customHeight="false" outlineLevel="0" collapsed="false">
      <c r="A1101" s="565"/>
      <c r="B1101" s="568" t="s">
        <v>379</v>
      </c>
    </row>
    <row r="1102" customFormat="false" ht="13.8" hidden="false" customHeight="false" outlineLevel="0" collapsed="false">
      <c r="A1102" s="565"/>
      <c r="B1102" s="568" t="s">
        <v>1885</v>
      </c>
    </row>
    <row r="1103" customFormat="false" ht="13.8" hidden="false" customHeight="false" outlineLevel="0" collapsed="false">
      <c r="A1103" s="565"/>
      <c r="B1103" s="568" t="s">
        <v>383</v>
      </c>
    </row>
    <row r="1104" customFormat="false" ht="13.8" hidden="false" customHeight="false" outlineLevel="0" collapsed="false">
      <c r="A1104" s="565"/>
      <c r="B1104" s="568" t="s">
        <v>621</v>
      </c>
    </row>
    <row r="1105" customFormat="false" ht="13.8" hidden="false" customHeight="false" outlineLevel="0" collapsed="false">
      <c r="A1105" s="565"/>
      <c r="B1105" s="568" t="s">
        <v>2925</v>
      </c>
    </row>
    <row r="1106" customFormat="false" ht="13.8" hidden="false" customHeight="false" outlineLevel="0" collapsed="false">
      <c r="A1106" s="565"/>
      <c r="B1106" s="568" t="s">
        <v>3328</v>
      </c>
    </row>
    <row r="1107" customFormat="false" ht="13.8" hidden="false" customHeight="false" outlineLevel="0" collapsed="false">
      <c r="A1107" s="565"/>
      <c r="B1107" s="568" t="s">
        <v>3330</v>
      </c>
    </row>
    <row r="1108" customFormat="false" ht="13.8" hidden="false" customHeight="false" outlineLevel="0" collapsed="false">
      <c r="A1108" s="565"/>
      <c r="B1108" s="568" t="s">
        <v>3332</v>
      </c>
    </row>
    <row r="1109" customFormat="false" ht="13.8" hidden="false" customHeight="false" outlineLevel="0" collapsed="false">
      <c r="A1109" s="565"/>
      <c r="B1109" s="568" t="s">
        <v>2928</v>
      </c>
    </row>
    <row r="1110" customFormat="false" ht="13.8" hidden="false" customHeight="false" outlineLevel="0" collapsed="false">
      <c r="A1110" s="565"/>
      <c r="B1110" s="568" t="s">
        <v>2930</v>
      </c>
    </row>
    <row r="1111" customFormat="false" ht="13.8" hidden="false" customHeight="false" outlineLevel="0" collapsed="false">
      <c r="A1111" s="565"/>
      <c r="B1111" s="568" t="s">
        <v>2932</v>
      </c>
    </row>
    <row r="1112" customFormat="false" ht="13.8" hidden="false" customHeight="false" outlineLevel="0" collapsed="false">
      <c r="A1112" s="565"/>
      <c r="B1112" s="568" t="s">
        <v>2243</v>
      </c>
    </row>
    <row r="1113" customFormat="false" ht="13.8" hidden="false" customHeight="false" outlineLevel="0" collapsed="false">
      <c r="A1113" s="565"/>
      <c r="B1113" s="568" t="s">
        <v>2245</v>
      </c>
    </row>
    <row r="1114" customFormat="false" ht="13.8" hidden="false" customHeight="false" outlineLevel="0" collapsed="false">
      <c r="A1114" s="565"/>
      <c r="B1114" s="568" t="s">
        <v>2248</v>
      </c>
    </row>
    <row r="1115" customFormat="false" ht="13.8" hidden="false" customHeight="false" outlineLevel="0" collapsed="false">
      <c r="A1115" s="565"/>
      <c r="B1115" s="568" t="s">
        <v>2250</v>
      </c>
    </row>
    <row r="1116" customFormat="false" ht="13.8" hidden="false" customHeight="false" outlineLevel="0" collapsed="false">
      <c r="A1116" s="565"/>
      <c r="B1116" s="568" t="s">
        <v>2253</v>
      </c>
    </row>
    <row r="1117" customFormat="false" ht="13.8" hidden="false" customHeight="false" outlineLevel="0" collapsed="false">
      <c r="A1117" s="565"/>
      <c r="B1117" s="568" t="s">
        <v>2256</v>
      </c>
    </row>
    <row r="1118" customFormat="false" ht="13.8" hidden="false" customHeight="false" outlineLevel="0" collapsed="false">
      <c r="A1118" s="565"/>
      <c r="B1118" s="568" t="s">
        <v>2259</v>
      </c>
    </row>
    <row r="1119" customFormat="false" ht="13.8" hidden="false" customHeight="false" outlineLevel="0" collapsed="false">
      <c r="A1119" s="565"/>
      <c r="B1119" s="568" t="s">
        <v>1211</v>
      </c>
    </row>
    <row r="1120" customFormat="false" ht="13.8" hidden="false" customHeight="false" outlineLevel="0" collapsed="false">
      <c r="A1120" s="565"/>
      <c r="B1120" s="568" t="s">
        <v>386</v>
      </c>
    </row>
    <row r="1121" customFormat="false" ht="13.8" hidden="false" customHeight="false" outlineLevel="0" collapsed="false">
      <c r="A1121" s="565"/>
      <c r="B1121" s="568" t="s">
        <v>388</v>
      </c>
    </row>
    <row r="1122" customFormat="false" ht="13.8" hidden="false" customHeight="false" outlineLevel="0" collapsed="false">
      <c r="A1122" s="565"/>
      <c r="B1122" s="568" t="s">
        <v>3334</v>
      </c>
    </row>
    <row r="1123" customFormat="false" ht="13.8" hidden="false" customHeight="false" outlineLevel="0" collapsed="false">
      <c r="A1123" s="565"/>
      <c r="B1123" s="568" t="s">
        <v>1887</v>
      </c>
    </row>
    <row r="1124" customFormat="false" ht="13.8" hidden="false" customHeight="false" outlineLevel="0" collapsed="false">
      <c r="A1124" s="565"/>
      <c r="B1124" s="568" t="s">
        <v>1889</v>
      </c>
    </row>
    <row r="1125" customFormat="false" ht="13.8" hidden="false" customHeight="false" outlineLevel="0" collapsed="false">
      <c r="A1125" s="565"/>
      <c r="B1125" s="568" t="s">
        <v>1892</v>
      </c>
    </row>
    <row r="1126" customFormat="false" ht="13.8" hidden="false" customHeight="false" outlineLevel="0" collapsed="false">
      <c r="A1126" s="565"/>
      <c r="B1126" s="568" t="s">
        <v>1894</v>
      </c>
    </row>
    <row r="1127" customFormat="false" ht="13.8" hidden="false" customHeight="false" outlineLevel="0" collapsed="false">
      <c r="A1127" s="565"/>
      <c r="B1127" s="568" t="s">
        <v>1897</v>
      </c>
    </row>
    <row r="1128" customFormat="false" ht="13.8" hidden="false" customHeight="false" outlineLevel="0" collapsed="false">
      <c r="A1128" s="565"/>
      <c r="B1128" s="568" t="s">
        <v>1899</v>
      </c>
    </row>
    <row r="1129" customFormat="false" ht="13.8" hidden="false" customHeight="false" outlineLevel="0" collapsed="false">
      <c r="A1129" s="565"/>
      <c r="B1129" s="568" t="s">
        <v>1902</v>
      </c>
    </row>
    <row r="1130" customFormat="false" ht="13.8" hidden="false" customHeight="false" outlineLevel="0" collapsed="false">
      <c r="A1130" s="565"/>
      <c r="B1130" s="568" t="s">
        <v>1904</v>
      </c>
    </row>
    <row r="1131" customFormat="false" ht="13.8" hidden="false" customHeight="false" outlineLevel="0" collapsed="false">
      <c r="A1131" s="565"/>
      <c r="B1131" s="568" t="s">
        <v>1907</v>
      </c>
    </row>
    <row r="1132" customFormat="false" ht="13.8" hidden="false" customHeight="false" outlineLevel="0" collapsed="false">
      <c r="A1132" s="565"/>
      <c r="B1132" s="568" t="s">
        <v>2934</v>
      </c>
    </row>
    <row r="1133" customFormat="false" ht="13.8" hidden="false" customHeight="false" outlineLevel="0" collapsed="false">
      <c r="A1133" s="565"/>
      <c r="B1133" s="568" t="s">
        <v>2936</v>
      </c>
    </row>
    <row r="1134" customFormat="false" ht="13.8" hidden="false" customHeight="false" outlineLevel="0" collapsed="false">
      <c r="A1134" s="565"/>
      <c r="B1134" s="568" t="s">
        <v>1909</v>
      </c>
    </row>
    <row r="1135" customFormat="false" ht="13.8" hidden="false" customHeight="false" outlineLevel="0" collapsed="false">
      <c r="A1135" s="565"/>
      <c r="B1135" s="568" t="s">
        <v>396</v>
      </c>
    </row>
    <row r="1136" customFormat="false" ht="13.8" hidden="false" customHeight="false" outlineLevel="0" collapsed="false">
      <c r="A1136" s="565"/>
      <c r="B1136" s="568" t="s">
        <v>3336</v>
      </c>
    </row>
    <row r="1137" customFormat="false" ht="13.8" hidden="false" customHeight="false" outlineLevel="0" collapsed="false">
      <c r="A1137" s="565"/>
      <c r="B1137" s="568" t="s">
        <v>3338</v>
      </c>
    </row>
    <row r="1138" customFormat="false" ht="13.8" hidden="false" customHeight="false" outlineLevel="0" collapsed="false">
      <c r="A1138" s="565"/>
      <c r="B1138" s="568" t="s">
        <v>2261</v>
      </c>
    </row>
    <row r="1139" customFormat="false" ht="13.8" hidden="false" customHeight="false" outlineLevel="0" collapsed="false">
      <c r="A1139" s="565"/>
      <c r="B1139" s="568" t="s">
        <v>2263</v>
      </c>
    </row>
    <row r="1140" customFormat="false" ht="13.8" hidden="false" customHeight="false" outlineLevel="0" collapsed="false">
      <c r="A1140" s="565"/>
      <c r="B1140" s="568" t="s">
        <v>2265</v>
      </c>
    </row>
    <row r="1141" customFormat="false" ht="13.8" hidden="false" customHeight="false" outlineLevel="0" collapsed="false">
      <c r="A1141" s="565"/>
      <c r="B1141" s="568" t="s">
        <v>2939</v>
      </c>
    </row>
    <row r="1142" customFormat="false" ht="13.8" hidden="false" customHeight="false" outlineLevel="0" collapsed="false">
      <c r="A1142" s="565"/>
      <c r="B1142" s="568" t="s">
        <v>2941</v>
      </c>
    </row>
    <row r="1143" customFormat="false" ht="13.8" hidden="false" customHeight="false" outlineLevel="0" collapsed="false">
      <c r="A1143" s="565"/>
      <c r="B1143" s="568" t="s">
        <v>2943</v>
      </c>
    </row>
    <row r="1144" customFormat="false" ht="13.8" hidden="false" customHeight="false" outlineLevel="0" collapsed="false">
      <c r="A1144" s="565"/>
      <c r="B1144" s="568" t="s">
        <v>2945</v>
      </c>
    </row>
    <row r="1145" customFormat="false" ht="13.8" hidden="false" customHeight="false" outlineLevel="0" collapsed="false">
      <c r="A1145" s="565"/>
      <c r="B1145" s="568" t="s">
        <v>3340</v>
      </c>
    </row>
    <row r="1146" customFormat="false" ht="13.8" hidden="false" customHeight="false" outlineLevel="0" collapsed="false">
      <c r="A1146" s="565"/>
      <c r="B1146" s="568" t="s">
        <v>415</v>
      </c>
    </row>
    <row r="1147" customFormat="false" ht="13.8" hidden="false" customHeight="false" outlineLevel="0" collapsed="false">
      <c r="A1147" s="565"/>
      <c r="B1147" s="568" t="s">
        <v>418</v>
      </c>
    </row>
    <row r="1148" customFormat="false" ht="13.8" hidden="false" customHeight="false" outlineLevel="0" collapsed="false">
      <c r="A1148" s="565"/>
      <c r="B1148" s="568" t="s">
        <v>3342</v>
      </c>
    </row>
    <row r="1149" customFormat="false" ht="13.8" hidden="false" customHeight="false" outlineLevel="0" collapsed="false">
      <c r="A1149" s="565"/>
      <c r="B1149" s="568" t="s">
        <v>2947</v>
      </c>
    </row>
    <row r="1150" customFormat="false" ht="13.8" hidden="false" customHeight="false" outlineLevel="0" collapsed="false">
      <c r="A1150" s="565"/>
      <c r="B1150" s="568" t="s">
        <v>3344</v>
      </c>
    </row>
    <row r="1151" customFormat="false" ht="13.8" hidden="false" customHeight="false" outlineLevel="0" collapsed="false">
      <c r="A1151" s="565"/>
      <c r="B1151" s="568" t="s">
        <v>2949</v>
      </c>
    </row>
    <row r="1152" customFormat="false" ht="13.8" hidden="false" customHeight="false" outlineLevel="0" collapsed="false">
      <c r="A1152" s="565"/>
      <c r="B1152" s="568" t="s">
        <v>1213</v>
      </c>
    </row>
    <row r="1153" customFormat="false" ht="13.8" hidden="false" customHeight="false" outlineLevel="0" collapsed="false">
      <c r="A1153" s="565"/>
      <c r="B1153" s="568" t="s">
        <v>1218</v>
      </c>
    </row>
    <row r="1154" customFormat="false" ht="13.8" hidden="false" customHeight="false" outlineLevel="0" collapsed="false">
      <c r="A1154" s="565"/>
      <c r="B1154" s="568" t="s">
        <v>1222</v>
      </c>
    </row>
    <row r="1155" customFormat="false" ht="13.8" hidden="false" customHeight="false" outlineLevel="0" collapsed="false">
      <c r="A1155" s="565"/>
      <c r="B1155" s="568" t="s">
        <v>1911</v>
      </c>
    </row>
    <row r="1156" customFormat="false" ht="13.8" hidden="false" customHeight="false" outlineLevel="0" collapsed="false">
      <c r="A1156" s="565"/>
      <c r="B1156" s="568" t="s">
        <v>3346</v>
      </c>
    </row>
    <row r="1157" customFormat="false" ht="13.8" hidden="false" customHeight="false" outlineLevel="0" collapsed="false">
      <c r="A1157" s="565"/>
      <c r="B1157" s="568" t="s">
        <v>1914</v>
      </c>
    </row>
    <row r="1158" customFormat="false" ht="13.8" hidden="false" customHeight="false" outlineLevel="0" collapsed="false">
      <c r="A1158" s="565"/>
      <c r="B1158" s="568" t="s">
        <v>1916</v>
      </c>
    </row>
    <row r="1159" customFormat="false" ht="13.8" hidden="false" customHeight="false" outlineLevel="0" collapsed="false">
      <c r="A1159" s="565"/>
      <c r="B1159" s="568" t="s">
        <v>1919</v>
      </c>
    </row>
    <row r="1160" customFormat="false" ht="13.8" hidden="false" customHeight="false" outlineLevel="0" collapsed="false">
      <c r="A1160" s="565"/>
      <c r="B1160" s="568" t="s">
        <v>1921</v>
      </c>
    </row>
    <row r="1161" customFormat="false" ht="13.8" hidden="false" customHeight="false" outlineLevel="0" collapsed="false">
      <c r="A1161" s="565"/>
      <c r="B1161" s="568" t="s">
        <v>1923</v>
      </c>
    </row>
    <row r="1162" customFormat="false" ht="13.8" hidden="false" customHeight="false" outlineLevel="0" collapsed="false">
      <c r="A1162" s="565"/>
      <c r="B1162" s="568" t="s">
        <v>2952</v>
      </c>
    </row>
    <row r="1163" customFormat="false" ht="13.8" hidden="false" customHeight="false" outlineLevel="0" collapsed="false">
      <c r="A1163" s="565"/>
      <c r="B1163" s="568" t="s">
        <v>2270</v>
      </c>
    </row>
    <row r="1164" customFormat="false" ht="13.8" hidden="false" customHeight="false" outlineLevel="0" collapsed="false">
      <c r="A1164" s="565"/>
      <c r="B1164" s="568" t="s">
        <v>2272</v>
      </c>
    </row>
    <row r="1165" customFormat="false" ht="13.8" hidden="false" customHeight="false" outlineLevel="0" collapsed="false">
      <c r="A1165" s="565"/>
      <c r="B1165" s="568" t="s">
        <v>399</v>
      </c>
    </row>
    <row r="1166" customFormat="false" ht="13.8" hidden="false" customHeight="false" outlineLevel="0" collapsed="false">
      <c r="A1166" s="565"/>
      <c r="B1166" s="568" t="s">
        <v>1209</v>
      </c>
    </row>
    <row r="1167" customFormat="false" ht="13.8" hidden="false" customHeight="false" outlineLevel="0" collapsed="false">
      <c r="A1167" s="565"/>
      <c r="B1167" s="568" t="s">
        <v>379</v>
      </c>
    </row>
    <row r="1168" customFormat="false" ht="13.8" hidden="false" customHeight="false" outlineLevel="0" collapsed="false">
      <c r="A1168" s="565"/>
      <c r="B1168" s="568" t="s">
        <v>1885</v>
      </c>
    </row>
    <row r="1169" customFormat="false" ht="13.8" hidden="false" customHeight="false" outlineLevel="0" collapsed="false">
      <c r="A1169" s="565"/>
      <c r="B1169" s="568" t="s">
        <v>383</v>
      </c>
    </row>
    <row r="1170" customFormat="false" ht="13.8" hidden="false" customHeight="false" outlineLevel="0" collapsed="false">
      <c r="A1170" s="565"/>
      <c r="B1170" s="568" t="s">
        <v>621</v>
      </c>
    </row>
    <row r="1171" customFormat="false" ht="13.8" hidden="false" customHeight="false" outlineLevel="0" collapsed="false">
      <c r="A1171" s="565"/>
      <c r="B1171" s="568" t="s">
        <v>2925</v>
      </c>
    </row>
    <row r="1172" customFormat="false" ht="13.8" hidden="false" customHeight="false" outlineLevel="0" collapsed="false">
      <c r="A1172" s="565"/>
      <c r="B1172" s="568" t="s">
        <v>3328</v>
      </c>
    </row>
    <row r="1173" customFormat="false" ht="13.8" hidden="false" customHeight="false" outlineLevel="0" collapsed="false">
      <c r="A1173" s="565"/>
      <c r="B1173" s="568" t="s">
        <v>3330</v>
      </c>
    </row>
    <row r="1174" customFormat="false" ht="13.8" hidden="false" customHeight="false" outlineLevel="0" collapsed="false">
      <c r="A1174" s="565"/>
      <c r="B1174" s="568" t="s">
        <v>3332</v>
      </c>
    </row>
    <row r="1175" customFormat="false" ht="13.8" hidden="false" customHeight="false" outlineLevel="0" collapsed="false">
      <c r="A1175" s="565"/>
      <c r="B1175" s="568" t="s">
        <v>2928</v>
      </c>
    </row>
    <row r="1176" customFormat="false" ht="13.8" hidden="false" customHeight="false" outlineLevel="0" collapsed="false">
      <c r="A1176" s="565"/>
      <c r="B1176" s="568" t="s">
        <v>2930</v>
      </c>
    </row>
    <row r="1177" customFormat="false" ht="13.8" hidden="false" customHeight="false" outlineLevel="0" collapsed="false">
      <c r="A1177" s="565"/>
      <c r="B1177" s="568" t="s">
        <v>2932</v>
      </c>
    </row>
    <row r="1178" customFormat="false" ht="13.8" hidden="false" customHeight="false" outlineLevel="0" collapsed="false">
      <c r="A1178" s="565"/>
      <c r="B1178" s="568" t="s">
        <v>2243</v>
      </c>
    </row>
    <row r="1179" customFormat="false" ht="13.8" hidden="false" customHeight="false" outlineLevel="0" collapsed="false">
      <c r="A1179" s="565"/>
      <c r="B1179" s="568" t="s">
        <v>2245</v>
      </c>
    </row>
    <row r="1180" customFormat="false" ht="13.8" hidden="false" customHeight="false" outlineLevel="0" collapsed="false">
      <c r="A1180" s="565"/>
      <c r="B1180" s="568" t="s">
        <v>2248</v>
      </c>
    </row>
    <row r="1181" customFormat="false" ht="13.8" hidden="false" customHeight="false" outlineLevel="0" collapsed="false">
      <c r="A1181" s="565"/>
      <c r="B1181" s="568" t="s">
        <v>2250</v>
      </c>
    </row>
    <row r="1182" customFormat="false" ht="13.8" hidden="false" customHeight="false" outlineLevel="0" collapsed="false">
      <c r="A1182" s="565"/>
      <c r="B1182" s="568" t="s">
        <v>2253</v>
      </c>
    </row>
    <row r="1183" customFormat="false" ht="13.8" hidden="false" customHeight="false" outlineLevel="0" collapsed="false">
      <c r="A1183" s="565"/>
      <c r="B1183" s="568" t="s">
        <v>2256</v>
      </c>
    </row>
    <row r="1184" customFormat="false" ht="13.8" hidden="false" customHeight="false" outlineLevel="0" collapsed="false">
      <c r="A1184" s="565"/>
      <c r="B1184" s="568" t="s">
        <v>2259</v>
      </c>
    </row>
    <row r="1185" customFormat="false" ht="13.8" hidden="false" customHeight="false" outlineLevel="0" collapsed="false">
      <c r="A1185" s="565"/>
      <c r="B1185" s="568" t="s">
        <v>1211</v>
      </c>
    </row>
    <row r="1186" customFormat="false" ht="13.8" hidden="false" customHeight="false" outlineLevel="0" collapsed="false">
      <c r="A1186" s="565"/>
      <c r="B1186" s="568" t="s">
        <v>386</v>
      </c>
    </row>
    <row r="1187" customFormat="false" ht="13.8" hidden="false" customHeight="false" outlineLevel="0" collapsed="false">
      <c r="A1187" s="565"/>
      <c r="B1187" s="568" t="s">
        <v>3492</v>
      </c>
    </row>
    <row r="1188" customFormat="false" ht="13.8" hidden="false" customHeight="false" outlineLevel="0" collapsed="false">
      <c r="A1188" s="565"/>
      <c r="B1188" s="568" t="s">
        <v>3493</v>
      </c>
    </row>
    <row r="1189" customFormat="false" ht="13.8" hidden="false" customHeight="false" outlineLevel="0" collapsed="false">
      <c r="A1189" s="565"/>
      <c r="B1189" s="568" t="s">
        <v>388</v>
      </c>
    </row>
    <row r="1190" customFormat="false" ht="13.8" hidden="false" customHeight="false" outlineLevel="0" collapsed="false">
      <c r="A1190" s="565"/>
      <c r="B1190" s="568" t="s">
        <v>3334</v>
      </c>
    </row>
    <row r="1191" customFormat="false" ht="13.8" hidden="false" customHeight="false" outlineLevel="0" collapsed="false">
      <c r="A1191" s="565"/>
      <c r="B1191" s="568" t="s">
        <v>1887</v>
      </c>
    </row>
    <row r="1192" customFormat="false" ht="13.8" hidden="false" customHeight="false" outlineLevel="0" collapsed="false">
      <c r="A1192" s="565"/>
      <c r="B1192" s="568" t="s">
        <v>1889</v>
      </c>
    </row>
    <row r="1193" customFormat="false" ht="13.8" hidden="false" customHeight="false" outlineLevel="0" collapsed="false">
      <c r="A1193" s="565"/>
      <c r="B1193" s="568" t="s">
        <v>1892</v>
      </c>
    </row>
    <row r="1194" customFormat="false" ht="13.8" hidden="false" customHeight="false" outlineLevel="0" collapsed="false">
      <c r="A1194" s="565"/>
      <c r="B1194" s="568" t="s">
        <v>1894</v>
      </c>
    </row>
    <row r="1195" customFormat="false" ht="13.8" hidden="false" customHeight="false" outlineLevel="0" collapsed="false">
      <c r="A1195" s="565"/>
      <c r="B1195" s="568" t="s">
        <v>1897</v>
      </c>
    </row>
    <row r="1196" customFormat="false" ht="13.8" hidden="false" customHeight="false" outlineLevel="0" collapsed="false">
      <c r="A1196" s="565"/>
      <c r="B1196" s="568" t="s">
        <v>1899</v>
      </c>
    </row>
    <row r="1197" customFormat="false" ht="13.8" hidden="false" customHeight="false" outlineLevel="0" collapsed="false">
      <c r="A1197" s="565"/>
      <c r="B1197" s="568" t="s">
        <v>1902</v>
      </c>
    </row>
    <row r="1198" customFormat="false" ht="13.8" hidden="false" customHeight="false" outlineLevel="0" collapsed="false">
      <c r="A1198" s="565"/>
      <c r="B1198" s="568" t="s">
        <v>1904</v>
      </c>
    </row>
    <row r="1199" customFormat="false" ht="13.8" hidden="false" customHeight="false" outlineLevel="0" collapsed="false">
      <c r="A1199" s="565"/>
      <c r="B1199" s="568" t="s">
        <v>1907</v>
      </c>
    </row>
    <row r="1200" customFormat="false" ht="13.8" hidden="false" customHeight="false" outlineLevel="0" collapsed="false">
      <c r="A1200" s="565"/>
      <c r="B1200" s="568" t="s">
        <v>2934</v>
      </c>
    </row>
    <row r="1201" customFormat="false" ht="13.8" hidden="false" customHeight="false" outlineLevel="0" collapsed="false">
      <c r="A1201" s="565"/>
      <c r="B1201" s="568" t="s">
        <v>2936</v>
      </c>
    </row>
    <row r="1202" customFormat="false" ht="13.8" hidden="false" customHeight="false" outlineLevel="0" collapsed="false">
      <c r="A1202" s="565"/>
      <c r="B1202" s="568" t="s">
        <v>1909</v>
      </c>
    </row>
    <row r="1203" customFormat="false" ht="13.8" hidden="false" customHeight="false" outlineLevel="0" collapsed="false">
      <c r="A1203" s="565"/>
      <c r="B1203" s="568" t="s">
        <v>396</v>
      </c>
    </row>
    <row r="1204" customFormat="false" ht="13.8" hidden="false" customHeight="false" outlineLevel="0" collapsed="false">
      <c r="A1204" s="565"/>
      <c r="B1204" s="568" t="s">
        <v>3336</v>
      </c>
    </row>
    <row r="1205" customFormat="false" ht="13.8" hidden="false" customHeight="false" outlineLevel="0" collapsed="false">
      <c r="A1205" s="565"/>
      <c r="B1205" s="568" t="s">
        <v>3338</v>
      </c>
    </row>
    <row r="1206" customFormat="false" ht="13.8" hidden="false" customHeight="false" outlineLevel="0" collapsed="false">
      <c r="A1206" s="565"/>
      <c r="B1206" s="568" t="s">
        <v>2261</v>
      </c>
    </row>
    <row r="1207" customFormat="false" ht="13.8" hidden="false" customHeight="false" outlineLevel="0" collapsed="false">
      <c r="A1207" s="565"/>
      <c r="B1207" s="568" t="s">
        <v>2263</v>
      </c>
    </row>
    <row r="1208" customFormat="false" ht="13.8" hidden="false" customHeight="false" outlineLevel="0" collapsed="false">
      <c r="A1208" s="565"/>
      <c r="B1208" s="568" t="s">
        <v>2265</v>
      </c>
    </row>
    <row r="1209" customFormat="false" ht="13.8" hidden="false" customHeight="false" outlineLevel="0" collapsed="false">
      <c r="A1209" s="565"/>
      <c r="B1209" s="568" t="s">
        <v>2939</v>
      </c>
    </row>
    <row r="1210" customFormat="false" ht="13.8" hidden="false" customHeight="false" outlineLevel="0" collapsed="false">
      <c r="A1210" s="565"/>
      <c r="B1210" s="568" t="s">
        <v>2941</v>
      </c>
    </row>
    <row r="1211" customFormat="false" ht="13.8" hidden="false" customHeight="false" outlineLevel="0" collapsed="false">
      <c r="A1211" s="565"/>
      <c r="B1211" s="568" t="s">
        <v>2943</v>
      </c>
    </row>
    <row r="1212" customFormat="false" ht="13.8" hidden="false" customHeight="false" outlineLevel="0" collapsed="false">
      <c r="A1212" s="565"/>
      <c r="B1212" s="568" t="s">
        <v>2945</v>
      </c>
    </row>
    <row r="1213" customFormat="false" ht="13.8" hidden="false" customHeight="false" outlineLevel="0" collapsed="false">
      <c r="A1213" s="565"/>
      <c r="B1213" s="568" t="s">
        <v>3340</v>
      </c>
    </row>
    <row r="1214" customFormat="false" ht="13.8" hidden="false" customHeight="false" outlineLevel="0" collapsed="false">
      <c r="A1214" s="565"/>
      <c r="B1214" s="568" t="s">
        <v>415</v>
      </c>
    </row>
    <row r="1215" customFormat="false" ht="13.8" hidden="false" customHeight="false" outlineLevel="0" collapsed="false">
      <c r="A1215" s="565"/>
      <c r="B1215" s="568" t="s">
        <v>418</v>
      </c>
    </row>
    <row r="1216" customFormat="false" ht="13.8" hidden="false" customHeight="false" outlineLevel="0" collapsed="false">
      <c r="A1216" s="565"/>
      <c r="B1216" s="568" t="s">
        <v>3342</v>
      </c>
    </row>
    <row r="1217" customFormat="false" ht="13.8" hidden="false" customHeight="false" outlineLevel="0" collapsed="false">
      <c r="A1217" s="565"/>
      <c r="B1217" s="568" t="s">
        <v>2947</v>
      </c>
    </row>
    <row r="1218" customFormat="false" ht="13.8" hidden="false" customHeight="false" outlineLevel="0" collapsed="false">
      <c r="A1218" s="565"/>
      <c r="B1218" s="568" t="s">
        <v>3344</v>
      </c>
    </row>
    <row r="1219" customFormat="false" ht="13.8" hidden="false" customHeight="false" outlineLevel="0" collapsed="false">
      <c r="A1219" s="565"/>
      <c r="B1219" s="568" t="s">
        <v>2949</v>
      </c>
    </row>
    <row r="1220" customFormat="false" ht="13.8" hidden="false" customHeight="false" outlineLevel="0" collapsed="false">
      <c r="A1220" s="565"/>
      <c r="B1220" s="568" t="s">
        <v>1213</v>
      </c>
    </row>
    <row r="1221" customFormat="false" ht="13.8" hidden="false" customHeight="false" outlineLevel="0" collapsed="false">
      <c r="A1221" s="565"/>
      <c r="B1221" s="568" t="s">
        <v>1218</v>
      </c>
    </row>
    <row r="1222" customFormat="false" ht="13.8" hidden="false" customHeight="false" outlineLevel="0" collapsed="false">
      <c r="A1222" s="565"/>
      <c r="B1222" s="568" t="s">
        <v>1222</v>
      </c>
    </row>
    <row r="1223" customFormat="false" ht="13.8" hidden="false" customHeight="false" outlineLevel="0" collapsed="false">
      <c r="A1223" s="565"/>
      <c r="B1223" s="568" t="s">
        <v>1911</v>
      </c>
    </row>
    <row r="1224" customFormat="false" ht="13.8" hidden="false" customHeight="false" outlineLevel="0" collapsed="false">
      <c r="A1224" s="565"/>
      <c r="B1224" s="568" t="s">
        <v>3346</v>
      </c>
    </row>
    <row r="1225" customFormat="false" ht="13.8" hidden="false" customHeight="false" outlineLevel="0" collapsed="false">
      <c r="A1225" s="565"/>
      <c r="B1225" s="568" t="s">
        <v>1914</v>
      </c>
    </row>
    <row r="1226" customFormat="false" ht="13.8" hidden="false" customHeight="false" outlineLevel="0" collapsed="false">
      <c r="A1226" s="565"/>
      <c r="B1226" s="568" t="s">
        <v>1916</v>
      </c>
    </row>
    <row r="1227" customFormat="false" ht="13.8" hidden="false" customHeight="false" outlineLevel="0" collapsed="false">
      <c r="A1227" s="565"/>
      <c r="B1227" s="568" t="s">
        <v>1919</v>
      </c>
    </row>
    <row r="1228" customFormat="false" ht="13.8" hidden="false" customHeight="false" outlineLevel="0" collapsed="false">
      <c r="A1228" s="565"/>
      <c r="B1228" s="568" t="s">
        <v>3494</v>
      </c>
    </row>
    <row r="1229" customFormat="false" ht="13.8" hidden="false" customHeight="false" outlineLevel="0" collapsed="false">
      <c r="A1229" s="565"/>
      <c r="B1229" s="568" t="s">
        <v>3495</v>
      </c>
    </row>
    <row r="1230" customFormat="false" ht="13.8" hidden="false" customHeight="false" outlineLevel="0" collapsed="false">
      <c r="A1230" s="565"/>
      <c r="B1230" s="568" t="s">
        <v>1921</v>
      </c>
    </row>
    <row r="1231" customFormat="false" ht="13.8" hidden="false" customHeight="false" outlineLevel="0" collapsed="false">
      <c r="A1231" s="565"/>
      <c r="B1231" s="568" t="s">
        <v>1923</v>
      </c>
    </row>
    <row r="1232" customFormat="false" ht="13.8" hidden="false" customHeight="false" outlineLevel="0" collapsed="false">
      <c r="A1232" s="565"/>
      <c r="B1232" s="568" t="s">
        <v>2952</v>
      </c>
    </row>
    <row r="1233" customFormat="false" ht="13.8" hidden="false" customHeight="false" outlineLevel="0" collapsed="false">
      <c r="A1233" s="565"/>
      <c r="B1233" s="568" t="s">
        <v>2270</v>
      </c>
    </row>
    <row r="1234" customFormat="false" ht="13.8" hidden="false" customHeight="false" outlineLevel="0" collapsed="false">
      <c r="A1234" s="565"/>
      <c r="B1234" s="568" t="s">
        <v>2272</v>
      </c>
    </row>
    <row r="1235" customFormat="false" ht="13.8" hidden="false" customHeight="false" outlineLevel="0" collapsed="false">
      <c r="A1235" s="565"/>
      <c r="B1235" s="568" t="s">
        <v>399</v>
      </c>
    </row>
    <row r="1236" customFormat="false" ht="13.8" hidden="false" customHeight="false" outlineLevel="0" collapsed="false">
      <c r="A1236" s="565"/>
      <c r="B1236" s="568"/>
    </row>
    <row r="1237" customFormat="false" ht="13.8" hidden="false" customHeight="false" outlineLevel="0" collapsed="false">
      <c r="A1237" s="565"/>
      <c r="B1237" s="568"/>
    </row>
    <row r="1238" customFormat="false" ht="13.8" hidden="false" customHeight="false" outlineLevel="0" collapsed="false">
      <c r="A1238" s="565"/>
      <c r="B1238" s="568"/>
    </row>
    <row r="1239" customFormat="false" ht="13.8" hidden="false" customHeight="false" outlineLevel="0" collapsed="false">
      <c r="A1239" s="565"/>
      <c r="B1239" s="568"/>
    </row>
    <row r="1240" customFormat="false" ht="13.8" hidden="false" customHeight="false" outlineLevel="0" collapsed="false">
      <c r="A1240" s="565"/>
      <c r="B1240" s="568"/>
    </row>
    <row r="1241" customFormat="false" ht="13.8" hidden="false" customHeight="false" outlineLevel="0" collapsed="false">
      <c r="A1241" s="565"/>
      <c r="B1241" s="568"/>
    </row>
    <row r="1242" customFormat="false" ht="13.8" hidden="false" customHeight="false" outlineLevel="0" collapsed="false">
      <c r="A1242" s="565"/>
      <c r="B1242" s="568"/>
    </row>
    <row r="1243" customFormat="false" ht="13.8" hidden="false" customHeight="false" outlineLevel="0" collapsed="false">
      <c r="A1243" s="565"/>
      <c r="B1243" s="568"/>
    </row>
    <row r="1244" customFormat="false" ht="13.8" hidden="false" customHeight="false" outlineLevel="0" collapsed="false">
      <c r="A1244" s="565"/>
      <c r="B1244" s="568"/>
    </row>
    <row r="1245" customFormat="false" ht="13.8" hidden="false" customHeight="false" outlineLevel="0" collapsed="false">
      <c r="A1245" s="565"/>
      <c r="B1245" s="568"/>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2017-07-27T13:46:08Z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